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dels" sheetId="1" r:id="rId1"/>
  </sheets>
  <calcPr calcId="152511"/>
</workbook>
</file>

<file path=xl/calcChain.xml><?xml version="1.0" encoding="utf-8"?>
<calcChain xmlns="http://schemas.openxmlformats.org/spreadsheetml/2006/main">
  <c r="L159" i="1" l="1"/>
  <c r="L163" i="1"/>
  <c r="L3" i="1"/>
  <c r="L160" i="1"/>
  <c r="L162" i="1"/>
  <c r="L158" i="1"/>
  <c r="L161" i="1"/>
  <c r="L164" i="1"/>
  <c r="L153" i="1" l="1"/>
  <c r="L152" i="1"/>
  <c r="L151" i="1"/>
  <c r="L150" i="1"/>
  <c r="L149" i="1"/>
  <c r="L148" i="1"/>
  <c r="L147" i="1"/>
  <c r="L144" i="1"/>
  <c r="L143" i="1"/>
  <c r="L142" i="1"/>
  <c r="L141" i="1"/>
  <c r="L140" i="1"/>
  <c r="L139" i="1"/>
  <c r="L138" i="1"/>
  <c r="L135" i="1"/>
  <c r="L134" i="1"/>
  <c r="L133" i="1"/>
  <c r="L132" i="1"/>
  <c r="L131" i="1"/>
  <c r="L130" i="1"/>
  <c r="L129" i="1"/>
  <c r="L126" i="1"/>
  <c r="L125" i="1"/>
  <c r="L124" i="1"/>
  <c r="L123" i="1"/>
  <c r="L122" i="1"/>
  <c r="L121" i="1"/>
  <c r="L120" i="1"/>
  <c r="L117" i="1"/>
  <c r="L116" i="1"/>
  <c r="L115" i="1"/>
  <c r="L114" i="1"/>
  <c r="L113" i="1"/>
  <c r="L112" i="1"/>
  <c r="L111" i="1"/>
  <c r="L108" i="1"/>
  <c r="L107" i="1"/>
  <c r="L106" i="1"/>
  <c r="L105" i="1"/>
  <c r="L104" i="1"/>
  <c r="L103" i="1"/>
  <c r="L102" i="1"/>
  <c r="L99" i="1"/>
  <c r="L98" i="1"/>
  <c r="L97" i="1"/>
  <c r="L96" i="1"/>
  <c r="L95" i="1"/>
  <c r="L94" i="1"/>
  <c r="L93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2" i="1"/>
  <c r="L71" i="1"/>
  <c r="L70" i="1"/>
  <c r="L69" i="1"/>
  <c r="L68" i="1"/>
  <c r="L67" i="1"/>
  <c r="L66" i="1"/>
  <c r="L63" i="1"/>
  <c r="L62" i="1"/>
  <c r="L61" i="1"/>
  <c r="L60" i="1"/>
  <c r="L59" i="1"/>
  <c r="L58" i="1"/>
  <c r="L57" i="1"/>
  <c r="L54" i="1"/>
  <c r="L53" i="1"/>
  <c r="L52" i="1"/>
  <c r="L51" i="1"/>
  <c r="L50" i="1"/>
  <c r="L49" i="1"/>
  <c r="L48" i="1"/>
  <c r="L45" i="1"/>
  <c r="L44" i="1"/>
  <c r="L43" i="1"/>
  <c r="L42" i="1"/>
  <c r="L41" i="1"/>
  <c r="L40" i="1"/>
  <c r="L39" i="1"/>
  <c r="L36" i="1"/>
  <c r="L35" i="1"/>
  <c r="L34" i="1"/>
  <c r="L33" i="1"/>
  <c r="L32" i="1"/>
  <c r="L31" i="1"/>
  <c r="L30" i="1"/>
  <c r="L27" i="1"/>
  <c r="L26" i="1"/>
  <c r="L25" i="1"/>
  <c r="L24" i="1"/>
  <c r="L23" i="1"/>
  <c r="L22" i="1"/>
  <c r="L21" i="1"/>
  <c r="L18" i="1"/>
  <c r="L17" i="1"/>
  <c r="L16" i="1"/>
  <c r="L15" i="1"/>
  <c r="L14" i="1"/>
  <c r="L13" i="1"/>
  <c r="L12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<sst xmlns="http://schemas.openxmlformats.org/spreadsheetml/2006/main" count="579" uniqueCount="158">
  <si>
    <t>Random Forest</t>
  </si>
  <si>
    <t>XGBoost</t>
  </si>
  <si>
    <t>Gradient Booster</t>
  </si>
  <si>
    <t>Bayesian Ridge</t>
  </si>
  <si>
    <t>Neural Network</t>
  </si>
  <si>
    <t>Model</t>
  </si>
  <si>
    <t>Aerospace</t>
  </si>
  <si>
    <t>Construction</t>
  </si>
  <si>
    <t>Finance</t>
  </si>
  <si>
    <t>Transportation</t>
  </si>
  <si>
    <t>Unclassified</t>
  </si>
  <si>
    <t>Utilities</t>
  </si>
  <si>
    <t>Auto Tires Trucks</t>
  </si>
  <si>
    <t>Basic Materials</t>
  </si>
  <si>
    <t>Business Services</t>
  </si>
  <si>
    <t>Computer and Technology</t>
  </si>
  <si>
    <t>Consumer Discretionary</t>
  </si>
  <si>
    <t>Consumer Staples</t>
  </si>
  <si>
    <t>Full list</t>
  </si>
  <si>
    <t>Industrial Products</t>
  </si>
  <si>
    <t>Medical Multi-Sector Conglomerates</t>
  </si>
  <si>
    <t>Oils Energy</t>
  </si>
  <si>
    <t>Retail Wholesale</t>
  </si>
  <si>
    <t>Params</t>
  </si>
  <si>
    <t>Market</t>
  </si>
  <si>
    <t>ElasticNet</t>
  </si>
  <si>
    <t>CatBoost</t>
  </si>
  <si>
    <t>Income</t>
  </si>
  <si>
    <t>Available Stocks</t>
  </si>
  <si>
    <t>All</t>
  </si>
  <si>
    <t>Bull</t>
  </si>
  <si>
    <t xml:space="preserve">{'miss_data_column_allowed': 0.72, 'miss_data_row_allowed': 0.2, 'nlarge': 75, 'max_iter': 575, 'alpha_1': 6.751936290319708e-07, 'alpha_2': 4.851275719038102e-06, 'lambda_1': 2.8911978416528363e-06, 'lambda_2': 5.1990344634518e-06} - {'bear_inv': True, 'price_discount': 0.09} </t>
  </si>
  <si>
    <t xml:space="preserve">{'miss_data_column_allowed': 0.67, 'miss_data_row_allowed': 0.52, 'nlarge': 20, 'bootstrap': False, 'max_depth': 50, 'max_features': 'sqrt', 'min_samples_leaf': 1, 'min_samples_split': 6, 'n_estimators': 3000} - {'bear_inv': True, 'price_discount': 0.45} </t>
  </si>
  <si>
    <t xml:space="preserve">{'miss_data_column_allowed': 0.73, 'miss_data_row_allowed': 0.2, 'nlarge': 70, 'n_estimators': 3000, 'learning_rate': 0.08185097395683748, 'scale_pos_weight': 4, 'max_depth': 1, 'subsample': 0.8868229240486372, 'colsample_bytree': 0.1704028767125369, 'min_child_weight': 4} - {'bear_inv': False, 'price_discount': 0.74} </t>
  </si>
  <si>
    <t xml:space="preserve">{'miss_data_column_allowed': 0.78, 'miss_data_row_allowed': 0.22, 'nlarge': 25, 'loss': 'squared_error', 'criterion': 'squared_error', 'min_samples_split': 4, 'min_samples_leaf': 1, 'alpha': 0.47896360984420217, 'n_estimators': 510, 'learning_rate': 0.07191112546295782, 'max_depth': 9, 'subsample': 0.9478918497676639} - {'bear_inv': False, 'price_discount': 0.5} </t>
  </si>
  <si>
    <t xml:space="preserve">{'miss_data_column_allowed': 0.79, 'miss_data_row_allowed': 0.2, 'nlarge': 10, 'n_estimators': 1500, 'learning_rate': 0.07232660554182678, 'max_depth': 3, 'subsample': 0.8106823889909123} - {'bear_inv': True, 'price_discount': 0.17} </t>
  </si>
  <si>
    <t>{'miss_data_column_allowed': 0.8, 'miss_data_row_allowed': 0.77, 'nlarge': 20, 'bootstrap': False, 'max_depth': 340, 'max_features': 'sqrt', 'min_samples_leaf': 2, 'min_samples_split': 2, 'n_estimators': 4600} - {'bear_inv': False, 'price_discount': 0.93}</t>
  </si>
  <si>
    <t>{'miss_data_column_allowed': 0.78, 'miss_data_row_allowed': 0.34, 'nlarge': 65, 'n_estimators': 1100, 'learning_rate': 0.05227733048564829, 'scale_pos_weight': 3, 'max_depth': 6, 'subsample': 0.9498875215910463, 'colsample_bytree': 0.7737945288107694, 'min_child_weight': 1} - {'bear_inv': True, 'price_discount': 0.27}</t>
  </si>
  <si>
    <t>{'miss_data_column_allowed': 0.74, 'miss_data_row_allowed': 0.2, 'nlarge': 45, 'n_estimators': 800, 'learning_rate': 0.08908626197918582, 'max_depth': 6, 'subsample': 0.2775978030661559} - {'bear_inv': False, 'price_discount': 0.27}</t>
  </si>
  <si>
    <t>{'miss_data_column_allowed': 0.67, 'miss_data_row_allowed': 0.53, 'nlarge': 65, 'max_iter': 375, 'alpha_1': 6.369778669107771e-06, 'alpha_2': 6.365700974565339e-06, 'lambda_1': 7.0000936535481776e-06, 'lambda_2': 7.676643985782261e-06} - {'bear_inv': False, 'price_discount': 0.08}</t>
  </si>
  <si>
    <t>{'miss_data_column_allowed': 0.8, 'miss_data_row_allowed': 0.52, 'nlarge': 25, 'bootstrap': False, 'max_depth': 310, 'max_features': 'sqrt', 'min_samples_leaf': 1, 'min_samples_split': 6, 'n_estimators': 6000} - {'bear_inv': False, 'price_discount': 0.89}</t>
  </si>
  <si>
    <t>{'miss_data_column_allowed': 0.79, 'miss_data_row_allowed': 0.7, 'nlarge': 85, 'n_estimators': 2100, 'learning_rate': 0.04122732029828952, 'scale_pos_weight': 3, 'max_depth': 7, 'subsample': 0.9166814852097699, 'colsample_bytree': 0.9494499636865913, 'min_child_weight': 7} - {'bear_inv': True, 'price_discount': 0.56}</t>
  </si>
  <si>
    <t>{'miss_data_column_allowed': 0.79, 'miss_data_row_allowed': 0.45, 'nlarge': 60, 'loss': 'absolute_error', 'criterion': 'friedman_mse', 'min_samples_split': 2, 'min_samples_leaf': 4, 'alpha': 0.5173860435291867, 'n_estimators': 1020, 'learning_rate': 0.0363855178718123, 'max_depth': 5, 'subsample': 0.4808054495007126} - {'bear_inv': False, 'price_discount': 0.01}</t>
  </si>
  <si>
    <t>{'miss_data_column_allowed': 0.79, 'miss_data_row_allowed': 0.31, 'nlarge': 105, 'num_of_epochs': 15000, 'lr': 0.032} - {'bear_inv': False, 'price_discount': 0.08}</t>
  </si>
  <si>
    <t>{'miss_data_column_allowed': 0.67, 'miss_data_row_allowed': 0.7, 'nlarge': 105, 'n_estimators': 1900, 'learning_rate': 0.08368962288987046, 'scale_pos_weight': 6, 'max_depth': 2, 'subsample': 0.3115335673090732, 'colsample_bytree': 0.7248250025035142, 'min_child_weight': 1} - {'bear_inv': True, 'price_discount': 0.45}</t>
  </si>
  <si>
    <t>{'miss_data_column_allowed': 0.78, 'miss_data_row_allowed': 0.45, 'nlarge': 50, 'loss': 'quantile', 'criterion': 'friedman_mse', 'min_samples_split': 6, 'min_samples_leaf': 4, 'alpha': 0.2069788108975787, 'n_estimators': 1410, 'learning_rate': 0.011450487025558651, 'max_depth': 7, 'subsample': 0.8444677168045779} - {'bear_inv': False, 'price_discount': 0.97}</t>
  </si>
  <si>
    <t>{'miss_data_column_allowed': 0.69, 'miss_data_row_allowed': 0.73, 'nlarge': 105, 'n_estimators': 1100, 'learning_rate': 0.06644215401148898, 'max_depth': 5, 'subsample': 0.9978747938974066} - {'bear_inv': True, 'price_discount': 0.92}</t>
  </si>
  <si>
    <t>{'miss_data_column_allowed': 0.79, 'miss_data_row_allowed': 0.22, 'nlarge': 30, 'num_of_epochs': 15000, 'lr': 0.056} - {'bear_inv': True, 'price_discount': 0.44}</t>
  </si>
  <si>
    <t>{'miss_data_column_allowed': 0.78, 'miss_data_row_allowed': 0.2, 'nlarge': 105, 'max_iter': 575, 'alpha_1': 3.852764655550565e-06, 'alpha_2': 2.5547740677452947e-06, 'lambda_1': 3.1598668849455604e-06, 'lambda_2': 1.921190623035255e-06} - {'bear_inv': False, 'price_discount': 0.46}</t>
  </si>
  <si>
    <t>{'miss_data_column_allowed': 0.8, 'miss_data_row_allowed': 0.27, 'nlarge': 75, 'n_estimators': 3000, 'learning_rate': 0.0632470903833749, 'scale_pos_weight': 6, 'max_depth': 5, 'subsample': 0.8020032545161945, 'colsample_bytree': 0.6613785762713625, 'min_child_weight': 2} - {'bear_inv': True, 'price_discount': 0.37}</t>
  </si>
  <si>
    <t>{'miss_data_column_allowed': 0.72, 'miss_data_row_allowed': 0.69, 'nlarge': 70, 'loss': 'quantile', 'criterion': 'friedman_mse', 'min_samples_split': 4, 'min_samples_leaf': 6, 'alpha': 0.26394709791473125, 'n_estimators': 940, 'learning_rate': 0.016610899443920205, 'max_depth': 13, 'subsample': 0.6312662073864576} - {'bear_inv': False, 'price_discount': 0.53}</t>
  </si>
  <si>
    <t>{'miss_data_column_allowed': 0.77, 'miss_data_row_allowed': 0.27, 'nlarge': 70, 'n_estimators': 3800, 'learning_rate': 0.01858862538166762, 'max_depth': 7, 'subsample': 0.8235207624742671} - {'bear_inv': True, 'price_discount': 0.88}</t>
  </si>
  <si>
    <t>{'miss_data_column_allowed': 0.79, 'miss_data_row_allowed': 0.2, 'nlarge': 120, 'max_iter': 325, 'alpha_1': 3.948181216847662e-06, 'alpha_2': 1.531858982879807e-06, 'lambda_1': 8.349480717564516e-06, 'lambda_2': 2.5350375335063728e-06} - {'bear_inv': True, 'price_discount': 0.32}</t>
  </si>
  <si>
    <t>{'miss_data_column_allowed': 0.67, 'miss_data_row_allowed': 0.27, 'nlarge': 35, 'max_iter': 175, 'alpha_1': 4.566597523276545e-06, 'alpha_2': 4.994631289624154e-06, 'lambda_1': 5.408909304104723e-06, 'lambda_2': 9.476674036000167e-06} - {'bear_inv': True, 'price_discount': 0.99}</t>
  </si>
  <si>
    <t>{'miss_data_column_allowed': 0.78, 'miss_data_row_allowed': 0.32, 'nlarge': 20, 'bootstrap': False, 'max_depth': 170, 'max_features': 'log2', 'min_samples_leaf': 4, 'min_samples_split': 2, 'n_estimators': 200} - {'bear_inv': False, 'price_discount': 0.51}</t>
  </si>
  <si>
    <t>{'miss_data_column_allowed': 0.71, 'miss_data_row_allowed': 0.25, 'nlarge': 55, 'n_estimators': 1300, 'learning_rate': 0.09151066098991198, 'scale_pos_weight': 2, 'max_depth': 6, 'subsample': 0.5081851083700326, 'colsample_bytree': 0.769737535360893, 'min_child_weight': 1} - {'bear_inv': False, 'price_discount': 0.19}</t>
  </si>
  <si>
    <t>{'miss_data_column_allowed': 0.78, 'miss_data_row_allowed': 0.33, 'nlarge': 15, 'n_estimators': 1900, 'learning_rate': 0.04574537083949809, 'max_depth': 9, 'subsample': 0.3640578860079395} - {'bear_inv': False, 'price_discount': 0.91}</t>
  </si>
  <si>
    <t>{'miss_data_column_allowed': 0.8, 'miss_data_row_allowed': 0.2, 'nlarge': 120, 'max_iter': 425, 'alpha_1': 5.328702053894711e-06, 'alpha_2': 6.991415818731588e-07, 'lambda_1': 3.5574677362028975e-06, 'lambda_2': 1.165373003301429e-07} - {'bear_inv': True, 'price_discount': 0.11}</t>
  </si>
  <si>
    <t>{'miss_data_column_allowed': 0.78, 'miss_data_row_allowed': 0.22, 'nlarge': 55, 'bootstrap': False, 'max_depth': 30, 'max_features': 'sqrt', 'min_samples_leaf': 2, 'min_samples_split': 2, 'n_estimators': 7400} - {'bear_inv': True, 'price_discount': 0.5}</t>
  </si>
  <si>
    <t>{'miss_data_column_allowed': 0.76, 'miss_data_row_allowed': 0.22, 'nlarge': 45, 'n_estimators': 2500, 'learning_rate': 0.029892413330501078, 'max_depth': 4, 'subsample': 0.7619920971544352} - {'bear_inv': False, 'price_discount': 0.3}</t>
  </si>
  <si>
    <t>{'miss_data_column_allowed': 0.79, 'miss_data_row_allowed': 0.76, 'nlarge': 50, 'bootstrap': False, 'max_depth': 170, 'max_features': 'sqrt', 'min_samples_leaf': 1, 'min_samples_split': 2, 'n_estimators': 5400} - {'bear_inv': True, 'price_discount': 0.03}</t>
  </si>
  <si>
    <t>{'miss_data_column_allowed': 0.77, 'miss_data_row_allowed': 0.7, 'nlarge': 115, 'loss': 'huber', 'criterion': 'squared_error', 'min_samples_split': 6, 'min_samples_leaf': 5, 'alpha': 0.7767083304304833, 'n_estimators': 390, 'learning_rate': 0.013276306407646956, 'max_depth': 11, 'subsample': 0.7595010529541397} - {'bear_inv': True, 'price_discount': 0.75}</t>
  </si>
  <si>
    <t>{'miss_data_column_allowed': 0.78, 'miss_data_row_allowed': 0.56, 'nlarge': 45, 'n_estimators': 2400, 'learning_rate': 0.022705924731738308, 'max_depth': 11, 'subsample': 0.7143160034477221} - {'bear_inv': True, 'price_discount': 0.63}</t>
  </si>
  <si>
    <t>{'miss_data_column_allowed': 0.77, 'miss_data_row_allowed': 0.22, 'nlarge': 100, 'max_iter': 150, 'alpha_1': 2.9434668496838302e-06, 'alpha_2': 9.148697707916537e-06, 'lambda_1': 2.557172853705433e-06, 'lambda_2': 3.958078183872405e-06} - {'bear_inv': False, 'price_discount': 0.14}</t>
  </si>
  <si>
    <t>{'miss_data_column_allowed': 0.79, 'miss_data_row_allowed': 0.22, 'nlarge': 45, 'alpha': 2.7887079692066505, 'l1_ratio': 0.9981093755390621, 'fit_intercept': False, 'precompute': False, 'max_iter': 2600, 'tol': 0.006754618545420693, 'selection': 'random'} - {'bear_inv': False, 'price_discount': 0.34}</t>
  </si>
  <si>
    <t>{'miss_data_column_allowed': 0.8, 'miss_data_row_allowed': 0.78, 'nlarge': 45, 'bootstrap': False, 'max_depth': 250, 'max_features': 'sqrt', 'min_samples_leaf': 4, 'min_samples_split': 10, 'n_estimators': 6200} - {'bear_inv': False, 'price_discount': 0.55}</t>
  </si>
  <si>
    <t>{'miss_data_column_allowed': 0.8, 'miss_data_row_allowed': 0.2, 'nlarge': 20, 'max_iter': 300, 'alpha_1': 3.6097939671611188e-06, 'alpha_2': 3.593831324176575e-06, 'lambda_1': 8.579577056473772e-06, 'lambda_2': 8.337299476569335e-06} - {'bear_inv': True, 'price_discount': 0.3}</t>
  </si>
  <si>
    <t>{'miss_data_column_allowed': 0.8, 'miss_data_row_allowed': 0.2, 'nlarge': 60, 'alpha': 2.3928954507667006, 'l1_ratio': 0.6149072269566314, 'fit_intercept': False, 'precompute': True, 'max_iter': 1400, 'tol': 0.00972117046183063, 'selection': 'random'} - {'bear_inv': True, 'price_discount': 0.08}</t>
  </si>
  <si>
    <t>{'miss_data_column_allowed': 0.79, 'miss_data_row_allowed': 0.25, 'nlarge': 15, 'bootstrap': False, 'max_depth': 20, 'max_features': 'sqrt', 'min_samples_leaf': 4, 'min_samples_split': 8, 'n_estimators': 400} - {'bear_inv': True, 'price_discount': 0.23}</t>
  </si>
  <si>
    <t>{'miss_data_column_allowed': 0.8, 'miss_data_row_allowed': 0.76, 'nlarge': 10, 'n_estimators': 3500, 'learning_rate': 0.04151092764263734, 'max_depth': 10, 'subsample': 0.3812811229635196} - {'bear_inv': False, 'price_discount': 0.88}</t>
  </si>
  <si>
    <t>{'miss_data_column_allowed': 0.71, 'miss_data_row_allowed': 0.79, 'nlarge': 20, 'bootstrap': False, 'max_depth': 210, 'max_features': 'log2', 'min_samples_leaf': 3, 'min_samples_split': 4, 'n_estimators': 5600} - {'bear_inv': True, 'price_discount': 0.16}</t>
  </si>
  <si>
    <t>{'miss_data_column_allowed': 0.73, 'miss_data_row_allowed': 0.49, 'nlarge': 75, 'n_estimators': 2500, 'learning_rate': 0.05028658141332207, 'scale_pos_weight': 5, 'max_depth': 8, 'subsample': 0.24584263511045376, 'colsample_bytree': 0.7353421844729922, 'min_child_weight': 1} - {'bear_inv': False, 'price_discount': 0.61}</t>
  </si>
  <si>
    <t>{'miss_data_column_allowed': 0.69, 'miss_data_row_allowed': 0.75, 'nlarge': 60, 'loss': 'absolute_error', 'criterion': 'squared_error', 'min_samples_split': 4, 'min_samples_leaf': 5, 'alpha': 0.6034221265661184, 'n_estimators': 770, 'learning_rate': 0.05752376147394406, 'max_depth': 1, 'subsample': 0.2997914801180161} - {'bear_inv': False, 'price_discount': 0.72}</t>
  </si>
  <si>
    <t>{'miss_data_column_allowed': 0.78, 'miss_data_row_allowed': 0.51, 'nlarge': 115, 'n_estimators': 700, 'learning_rate': 0.08790032798322442, 'max_depth': 3, 'subsample': 0.8595323627232783} - {'bear_inv': True, 'price_discount': 0.38}</t>
  </si>
  <si>
    <t>{'miss_data_column_allowed': 0.62, 'miss_data_row_allowed': 0.72, 'nlarge': 35, 'num_of_epochs': 35000, 'lr': 0.023} - {'bear_inv': False, 'price_discount': 0.02}</t>
  </si>
  <si>
    <t>{'miss_data_column_allowed': 0.71, 'miss_data_row_allowed': 0.38, 'nlarge': 35, 'max_iter': 600, 'alpha_1': 1.1552164525819846e-07, 'alpha_2': 3.9652267097975035e-06, 'lambda_1': 3.249420337393182e-06, 'lambda_2': 3.0872631695480707e-06} - {'bear_inv': True, 'price_discount': 0.99}</t>
  </si>
  <si>
    <t>{'miss_data_column_allowed': 0.78, 'miss_data_row_allowed': 0.78, 'nlarge': 10, 'bootstrap': False, 'max_depth': 150, 'max_features': 'log2', 'min_samples_leaf': 2, 'min_samples_split': 2, 'n_estimators': 7400} - {'bear_inv': False, 'price_discount': 0.97}</t>
  </si>
  <si>
    <t>{'miss_data_column_allowed': 0.78, 'miss_data_row_allowed': 0.56, 'nlarge': 110, 'n_estimators': 2900, 'learning_rate': 0.010100447787574249, 'scale_pos_weight': 6, 'max_depth': 13, 'subsample': 0.7038540895732198, 'colsample_bytree': 0.4237572592779747, 'min_child_weight': 1} - {'bear_inv': False, 'price_discount': 0.55}</t>
  </si>
  <si>
    <t>{'miss_data_column_allowed': 0.75, 'miss_data_row_allowed': 0.55, 'nlarge': 60, 'loss': 'huber', 'criterion': 'friedman_mse', 'min_samples_split': 5, 'min_samples_leaf': 6, 'alpha': 0.6818020984873994, 'n_estimators': 910, 'learning_rate': 0.009205192046367983, 'max_depth': 10, 'subsample': 0.8640449537551896} - {'bear_inv': True, 'price_discount': 0.27}</t>
  </si>
  <si>
    <t>{'miss_data_column_allowed': 0.78, 'miss_data_row_allowed': 0.37, 'nlarge': 120, 'num_of_epochs': 30000, 'lr': 0.011} - {'bear_inv': False, 'price_discount': 0.05}</t>
  </si>
  <si>
    <t>{'miss_data_column_allowed': 0.8, 'miss_data_row_allowed': 0.2, 'nlarge': 100, 'max_iter': 250, 'alpha_1': 3.6128978918543787e-06, 'alpha_2': 2.241292171913385e-06, 'lambda_1': 2.842221658638741e-06, 'lambda_2': 7.911792896154926e-06} - {'bear_inv': True, 'price_discount': 0.39}</t>
  </si>
  <si>
    <t>{'miss_data_column_allowed': 0.8, 'miss_data_row_allowed': 0.2, 'nlarge': 75, 'alpha': 0.816794718771871, 'l1_ratio': 0.532567681162281, 'fit_intercept': False, 'precompute': True, 'max_iter': 800, 'tol': 0.007128871976355028, 'selection': 'random'} - {'bear_inv': True, 'price_discount': 0.45}</t>
  </si>
  <si>
    <t>{'miss_data_column_allowed': 0.8, 'miss_data_row_allowed': 0.72, 'nlarge': 25, 'bootstrap': False, 'max_depth': 30, 'max_features': 'log2', 'min_samples_leaf': 1, 'min_samples_split': 2, 'n_estimators': 6200} - {'bear_inv': False, 'price_discount': 0.76}</t>
  </si>
  <si>
    <t>{'miss_data_column_allowed': 0.8, 'miss_data_row_allowed': 0.38, 'nlarge': 120, 'num_of_epochs': 45000, 'lr': 0.058} - {'bear_inv': False, 'price_discount': 0.66}</t>
  </si>
  <si>
    <t>{'miss_data_column_allowed': 0.76, 'miss_data_row_allowed': 0.27, 'nlarge': 105, 'max_iter': 175, 'alpha_1': 9.121479807372832e-06, 'alpha_2': 1.6035741169412822e-06, 'lambda_1': 6.330694315661464e-06, 'lambda_2': 3.7312150955678646e-06} - {'bear_inv': True, 'price_discount': 0.32}</t>
  </si>
  <si>
    <t>{'miss_data_column_allowed': 0.53, 'miss_data_row_allowed': 0.49, 'nlarge': 45, 'alpha': 0.570479161331765, 'l1_ratio': 8.053785372606103e-05, 'fit_intercept': True, 'precompute': True, 'max_iter': 400, 'tol': 0.001987337091658678, 'selection': 'random'} - {'bear_inv': False, 'price_discount': 0.25}</t>
  </si>
  <si>
    <t>{'miss_data_column_allowed': 0.78, 'miss_data_row_allowed': 0.22, 'nlarge': 15, 'bootstrap': False, 'max_depth': 220, 'max_features': 'sqrt', 'min_samples_leaf': 1, 'min_samples_split': 4, 'n_estimators': 5800} - {'bear_inv': False, 'price_discount': 0.3}</t>
  </si>
  <si>
    <t>{'miss_data_column_allowed': 0.8, 'miss_data_row_allowed': 0.46, 'nlarge': 15, 'loss': 'squared_error', 'criterion': 'squared_error', 'min_samples_split': 6, 'min_samples_leaf': 4, 'alpha': 0.5107264913398545, 'n_estimators': 290, 'learning_rate': 0.1314491736001665, 'max_depth': 9, 'subsample': 0.6533219214062442} - {'bear_inv': True, 'price_discount': 0.91}</t>
  </si>
  <si>
    <t>{'miss_data_column_allowed': 0.78, 'miss_data_row_allowed': 0.7, 'nlarge': 15, 'n_estimators': 1800, 'learning_rate': 0.05447822504020867, 'max_depth': 15, 'subsample': 0.5868880944632333} - {'bear_inv': True, 'price_discount': 0.64}</t>
  </si>
  <si>
    <t>{'miss_data_column_allowed': 0.76, 'miss_data_row_allowed': 0.2, 'nlarge': 120, 'alpha': 1.4769445014121836, 'l1_ratio': 0.3066648718887008, 'fit_intercept': False, 'precompute': True, 'max_iter': 4600, 'tol': 0.002950557732956628, 'selection': 'cyclic'} - {'bear_inv': True, 'price_discount': 0.08}</t>
  </si>
  <si>
    <t>{'miss_data_column_allowed': 0.79, 'miss_data_row_allowed': 0.71, 'nlarge': 10, 'n_estimators': 1800, 'learning_rate': 0.09782154165926113, 'max_depth': 10, 'subsample': 0.2355294690721161} - {'bear_inv': True, 'price_discount': 0.93}</t>
  </si>
  <si>
    <t>{'miss_data_column_allowed': 0.79, 'miss_data_row_allowed': 0.2, 'nlarge': 75, 'num_of_epochs': 65000, 'lr': 0.025} - {'bear_inv': False, 'price_discount': 0.19}</t>
  </si>
  <si>
    <t xml:space="preserve">{'miss_data_column_allowed': 0.8, 'miss_data_row_allowed': 0.212, 'nlarge': 75, 'alpha': 1.785900212432035, 'l1_ratio': 0.9790282099640399, 'fit_intercept': False, 'precompute': False, 'max_iter': 2000, 'tol': 0.007112942962713771, 'selection': 'random'} - {'bear_inv': False, 'price_discount': 0.13} </t>
  </si>
  <si>
    <t xml:space="preserve">{'miss_data_column_allowed': 0.77, 'miss_data_row_allowed': 0.22, 'nlarge': 60, 'num_of_epochs': 15000, 'lr': 0.0364} - {'bear_inv': True, 'price_discount': 0.99} </t>
  </si>
  <si>
    <t>{'miss_data_column_allowed': 0.74, 'miss_data_row_allowed': 0.212, 'nlarge': 70, 'max_iter': 125, 'alpha_1': 5.870307764630848e-06, 'alpha_2': 5.84492868026953e-06, 'lambda_1': 5.846696452253509e-06, 'lambda_2': 4.479494766099249e-06} - {'bear_inv': False, 'price_discount': 0.13}</t>
  </si>
  <si>
    <t>{'miss_data_column_allowed': 0.36, 'miss_data_row_allowed': 0.304, 'nlarge': 10, 'alpha': 1.1068442937285141, 'l1_ratio': 0.5987579701137298, 'fit_intercept': False, 'precompute': False, 'max_iter': 4600, 'tol': 0.0032150260919338357, 'selection': 'cyclic'} - {'bear_inv': True, 'price_discount': 0.31}</t>
  </si>
  <si>
    <t>{'miss_data_column_allowed': 0.74, 'miss_data_row_allowed': 0.51, 'nlarge': 90, 'loss': 'quantile', 'criterion': 'squared_error', 'min_samples_split': 4, 'min_samples_leaf': 6, 'alpha': 0.15227272553898974, 'n_estimators': 1490, 'learning_rate': 0.17178038065780085, 'max_depth': 3, 'subsample': 0.9124259734212564} - {'bear_inv': False, 'price_discount': 0.353}</t>
  </si>
  <si>
    <t>{'miss_data_column_allowed': 0.72, 'miss_data_row_allowed': 0.2, 'nlarge': 20, 'num_of_epochs': 80000, 'lr': 0.0525} - {'bear_inv': False, 'price_discount': 0.81}</t>
  </si>
  <si>
    <t>{'miss_data_column_allowed': 0.64, 'miss_data_row_allowed': 0.484, 'nlarge': 30, 'alpha': 0.6435368931581547, 'l1_ratio': 0.9996986697689335, 'fit_intercept': False, 'precompute': True, 'max_iter': 4000, 'tol': 0.009395764929018708, 'selection': 'random'} - {'bear_inv': True, 'price_discount': 0.09}</t>
  </si>
  <si>
    <t>{'miss_data_column_allowed': 0.8, 'miss_data_row_allowed': 0.67, 'nlarge': 60, 'n_estimators': 2400, 'learning_rate': 0.07164982642582368, 'max_depth': 4, 'subsample': 0.8301508375381994} - {'bear_inv': False, 'price_discount': 0.0605}</t>
  </si>
  <si>
    <t>{'miss_data_column_allowed': 0.75, 'miss_data_row_allowed': 0.294, 'nlarge': 35, 'max_iter': 300, 'alpha_1': 4.5477124803991e-06, 'alpha_2': 6.0194679793621436e-06, 'lambda_1': 5.7253608542698875e-06, 'lambda_2': 1.4505486294379084e-06} - {'bear_inv': True, 'price_discount': 0.14}</t>
  </si>
  <si>
    <t>{'miss_data_column_allowed': 0.8, 'miss_data_row_allowed': 0.294, 'nlarge': 95, 'bootstrap': False, 'max_depth': 290, 'max_features': 'sqrt', 'min_samples_leaf': 3, 'min_samples_split': 6, 'n_estimators': 600} - {'bear_inv': False, 'price_discount': 0.43}</t>
  </si>
  <si>
    <t>{'miss_data_column_allowed': 0.73, 'miss_data_row_allowed': 0.25, 'nlarge': 110, 'num_of_epochs': 30000, 'lr': 0.042} - {'bear_inv': False, 'price_discount': 0.424}</t>
  </si>
  <si>
    <t>{'miss_data_column_allowed': 0.76, 'miss_data_row_allowed': 0.212, 'nlarge': 30, 'alpha': 2.0678370202582714, 'l1_ratio': 0.999299499775933, 'fit_intercept': False, 'precompute': True, 'max_iter': 3800, 'tol': 0.007034077300061188, 'selection': 'random'} - {'bear_inv': True, 'price_discount': 0.25}</t>
  </si>
  <si>
    <t>{'miss_data_column_allowed': 0.79, 'miss_data_row_allowed': 0.212, 'nlarge': 20, 'bootstrap': False, 'max_depth': 60, 'max_features': 'sqrt', 'min_samples_leaf': 1, 'min_samples_split': 4, 'n_estimators': 2400} - {'bear_inv': False, 'price_discount': 0.93}</t>
  </si>
  <si>
    <t>{'miss_data_column_allowed': 0.79, 'miss_data_row_allowed': 0.212, 'nlarge': 45, 'n_estimators': 700, 'learning_rate': 0.021587790029668416, 'scale_pos_weight': 3, 'max_depth': 12, 'subsample': 0.806778143846475, 'colsample_bytree': 0.8894895665664011, 'min_child_weight': 5} - {'bear_inv': True, 'price_discount': 0.99}</t>
  </si>
  <si>
    <t>{'miss_data_column_allowed': 0.79, 'miss_data_row_allowed': 0.212, 'nlarge': 115, 'n_estimators': 2600, 'learning_rate': 0.06085165343519465, 'max_depth': 1, 'subsample': 0.9012688895658333} - {'bear_inv': True, 'price_discount': 0.34}</t>
  </si>
  <si>
    <t>{'miss_data_column_allowed': 0.8, 'miss_data_row_allowed': 0.435, 'nlarge': 120, 'loss': 'huber', 'criterion': 'squared_error', 'min_samples_split': 7, 'min_samples_leaf': 4, 'alpha': 0.4212548069896898, 'n_estimators': 1350, 'learning_rate': 0.0780683612838915, 'max_depth': 9, 'subsample': 0.2375117185703} - {'bear_inv': True, 'price_discount': 0.99}</t>
  </si>
  <si>
    <t>{'miss_data_column_allowed': 0.75, 'miss_data_row_allowed': 0.2, 'nlarge': 70, 'num_of_epochs': 60000, 'lr': 0.0525} - {'bear_inv': False, 'price_discount': 0.12}</t>
  </si>
  <si>
    <t>{'miss_data_column_allowed': 0.212, 'miss_data_row_allowed': 0.53, 'nlarge': 30, 'alpha': 1.101439206270994, 'l1_ratio': 0.5038346301804354, 'fit_intercept': False, 'precompute': False, 'max_iter': 3600, 'tol': 0.004163703114676524, 'selection': 'random'} - {'bear_inv': False, 'price_discount': 0.08}</t>
  </si>
  <si>
    <t>{'miss_data_column_allowed': 0.8, 'miss_data_row_allowed': 0.435, 'nlarge': 105, 'n_estimators': 1700, 'learning_rate': 0.0171563586298598, 'scale_pos_weight': 3, 'max_depth': 11, 'subsample': 0.947486756309414, 'colsample_bytree': 0.9231457504348366, 'min_child_weight': 7} - {'bear_inv': False, 'price_discount': 0.93}</t>
  </si>
  <si>
    <t>{'miss_data_column_allowed': 0.8, 'miss_data_row_allowed': 0.473, 'nlarge': 10, 'loss': 'absolute_error', 'criterion': 'squared_error', 'min_samples_split': 4, 'min_samples_leaf': 2, 'alpha': 0.4208006311373385, 'n_estimators': 580, 'learning_rate': 0.17315173437594347, 'max_depth': 9, 'subsample': 0.8871270608903443} - {'bear_inv': False, 'price_discount': 0.242}</t>
  </si>
  <si>
    <t>{'miss_data_column_allowed': 0.8, 'miss_data_row_allowed': 0.212, 'nlarge': 70, 'num_of_epochs': 10000, 'lr': 0.04} - {'bear_inv': False, 'price_discount': 0.97}</t>
  </si>
  <si>
    <t>{'miss_data_column_allowed': 0.65, 'miss_data_row_allowed': 0.242, 'nlarge': 105, 'alpha': 0.8413816358348827, 'l1_ratio': 0.6831441772330179, 'fit_intercept': False, 'precompute': True, 'max_iter': 4000, 'tol': 0.009962199757190046, 'selection': 'random'} - {'bear_inv': True, 'price_discount': 0.182}</t>
  </si>
  <si>
    <t>{'miss_data_column_allowed': 0.8, 'miss_data_row_allowed': 0.435, 'nlarge': 120, 'num_of_epochs': 10000, 'lr': 0.04} - {'bear_inv': True, 'price_discount': 0.55}</t>
  </si>
  <si>
    <t>{'miss_data_column_allowed': 0.8, 'miss_data_row_allowed': 0.473, 'nlarge': 100, 'n_estimators': 1700, 'learning_rate': 0.03846452909935743, 'scale_pos_weight': 4, 'max_depth': 11, 'subsample': 0.9540383549691908, 'colsample_bytree': 0.9001475113018585, 'min_child_weight': 3} - {'bear_inv': True, 'price_discount': 0.27}</t>
  </si>
  <si>
    <t>{'miss_data_column_allowed': 0.8, 'miss_data_row_allowed': 0.242, 'nlarge': 120, 'n_estimators': 1000, 'learning_rate': 0.025404938731719694, 'scale_pos_weight': 3, 'max_depth': 11, 'subsample': 0.9839546990334547, 'colsample_bytree': 0.7621154506809952, 'min_child_weight': 2} - {'bear_inv': True, 'price_discount': 0.97}</t>
  </si>
  <si>
    <t>{'miss_data_column_allowed': 0.212, 'miss_data_row_allowed': 0.72, 'nlarge': 50, 'loss': 'quantile', 'criterion': 'friedman_mse', 'min_samples_split': 4, 'min_samples_leaf': 6, 'alpha': 0.12851015988746373, 'n_estimators': 1120, 'learning_rate': 0.05273792887031975, 'max_depth': 8, 'subsample': 0.8713071989058494} - {'bear_inv': False, 'price_discount': 0.212}</t>
  </si>
  <si>
    <t>{'miss_data_column_allowed': 0.8, 'miss_data_row_allowed': 0.212, 'nlarge': 85, 'num_of_epochs': 35000, 'lr': 0.0302} - {'bear_inv': True, 'price_discount': 0.77}</t>
  </si>
  <si>
    <t>{'miss_data_column_allowed': 0.76, 'miss_data_row_allowed': 0.61, 'nlarge': 25, 'max_iter': 150, 'alpha_1': 2.8131355683527054e-06, 'alpha_2': 8.98743008422085e-06, 'lambda_1': 2.341681209142028e-06, 'lambda_2': 6.069120326090383e-06} - {'bear_inv': False, 'price_discount': 0.09}</t>
  </si>
  <si>
    <t>{'miss_data_column_allowed': 0.75, 'miss_data_row_allowed': 0.212, 'nlarge': 35, 'alpha': 2.1990688131807463, 'l1_ratio': 0.3942986107643294, 'fit_intercept': False, 'precompute': False, 'max_iter': 2400, 'tol': 0.0014435522204294786, 'selection': 'cyclic'} - {'bear_inv': True, 'price_discount': 0.52}</t>
  </si>
  <si>
    <t>{'miss_data_column_allowed': 0.79, 'miss_data_row_allowed': 0.435, 'nlarge': 30, 'n_estimators': 2200, 'learning_rate': 0.029259502960260458, 'scale_pos_weight': 3, 'max_depth': 12, 'subsample': 0.9736860971078385, 'colsample_bytree': 0.9179621605352598, 'min_child_weight': 6} - {'bear_inv': True, 'price_discount': 0.364}</t>
  </si>
  <si>
    <t>{'miss_data_column_allowed': 0.77, 'miss_data_row_allowed': 0.61, 'nlarge': 70, 'n_estimators': 1800, 'learning_rate': 0.04207554327002144, 'max_depth': 3, 'subsample': 0.43697596527561694} - {'bear_inv': False, 'price_discount': 0.54}</t>
  </si>
  <si>
    <t>{'miss_data_column_allowed': 0.79, 'miss_data_row_allowed': 0.413, 'nlarge': 65, 'alpha': 1.7608669932119978, 'l1_ratio': 0.9535240523441845, 'fit_intercept': False, 'precompute': False, 'max_iter': 4400, 'tol': 0.0034210253902073966, 'selection': 'random'} - {'bear_inv': True, 'price_discount': 0.37}</t>
  </si>
  <si>
    <t>{'miss_data_column_allowed': 0.78, 'miss_data_row_allowed': 0.435, 'nlarge': 25, 'loss': 'absolute_error', 'criterion': 'friedman_mse', 'min_samples_split': 3, 'min_samples_leaf': 5, 'alpha': 0.7279034214307045, 'n_estimators': 1610, 'learning_rate': 0.04306358806442412, 'max_depth': 5, 'subsample': 0.6617556424351921} - {'bear_inv': False, 'price_discount': 0.97}</t>
  </si>
  <si>
    <t>{'miss_data_column_allowed': 0.8, 'miss_data_row_allowed': 0.413, 'nlarge': 20, 'n_estimators': 1400, 'learning_rate': 0.03234733451456995, 'max_depth': 4, 'subsample': 0.7674749942146148} - {'bear_inv': True, 'price_discount': 0.38}</t>
  </si>
  <si>
    <t>{'miss_data_column_allowed': 0.8, 'miss_data_row_allowed': 0.38, 'nlarge': 95, 'num_of_epochs': 35000, 'lr': 0.0091} - {'bear_inv': True, 'price_discount': 0.93}</t>
  </si>
  <si>
    <t>{'miss_data_column_allowed': 0.8, 'miss_data_row_allowed': 0.424, 'nlarge': 75, 'n_estimators': 2500, 'learning_rate': 0.054225175285942284, 'scale_pos_weight': 1, 'max_depth': 4, 'subsample': 0.14837914432366192, 'colsample_bytree': 0.2881656954510767, 'min_child_weight': 2} - {'bear_inv': True, 'price_discount': 0.3}</t>
  </si>
  <si>
    <t>{'miss_data_column_allowed': 0.74, 'miss_data_row_allowed': 0.22, 'nlarge': 25, 'max_iter': 650, 'alpha_1': 4.735551403899564e-06, 'alpha_2': 1.0992851057247e-06, 'lambda_1': 7.872383308803416e-06, 'lambda_2': 3.7282768338959454e-06} - {'bear_inv': True, 'price_discount': 0.182}</t>
  </si>
  <si>
    <t>{'miss_data_column_allowed': 0.73, 'miss_data_row_allowed': 0.304, 'nlarge': 55, 'n_estimators': 600, 'learning_rate': 0.09081811951868406, 'scale_pos_weight': 3, 'max_depth': 13, 'subsample': 0.8241894118635854, 'colsample_bytree': 0.8549542726275614, 'min_child_weight': 1} - {'bear_inv': False, 'price_discount': 0.64}</t>
  </si>
  <si>
    <t>{'miss_data_column_allowed': 0.25, 'miss_data_row_allowed': 0.435, 'nlarge': 115, 'alpha': 2.997773846919523, 'l1_ratio': 0.5828511305797216, 'fit_intercept': False, 'precompute': True, 'max_iter': 3800, 'tol': 0.00031878423504966714, 'selection': 'random'} - {'bear_inv': True, 'price_discount': 0.069}</t>
  </si>
  <si>
    <t>{'miss_data_column_allowed': 0.67, 'miss_data_row_allowed': 0.26, 'nlarge': 40, 'bootstrap': False, 'max_depth': 190, 'max_features': 'sqrt', 'min_samples_leaf': 3, 'min_samples_split': 6, 'n_estimators': 2400} - {'bear_inv': False, 'price_discount': 0.44}</t>
  </si>
  <si>
    <t>{'miss_data_column_allowed': 0.79, 'miss_data_row_allowed': 0.67, 'nlarge': 60, 'loss': 'huber', 'criterion': 'friedman_mse', 'min_samples_split': 4, 'min_samples_leaf': 5, 'alpha': 0.3459302389256069, 'n_estimators': 1750, 'learning_rate': 0.02378129872942368, 'max_depth': 12, 'subsample': 0.6659690258139995} - {'bear_inv': True, 'price_discount': 0.97}</t>
  </si>
  <si>
    <t>{'miss_data_column_allowed': 0.8, 'miss_data_row_allowed': 0.2, 'nlarge': 120, 'alpha': 2.474812112591951, 'l1_ratio': 0.7124573122581973, 'fit_intercept': False, 'precompute': True, 'max_iter': 2600, 'tol': 0.00833458449766062, 'selection': 'cyclic'} - {'bear_inv': False, 'price_discount': 0.069}</t>
  </si>
  <si>
    <t>{'miss_data_column_allowed': 0.78, 'miss_data_row_allowed': 0.72, 'nlarge': 30, 'max_iter': 50, 'alpha_1': 4.92299848806606e-06, 'alpha_2': 9.173946618501182e-06, 'lambda_1': 4.816949113583736e-06, 'lambda_2': 5.6286065767050625e-06} - {'bear_inv': True, 'price_discount': 0.099}</t>
  </si>
  <si>
    <t>{'miss_data_column_allowed': 0.67, 'miss_data_row_allowed': 0.33, 'nlarge': 10, 'alpha': 0.5428405893509805, 'l1_ratio': 0.8681522558674467, 'fit_intercept': False, 'precompute': True, 'max_iter': 3600, 'tol': 0.001601101041745526, 'selection': 'cyclic'} - {'bear_inv': True, 'price_discount': 0.99}</t>
  </si>
  <si>
    <t>{'miss_data_column_allowed': 0.67, 'miss_data_row_allowed': 0.35, 'nlarge': 20, 'n_estimators': 2700, 'learning_rate': 0.055458431526555704, 'max_depth': 3, 'subsample': 0.19219220992802907} - {'bear_inv': True, 'price_discount': 0.49}</t>
  </si>
  <si>
    <t>{'miss_data_column_allowed': 0.8, 'miss_data_row_allowed': 0.67, 'nlarge': 120, 'max_iter': 600, 'alpha_1': 9.38440732794657e-06, 'alpha_2': 6.659507969082773e-06, 'lambda_1': 7.800090433417431e-06, 'lambda_2': 9.2859474716988e-06} - {'bear_inv': False, 'price_discount': 0.32}</t>
  </si>
  <si>
    <t>{'miss_data_column_allowed': 0.22, 'miss_data_row_allowed': 0.610001, 'nlarge': 120, 'alpha': 1.096860154027261, 'l1_ratio': 0.020971687663712817, 'fit_intercept': False, 'precompute': True, 'max_iter': 3400, 'tol': 0.007952069825957721, 'selection': 'random'} - {'bear_inv': True, 'price_discount': 0.09}</t>
  </si>
  <si>
    <t>{'miss_data_column_allowed': 0.77, 'miss_data_row_allowed': 0.23, 'nlarge': 70, 'num_of_epochs': 80000, 'lr': 0.061} - {'bear_inv': False, 'price_discount': 0.960001}</t>
  </si>
  <si>
    <t>{'miss_data_column_allowed': 0.73, 'miss_data_row_allowed': 0.590001, 'nlarge': 110, 'n_estimators': 2100, 'learning_rate': 0.04350925433665421, 'scale_pos_weight': 5, 'max_depth': 9, 'subsample': 0.6431813037566778, 'colsample_bytree': 0.5961452188276948, 'min_child_weight': 1} - {'bear_inv': True, 'price_discount': 0.33}</t>
  </si>
  <si>
    <t>{'miss_data_column_allowed': 0.8, 'miss_data_row_allowed': 0.424, 'nlarge': 110, 'loss': 'huber', 'criterion': 'squared_error', 'min_samples_split': 8, 'min_samples_leaf': 6, 'alpha': 0.8074818405413784, 'n_estimators': 360, 'learning_rate': 0.04596402223565511, 'max_depth': 11, 'subsample': 0.8087137220307352} - {'bear_inv': True, 'price_discount': 0.570001}</t>
  </si>
  <si>
    <t>{'miss_data_column_allowed': 0.62, 'miss_data_row_allowed': 0.590001, 'nlarge': 95, 'n_estimators': 3100, 'learning_rate': 0.029695680908105693, 'max_depth': 4, 'subsample': 0.9709955907671474} - {'bear_inv': True, 'price_discount': 0.294}</t>
  </si>
  <si>
    <t>{'miss_data_column_allowed': 0.74, 'miss_data_row_allowed': 0.2, 'nlarge': 45, 'num_of_epochs': 40000, 'lr': 0.079} - {'bear_inv': False, 'price_discount': 0.820001}</t>
  </si>
  <si>
    <t>{'miss_data_column_allowed': 0.8, 'miss_data_row_allowed': 0.28, 'nlarge': 70, 'loss': 'squared_error', 'criterion': 'squared_error', 'min_samples_split': 4, 'min_samples_leaf': 5, 'alpha': 0.7430279076518236, 'n_estimators': 1350, 'learning_rate': 0.16417140275293116, 'max_depth': 7, 'subsample': 0.9921156474976909} - {'bear_inv': True, 'price_discount': 0.710001}</t>
  </si>
  <si>
    <t>{'miss_data_column_allowed': 0.77, 'miss_data_row_allowed': 0.25, 'nlarge': 25, 'bootstrap': False, 'max_depth': 130, 'max_features': 'log2', 'min_samples_leaf': 1, 'min_samples_split': 2, 'n_estimators': 4600} - {'bear_inv': False, 'price_discount': 0.950001}</t>
  </si>
  <si>
    <t>{'miss_data_column_allowed': 0.8, 'miss_data_row_allowed': 0.25, 'nlarge': 40, 'n_estimators': 2500, 'learning_rate': 0.0662577942316059, 'scale_pos_weight': 2, 'max_depth': 13, 'subsample': 0.9915718327676911, 'colsample_bytree': 0.5997476055791849, 'min_child_weight': 1} - {'bear_inv': False, 'price_discount': 0.570001}</t>
  </si>
  <si>
    <t>{'miss_data_column_allowed': 0.75, 'miss_data_row_allowed': 0.590001, 'nlarge': 95, 'num_of_epochs': 70000, 'lr': 0.042} - {'bear_inv': False, 'price_discount': 0.86}</t>
  </si>
  <si>
    <t>{'miss_data_column_allowed': 0.590001, 'miss_data_row_allowed': 0.484, 'nlarge': 10, 'bootstrap': False, 'max_depth': 260, 'max_features': 'sqrt', 'min_samples_leaf': 3, 'min_samples_split': 2, 'n_estimators': 3200} - {'bear_inv': True, 'price_discount': 0.31}</t>
  </si>
  <si>
    <t>{'miss_data_column_allowed': 0.62, 'miss_data_row_allowed': 0.67, 'nlarge': 85, 'loss': 'absolute_error', 'criterion': 'squared_error', 'min_samples_split': 5, 'min_samples_leaf': 6, 'alpha': 0.8384654800196915, 'n_estimators': 50, 'learning_rate': 0.12658613420041295, 'max_depth': 13, 'subsample': 0.6824458271895828} - {'bear_inv': False, 'price_discount': 0.960001}</t>
  </si>
  <si>
    <t>Percentage Accuracy</t>
  </si>
  <si>
    <t>Price Discount</t>
  </si>
  <si>
    <t>Test Income</t>
  </si>
  <si>
    <t>Stocks Purchased</t>
  </si>
  <si>
    <t>Test Available Stocks</t>
  </si>
  <si>
    <t>Test Stocks Purchased</t>
  </si>
  <si>
    <t>TOP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</si>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</sst>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1" fillId="2" borderId="1" xfId="1" applyNumberFormat="1" applyBorder="1" applyAlignment="1">
      <alignment horizontal="center"/>
    </xf>
    <xf numFmtId="0" fontId="1" fillId="2" borderId="1" xfId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4" borderId="1" xfId="3" applyBorder="1" applyAlignment="1">
      <alignment horizontal="center"/>
    </xf>
    <xf numFmtId="10" fontId="2" fillId="3" borderId="1" xfId="2" applyNumberFormat="1" applyBorder="1" applyAlignment="1">
      <alignment horizontal="center"/>
    </xf>
    <xf numFmtId="10" fontId="3" fillId="4" borderId="1" xfId="3" applyNumberFormat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10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left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zoomScaleNormal="100" workbookViewId="0">
      <selection activeCell="P14" sqref="P14"/>
    </sheetView>
  </sheetViews>
  <sheetFormatPr defaultRowHeight="15" x14ac:dyDescent="0.25"/>
  <cols>
    <col min="1" max="1" width="9.140625" style="1"/>
    <col min="2" max="2" width="27.5703125" style="4" customWidth="1"/>
    <col min="3" max="3" width="17.140625" style="1" customWidth="1"/>
    <col min="4" max="4" width="18.5703125" style="3" customWidth="1"/>
    <col min="5" max="5" width="9.85546875" style="1" customWidth="1"/>
    <col min="6" max="6" width="9.140625" style="1" customWidth="1"/>
    <col min="7" max="7" width="18.5703125" style="3" customWidth="1"/>
    <col min="8" max="8" width="9.85546875" style="1" customWidth="1"/>
    <col min="9" max="9" width="9.28515625" style="1" customWidth="1"/>
    <col min="10" max="10" width="14.28515625" style="3" customWidth="1"/>
    <col min="11" max="11" width="9.42578125" style="1" customWidth="1"/>
    <col min="12" max="12" width="9.28515625" style="3" customWidth="1"/>
    <col min="13" max="13" width="38" style="2" customWidth="1"/>
  </cols>
  <sheetData>
    <row r="1" spans="2:14" ht="45" customHeight="1" x14ac:dyDescent="0.25">
      <c r="C1" s="20" t="s">
        <v>5</v>
      </c>
      <c r="D1" s="22" t="s">
        <v>27</v>
      </c>
      <c r="E1" s="20" t="s">
        <v>153</v>
      </c>
      <c r="F1" s="20" t="s">
        <v>28</v>
      </c>
      <c r="G1" s="22" t="s">
        <v>152</v>
      </c>
      <c r="H1" s="20" t="s">
        <v>155</v>
      </c>
      <c r="I1" s="20" t="s">
        <v>154</v>
      </c>
      <c r="J1" s="22" t="s">
        <v>150</v>
      </c>
      <c r="K1" s="20" t="s">
        <v>24</v>
      </c>
      <c r="L1" s="22" t="s">
        <v>151</v>
      </c>
      <c r="M1" s="23" t="s">
        <v>23</v>
      </c>
    </row>
    <row r="2" spans="2:14" ht="15" customHeight="1" x14ac:dyDescent="0.25">
      <c r="N2" t="s">
        <v>157</v>
      </c>
    </row>
    <row r="3" spans="2:14" x14ac:dyDescent="0.25">
      <c r="B3" s="7" t="s">
        <v>6</v>
      </c>
      <c r="C3" s="6" t="s">
        <v>3</v>
      </c>
      <c r="D3" s="8">
        <v>0.68</v>
      </c>
      <c r="E3" s="15">
        <v>1</v>
      </c>
      <c r="F3" s="6">
        <v>15</v>
      </c>
      <c r="G3" s="8">
        <v>0.49109999999999998</v>
      </c>
      <c r="H3" s="15">
        <v>1</v>
      </c>
      <c r="I3" s="6">
        <v>13</v>
      </c>
      <c r="J3" s="8">
        <v>1.409</v>
      </c>
      <c r="K3" s="16" t="s">
        <v>29</v>
      </c>
      <c r="L3" s="17">
        <f>1 - 0.09</f>
        <v>0.91</v>
      </c>
      <c r="M3" s="18" t="s">
        <v>31</v>
      </c>
      <c r="N3" t="s">
        <v>157</v>
      </c>
    </row>
    <row r="4" spans="2:14" x14ac:dyDescent="0.25">
      <c r="B4" s="20"/>
      <c r="C4" s="6" t="s">
        <v>25</v>
      </c>
      <c r="D4" s="13">
        <v>0</v>
      </c>
      <c r="E4" s="15">
        <v>0</v>
      </c>
      <c r="F4" s="6">
        <v>12</v>
      </c>
      <c r="G4" s="13">
        <v>0</v>
      </c>
      <c r="H4" s="15">
        <v>0</v>
      </c>
      <c r="I4" s="6">
        <v>7</v>
      </c>
      <c r="J4" s="8">
        <v>1.2509999999999999</v>
      </c>
      <c r="K4" s="6" t="s">
        <v>30</v>
      </c>
      <c r="L4" s="10">
        <f>1-0.13</f>
        <v>0.87</v>
      </c>
      <c r="M4" s="11" t="s">
        <v>92</v>
      </c>
      <c r="N4" t="s">
        <v>157</v>
      </c>
    </row>
    <row r="5" spans="2:14" x14ac:dyDescent="0.25">
      <c r="B5" s="20"/>
      <c r="C5" s="6" t="s">
        <v>0</v>
      </c>
      <c r="D5" s="8">
        <v>1.5349999999999999</v>
      </c>
      <c r="E5" s="15">
        <v>2</v>
      </c>
      <c r="F5" s="6">
        <v>37</v>
      </c>
      <c r="G5" s="8">
        <v>0.7006</v>
      </c>
      <c r="H5" s="15">
        <v>2</v>
      </c>
      <c r="I5" s="6">
        <v>37</v>
      </c>
      <c r="J5" s="8">
        <v>1.843</v>
      </c>
      <c r="K5" s="6" t="s">
        <v>29</v>
      </c>
      <c r="L5" s="10">
        <f>1-0.45</f>
        <v>0.55000000000000004</v>
      </c>
      <c r="M5" s="11" t="s">
        <v>32</v>
      </c>
      <c r="N5" t="s">
        <v>157</v>
      </c>
    </row>
    <row r="6" spans="2:14" x14ac:dyDescent="0.25">
      <c r="B6" s="20"/>
      <c r="C6" s="6" t="s">
        <v>1</v>
      </c>
      <c r="D6" s="13">
        <v>0</v>
      </c>
      <c r="E6" s="15">
        <v>0</v>
      </c>
      <c r="F6" s="6">
        <v>15</v>
      </c>
      <c r="G6" s="13">
        <v>0</v>
      </c>
      <c r="H6" s="15">
        <v>0</v>
      </c>
      <c r="I6" s="6">
        <v>12</v>
      </c>
      <c r="J6" s="8">
        <v>1.5940000000000001</v>
      </c>
      <c r="K6" s="6" t="s">
        <v>30</v>
      </c>
      <c r="L6" s="10">
        <f>1-0.74</f>
        <v>0.26</v>
      </c>
      <c r="M6" s="11" t="s">
        <v>33</v>
      </c>
      <c r="N6" t="s">
        <v>157</v>
      </c>
    </row>
    <row r="7" spans="2:14" x14ac:dyDescent="0.25">
      <c r="B7" s="20"/>
      <c r="C7" s="6" t="s">
        <v>2</v>
      </c>
      <c r="D7" s="13">
        <v>0</v>
      </c>
      <c r="E7" s="15">
        <v>0</v>
      </c>
      <c r="F7" s="6">
        <v>16</v>
      </c>
      <c r="G7" s="13">
        <v>0</v>
      </c>
      <c r="H7" s="15">
        <v>0</v>
      </c>
      <c r="I7" s="6">
        <v>13</v>
      </c>
      <c r="J7" s="8">
        <v>1.2669999999999999</v>
      </c>
      <c r="K7" s="6" t="s">
        <v>30</v>
      </c>
      <c r="L7" s="10">
        <f>1-0.5</f>
        <v>0.5</v>
      </c>
      <c r="M7" s="11" t="s">
        <v>34</v>
      </c>
      <c r="N7" t="s">
        <v>157</v>
      </c>
    </row>
    <row r="8" spans="2:14" x14ac:dyDescent="0.25">
      <c r="B8" s="20"/>
      <c r="C8" s="6" t="s">
        <v>26</v>
      </c>
      <c r="D8" s="13">
        <v>0</v>
      </c>
      <c r="E8" s="15">
        <v>0</v>
      </c>
      <c r="F8" s="6">
        <v>10</v>
      </c>
      <c r="G8" s="13">
        <v>0</v>
      </c>
      <c r="H8" s="15">
        <v>0</v>
      </c>
      <c r="I8" s="6">
        <v>6</v>
      </c>
      <c r="J8" s="8">
        <v>1.361</v>
      </c>
      <c r="K8" s="6" t="s">
        <v>29</v>
      </c>
      <c r="L8" s="10">
        <f>1-0.17</f>
        <v>0.83</v>
      </c>
      <c r="M8" s="11" t="s">
        <v>35</v>
      </c>
      <c r="N8" t="s">
        <v>157</v>
      </c>
    </row>
    <row r="9" spans="2:14" x14ac:dyDescent="0.25">
      <c r="B9" s="20"/>
      <c r="C9" s="6" t="s">
        <v>4</v>
      </c>
      <c r="D9" s="13">
        <v>0</v>
      </c>
      <c r="E9" s="15">
        <v>0</v>
      </c>
      <c r="F9" s="6">
        <v>16</v>
      </c>
      <c r="G9" s="8">
        <v>0.29555999999999999</v>
      </c>
      <c r="H9" s="15">
        <v>3</v>
      </c>
      <c r="I9" s="6">
        <v>13</v>
      </c>
      <c r="J9" s="8">
        <v>1.2689999999999999</v>
      </c>
      <c r="K9" s="6" t="s">
        <v>30</v>
      </c>
      <c r="L9" s="10">
        <f>1-0.99</f>
        <v>1.0000000000000009E-2</v>
      </c>
      <c r="M9" s="11" t="s">
        <v>93</v>
      </c>
      <c r="N9" t="s">
        <v>157</v>
      </c>
    </row>
    <row r="10" spans="2:14" x14ac:dyDescent="0.25">
      <c r="N10" t="s">
        <v>157</v>
      </c>
    </row>
    <row r="11" spans="2:14" x14ac:dyDescent="0.25">
      <c r="N11" t="s">
        <v>157</v>
      </c>
    </row>
    <row r="12" spans="2:14" x14ac:dyDescent="0.25">
      <c r="B12" s="21" t="s">
        <v>12</v>
      </c>
      <c r="C12" s="6" t="s">
        <v>3</v>
      </c>
      <c r="D12" s="8">
        <v>1.0428999999999999</v>
      </c>
      <c r="E12" s="15">
        <v>4</v>
      </c>
      <c r="F12" s="6">
        <v>33</v>
      </c>
      <c r="G12" s="13">
        <v>0</v>
      </c>
      <c r="H12" s="15">
        <v>0</v>
      </c>
      <c r="I12" s="6">
        <v>29</v>
      </c>
      <c r="J12" s="14">
        <v>2.8039999999999998</v>
      </c>
      <c r="K12" s="6" t="s">
        <v>30</v>
      </c>
      <c r="L12" s="10">
        <f>1-0.13</f>
        <v>0.87</v>
      </c>
      <c r="M12" s="11" t="s">
        <v>94</v>
      </c>
      <c r="N12" t="s">
        <v>157</v>
      </c>
    </row>
    <row r="13" spans="2:14" x14ac:dyDescent="0.25">
      <c r="B13" s="20"/>
      <c r="C13" s="6" t="s">
        <v>25</v>
      </c>
      <c r="D13" s="14">
        <v>0.13600000000000001</v>
      </c>
      <c r="E13" s="9">
        <v>66</v>
      </c>
      <c r="F13" s="6">
        <v>66</v>
      </c>
      <c r="G13" s="8">
        <v>0.31830000000000003</v>
      </c>
      <c r="H13" s="9">
        <v>63</v>
      </c>
      <c r="I13" s="6">
        <v>66</v>
      </c>
      <c r="J13" s="8">
        <v>1.4650000000000001</v>
      </c>
      <c r="K13" s="6" t="s">
        <v>29</v>
      </c>
      <c r="L13" s="10">
        <f>1-0.31</f>
        <v>0.69</v>
      </c>
      <c r="M13" s="11" t="s">
        <v>95</v>
      </c>
      <c r="N13" t="s">
        <v>157</v>
      </c>
    </row>
    <row r="14" spans="2:14" x14ac:dyDescent="0.25">
      <c r="B14" s="20"/>
      <c r="C14" s="6" t="s">
        <v>0</v>
      </c>
      <c r="D14" s="13">
        <v>8.77E-2</v>
      </c>
      <c r="E14" s="9">
        <v>23</v>
      </c>
      <c r="F14" s="6">
        <v>66</v>
      </c>
      <c r="G14" s="13">
        <v>-0.41039999999999999</v>
      </c>
      <c r="H14" s="12">
        <v>18</v>
      </c>
      <c r="I14" s="6">
        <v>66</v>
      </c>
      <c r="J14" s="14">
        <v>2.032</v>
      </c>
      <c r="K14" s="6" t="s">
        <v>30</v>
      </c>
      <c r="L14" s="10">
        <f>1-0.93</f>
        <v>6.9999999999999951E-2</v>
      </c>
      <c r="M14" s="11" t="s">
        <v>36</v>
      </c>
      <c r="N14" t="s">
        <v>157</v>
      </c>
    </row>
    <row r="15" spans="2:14" x14ac:dyDescent="0.25">
      <c r="B15" s="20"/>
      <c r="C15" s="6" t="s">
        <v>1</v>
      </c>
      <c r="D15" s="13">
        <v>0</v>
      </c>
      <c r="E15" s="15">
        <v>0</v>
      </c>
      <c r="F15" s="6">
        <v>60</v>
      </c>
      <c r="G15" s="13">
        <v>0</v>
      </c>
      <c r="H15" s="15">
        <v>0</v>
      </c>
      <c r="I15" s="6">
        <v>58</v>
      </c>
      <c r="J15" s="8">
        <v>1.7450000000000001</v>
      </c>
      <c r="K15" s="6" t="s">
        <v>29</v>
      </c>
      <c r="L15" s="10">
        <f>1-0.27</f>
        <v>0.73</v>
      </c>
      <c r="M15" s="11" t="s">
        <v>37</v>
      </c>
      <c r="N15" t="s">
        <v>157</v>
      </c>
    </row>
    <row r="16" spans="2:14" x14ac:dyDescent="0.25">
      <c r="B16" s="20"/>
      <c r="C16" s="6" t="s">
        <v>2</v>
      </c>
      <c r="D16" s="13">
        <v>0</v>
      </c>
      <c r="E16" s="15">
        <v>0</v>
      </c>
      <c r="F16" s="6">
        <v>66</v>
      </c>
      <c r="G16" s="13">
        <v>0</v>
      </c>
      <c r="H16" s="15">
        <v>0</v>
      </c>
      <c r="I16" s="6">
        <v>66</v>
      </c>
      <c r="J16" s="8">
        <v>1.6359999999999999</v>
      </c>
      <c r="K16" s="6" t="s">
        <v>30</v>
      </c>
      <c r="L16" s="10">
        <f>1-0.35</f>
        <v>0.65</v>
      </c>
      <c r="M16" s="11" t="s">
        <v>96</v>
      </c>
      <c r="N16" t="s">
        <v>157</v>
      </c>
    </row>
    <row r="17" spans="2:14" x14ac:dyDescent="0.25">
      <c r="B17" s="20"/>
      <c r="C17" s="6" t="s">
        <v>26</v>
      </c>
      <c r="D17" s="13">
        <v>0</v>
      </c>
      <c r="E17" s="15">
        <v>0</v>
      </c>
      <c r="F17" s="6">
        <v>27</v>
      </c>
      <c r="G17" s="13">
        <v>0</v>
      </c>
      <c r="H17" s="15">
        <v>0</v>
      </c>
      <c r="I17" s="6">
        <v>25</v>
      </c>
      <c r="J17" s="14">
        <v>2.4990000000000001</v>
      </c>
      <c r="K17" s="6" t="s">
        <v>30</v>
      </c>
      <c r="L17" s="10">
        <f>1-0.27</f>
        <v>0.73</v>
      </c>
      <c r="M17" s="11" t="s">
        <v>38</v>
      </c>
      <c r="N17" t="s">
        <v>157</v>
      </c>
    </row>
    <row r="18" spans="2:14" x14ac:dyDescent="0.25">
      <c r="B18" s="20"/>
      <c r="C18" s="6" t="s">
        <v>4</v>
      </c>
      <c r="D18" s="8">
        <v>0.57299999999999995</v>
      </c>
      <c r="E18" s="15">
        <v>7</v>
      </c>
      <c r="F18" s="6">
        <v>34</v>
      </c>
      <c r="G18" s="13">
        <v>0</v>
      </c>
      <c r="H18" s="15">
        <v>0</v>
      </c>
      <c r="I18" s="6">
        <v>31</v>
      </c>
      <c r="J18" s="8">
        <v>1.9810000000000001</v>
      </c>
      <c r="K18" s="19" t="s">
        <v>30</v>
      </c>
      <c r="L18" s="10">
        <f>1-0.81</f>
        <v>0.18999999999999995</v>
      </c>
      <c r="M18" s="11" t="s">
        <v>97</v>
      </c>
      <c r="N18" t="s">
        <v>157</v>
      </c>
    </row>
    <row r="19" spans="2:14" x14ac:dyDescent="0.25">
      <c r="N19" t="s">
        <v>157</v>
      </c>
    </row>
    <row r="20" spans="2:14" x14ac:dyDescent="0.25">
      <c r="N20" t="s">
        <v>157</v>
      </c>
    </row>
    <row r="21" spans="2:14" x14ac:dyDescent="0.25">
      <c r="B21" s="7" t="s">
        <v>13</v>
      </c>
      <c r="C21" s="6" t="s">
        <v>3</v>
      </c>
      <c r="D21" s="13">
        <v>0</v>
      </c>
      <c r="E21" s="15">
        <v>0</v>
      </c>
      <c r="F21" s="6">
        <v>95</v>
      </c>
      <c r="G21" s="13">
        <v>0</v>
      </c>
      <c r="H21" s="15">
        <v>0</v>
      </c>
      <c r="I21" s="6">
        <v>95</v>
      </c>
      <c r="J21" s="8">
        <v>1.7410000000000001</v>
      </c>
      <c r="K21" s="6" t="s">
        <v>30</v>
      </c>
      <c r="L21" s="10">
        <f>1-0.08</f>
        <v>0.92</v>
      </c>
      <c r="M21" s="11" t="s">
        <v>39</v>
      </c>
      <c r="N21" t="s">
        <v>157</v>
      </c>
    </row>
    <row r="22" spans="2:14" x14ac:dyDescent="0.25">
      <c r="C22" s="6" t="s">
        <v>25</v>
      </c>
      <c r="D22" s="8">
        <v>0.18568999999999999</v>
      </c>
      <c r="E22" s="15">
        <v>6</v>
      </c>
      <c r="F22" s="6">
        <v>95</v>
      </c>
      <c r="G22" s="8">
        <v>0.245</v>
      </c>
      <c r="H22" s="15">
        <v>6</v>
      </c>
      <c r="I22" s="6">
        <v>95</v>
      </c>
      <c r="J22" s="14">
        <v>2.1709999999999998</v>
      </c>
      <c r="K22" s="6" t="s">
        <v>29</v>
      </c>
      <c r="L22" s="10">
        <f>1-0.09</f>
        <v>0.91</v>
      </c>
      <c r="M22" s="11" t="s">
        <v>98</v>
      </c>
      <c r="N22" t="s">
        <v>157</v>
      </c>
    </row>
    <row r="23" spans="2:14" x14ac:dyDescent="0.25">
      <c r="C23" s="6" t="s">
        <v>0</v>
      </c>
      <c r="D23" s="13">
        <v>7.4999999999999997E-3</v>
      </c>
      <c r="E23" s="12">
        <v>16</v>
      </c>
      <c r="F23" s="6">
        <v>95</v>
      </c>
      <c r="G23" s="14">
        <v>0.13400000000000001</v>
      </c>
      <c r="H23" s="12">
        <v>14</v>
      </c>
      <c r="I23" s="6">
        <v>95</v>
      </c>
      <c r="J23" s="8">
        <v>1.7050000000000001</v>
      </c>
      <c r="K23" s="6" t="s">
        <v>30</v>
      </c>
      <c r="L23" s="10">
        <f>1-0.89</f>
        <v>0.10999999999999999</v>
      </c>
      <c r="M23" s="11" t="s">
        <v>40</v>
      </c>
      <c r="N23" t="s">
        <v>157</v>
      </c>
    </row>
    <row r="24" spans="2:14" x14ac:dyDescent="0.25">
      <c r="C24" s="6" t="s">
        <v>1</v>
      </c>
      <c r="D24" s="13">
        <v>0</v>
      </c>
      <c r="E24" s="15">
        <v>0</v>
      </c>
      <c r="F24" s="6">
        <v>96</v>
      </c>
      <c r="G24" s="13">
        <v>0</v>
      </c>
      <c r="H24" s="15">
        <v>0</v>
      </c>
      <c r="I24" s="6">
        <v>96</v>
      </c>
      <c r="J24" s="8">
        <v>1.4239999999999999</v>
      </c>
      <c r="K24" s="6" t="s">
        <v>29</v>
      </c>
      <c r="L24" s="10">
        <f>1-0.56</f>
        <v>0.43999999999999995</v>
      </c>
      <c r="M24" s="11" t="s">
        <v>41</v>
      </c>
      <c r="N24" t="s">
        <v>157</v>
      </c>
    </row>
    <row r="25" spans="2:14" x14ac:dyDescent="0.25">
      <c r="C25" s="6" t="s">
        <v>2</v>
      </c>
      <c r="D25" s="13">
        <v>0</v>
      </c>
      <c r="E25" s="15">
        <v>0</v>
      </c>
      <c r="F25" s="6">
        <v>94</v>
      </c>
      <c r="G25" s="13">
        <v>0</v>
      </c>
      <c r="H25" s="15">
        <v>0</v>
      </c>
      <c r="I25" s="6">
        <v>94</v>
      </c>
      <c r="J25" s="8">
        <v>1.4339999999999999</v>
      </c>
      <c r="K25" s="6" t="s">
        <v>30</v>
      </c>
      <c r="L25" s="10">
        <f>1-0.01</f>
        <v>0.99</v>
      </c>
      <c r="M25" s="11" t="s">
        <v>42</v>
      </c>
      <c r="N25" t="s">
        <v>157</v>
      </c>
    </row>
    <row r="26" spans="2:14" x14ac:dyDescent="0.25">
      <c r="C26" s="6" t="s">
        <v>26</v>
      </c>
      <c r="D26" s="13">
        <v>0</v>
      </c>
      <c r="E26" s="15">
        <v>0</v>
      </c>
      <c r="F26" s="6">
        <v>96</v>
      </c>
      <c r="G26" s="13">
        <v>0</v>
      </c>
      <c r="H26" s="15">
        <v>0</v>
      </c>
      <c r="I26" s="6">
        <v>96</v>
      </c>
      <c r="J26" s="8">
        <v>1.4590000000000001</v>
      </c>
      <c r="K26" s="16" t="s">
        <v>30</v>
      </c>
      <c r="L26" s="17">
        <f>1-0.06</f>
        <v>0.94</v>
      </c>
      <c r="M26" s="18" t="s">
        <v>99</v>
      </c>
      <c r="N26" t="s">
        <v>157</v>
      </c>
    </row>
    <row r="27" spans="2:14" x14ac:dyDescent="0.25">
      <c r="C27" s="6" t="s">
        <v>4</v>
      </c>
      <c r="D27" s="13">
        <v>0</v>
      </c>
      <c r="E27" s="15">
        <v>0</v>
      </c>
      <c r="F27" s="6">
        <v>84</v>
      </c>
      <c r="G27" s="13">
        <v>0</v>
      </c>
      <c r="H27" s="15">
        <v>0</v>
      </c>
      <c r="I27" s="6">
        <v>81</v>
      </c>
      <c r="J27" s="8">
        <v>1.456</v>
      </c>
      <c r="K27" s="6" t="s">
        <v>30</v>
      </c>
      <c r="L27" s="10">
        <f>1-0.08</f>
        <v>0.92</v>
      </c>
      <c r="M27" s="11" t="s">
        <v>43</v>
      </c>
      <c r="N27" t="s">
        <v>157</v>
      </c>
    </row>
    <row r="28" spans="2:14" x14ac:dyDescent="0.25">
      <c r="N28" t="s">
        <v>157</v>
      </c>
    </row>
    <row r="29" spans="2:14" x14ac:dyDescent="0.25">
      <c r="N29" t="s">
        <v>157</v>
      </c>
    </row>
    <row r="30" spans="2:14" x14ac:dyDescent="0.25">
      <c r="B30" s="7" t="s">
        <v>14</v>
      </c>
      <c r="C30" s="6" t="s">
        <v>3</v>
      </c>
      <c r="D30" s="13">
        <v>-4.7300000000000002E-2</v>
      </c>
      <c r="E30" s="9">
        <v>83</v>
      </c>
      <c r="F30" s="6">
        <v>181</v>
      </c>
      <c r="G30" s="13">
        <v>-0.122</v>
      </c>
      <c r="H30" s="9">
        <v>69</v>
      </c>
      <c r="I30" s="6">
        <v>162</v>
      </c>
      <c r="J30" s="13">
        <v>3.2770000000000001</v>
      </c>
      <c r="K30" s="6" t="s">
        <v>29</v>
      </c>
      <c r="L30" s="10">
        <f>1-0.14</f>
        <v>0.86</v>
      </c>
      <c r="M30" s="11" t="s">
        <v>100</v>
      </c>
      <c r="N30" t="s">
        <v>157</v>
      </c>
    </row>
    <row r="31" spans="2:14" x14ac:dyDescent="0.25">
      <c r="C31" s="6" t="s">
        <v>25</v>
      </c>
      <c r="D31" s="8">
        <v>0.82299999999999995</v>
      </c>
      <c r="E31" s="12">
        <v>12</v>
      </c>
      <c r="F31" s="6">
        <v>217</v>
      </c>
      <c r="G31" s="8">
        <v>0.2918</v>
      </c>
      <c r="H31" s="9">
        <v>22</v>
      </c>
      <c r="I31" s="6">
        <v>211</v>
      </c>
      <c r="J31" s="13">
        <v>4.5659999999999998</v>
      </c>
      <c r="K31" s="6" t="s">
        <v>29</v>
      </c>
      <c r="L31" s="10">
        <f>1-0.07</f>
        <v>0.92999999999999994</v>
      </c>
      <c r="M31" s="11" t="s">
        <v>130</v>
      </c>
      <c r="N31" t="s">
        <v>157</v>
      </c>
    </row>
    <row r="32" spans="2:14" x14ac:dyDescent="0.25">
      <c r="C32" s="6" t="s">
        <v>0</v>
      </c>
      <c r="D32" s="8">
        <v>0.23499999999999999</v>
      </c>
      <c r="E32" s="12">
        <v>15</v>
      </c>
      <c r="F32" s="6">
        <v>177</v>
      </c>
      <c r="G32" s="8">
        <v>0.2717</v>
      </c>
      <c r="H32" s="9">
        <v>21</v>
      </c>
      <c r="I32" s="6">
        <v>156</v>
      </c>
      <c r="J32" s="13">
        <v>3.6120000000000001</v>
      </c>
      <c r="K32" s="6" t="s">
        <v>30</v>
      </c>
      <c r="L32" s="10">
        <f>1-0.44</f>
        <v>0.56000000000000005</v>
      </c>
      <c r="M32" s="11" t="s">
        <v>131</v>
      </c>
      <c r="N32" t="s">
        <v>157</v>
      </c>
    </row>
    <row r="33" spans="2:14" x14ac:dyDescent="0.25">
      <c r="C33" s="6" t="s">
        <v>1</v>
      </c>
      <c r="D33" s="8">
        <v>0.50800000000000001</v>
      </c>
      <c r="E33" s="12">
        <v>17</v>
      </c>
      <c r="F33" s="6">
        <v>217</v>
      </c>
      <c r="G33" s="13">
        <v>-0.58899999999999997</v>
      </c>
      <c r="H33" s="15">
        <v>4</v>
      </c>
      <c r="I33" s="6">
        <v>211</v>
      </c>
      <c r="J33" s="13">
        <v>3.452</v>
      </c>
      <c r="K33" s="6" t="s">
        <v>29</v>
      </c>
      <c r="L33" s="10">
        <f>1-0.45</f>
        <v>0.55000000000000004</v>
      </c>
      <c r="M33" s="11" t="s">
        <v>44</v>
      </c>
      <c r="N33" t="s">
        <v>157</v>
      </c>
    </row>
    <row r="34" spans="2:14" x14ac:dyDescent="0.25">
      <c r="C34" s="6" t="s">
        <v>2</v>
      </c>
      <c r="D34" s="8">
        <v>0.83230000000000004</v>
      </c>
      <c r="E34" s="15">
        <v>6</v>
      </c>
      <c r="F34" s="6">
        <v>215</v>
      </c>
      <c r="G34" s="13">
        <v>-6.8000000000000005E-2</v>
      </c>
      <c r="H34" s="15">
        <v>2</v>
      </c>
      <c r="I34" s="6">
        <v>211</v>
      </c>
      <c r="J34" s="8">
        <v>1.893</v>
      </c>
      <c r="K34" s="6" t="s">
        <v>30</v>
      </c>
      <c r="L34" s="10">
        <f>1-0.97</f>
        <v>3.0000000000000027E-2</v>
      </c>
      <c r="M34" s="11" t="s">
        <v>45</v>
      </c>
      <c r="N34" t="s">
        <v>157</v>
      </c>
    </row>
    <row r="35" spans="2:14" x14ac:dyDescent="0.25">
      <c r="C35" s="6" t="s">
        <v>26</v>
      </c>
      <c r="D35" s="14">
        <v>0.17219999999999999</v>
      </c>
      <c r="E35" s="9">
        <v>40</v>
      </c>
      <c r="F35" s="6">
        <v>217</v>
      </c>
      <c r="G35" s="8">
        <v>0.61199999999999999</v>
      </c>
      <c r="H35" s="12">
        <v>12</v>
      </c>
      <c r="I35" s="6">
        <v>211</v>
      </c>
      <c r="J35" s="14">
        <v>2.6160000000000001</v>
      </c>
      <c r="K35" s="6" t="s">
        <v>29</v>
      </c>
      <c r="L35" s="10">
        <f>1-0.92</f>
        <v>7.999999999999996E-2</v>
      </c>
      <c r="M35" s="11" t="s">
        <v>46</v>
      </c>
      <c r="N35" t="s">
        <v>157</v>
      </c>
    </row>
    <row r="36" spans="2:14" x14ac:dyDescent="0.25">
      <c r="C36" s="6" t="s">
        <v>4</v>
      </c>
      <c r="D36" s="8">
        <v>0.21759999999999999</v>
      </c>
      <c r="E36" s="15">
        <v>10</v>
      </c>
      <c r="F36" s="6">
        <v>67</v>
      </c>
      <c r="G36" s="13">
        <v>8.5000000000000006E-2</v>
      </c>
      <c r="H36" s="15">
        <v>6</v>
      </c>
      <c r="I36" s="6">
        <v>46</v>
      </c>
      <c r="J36" s="13">
        <v>3.1589999999999998</v>
      </c>
      <c r="K36" s="6" t="s">
        <v>29</v>
      </c>
      <c r="L36" s="10">
        <f>1-0.44</f>
        <v>0.56000000000000005</v>
      </c>
      <c r="M36" s="11" t="s">
        <v>47</v>
      </c>
      <c r="N36" t="s">
        <v>157</v>
      </c>
    </row>
    <row r="37" spans="2:14" x14ac:dyDescent="0.25">
      <c r="N37" t="s">
        <v>157</v>
      </c>
    </row>
    <row r="38" spans="2:14" x14ac:dyDescent="0.25">
      <c r="N38" t="s">
        <v>157</v>
      </c>
    </row>
    <row r="39" spans="2:14" x14ac:dyDescent="0.25">
      <c r="B39" s="7" t="s">
        <v>15</v>
      </c>
      <c r="C39" s="6" t="s">
        <v>3</v>
      </c>
      <c r="D39" s="13">
        <v>0.11020000000000001</v>
      </c>
      <c r="E39" s="9">
        <v>28</v>
      </c>
      <c r="F39" s="6">
        <v>109</v>
      </c>
      <c r="G39" s="13">
        <v>-0.12</v>
      </c>
      <c r="H39" s="9">
        <v>24</v>
      </c>
      <c r="I39" s="6">
        <v>92</v>
      </c>
      <c r="J39" s="13">
        <v>3.1259999999999999</v>
      </c>
      <c r="K39" s="6" t="s">
        <v>30</v>
      </c>
      <c r="L39" s="10">
        <f>1-0.46</f>
        <v>0.54</v>
      </c>
      <c r="M39" s="11" t="s">
        <v>48</v>
      </c>
      <c r="N39" t="s">
        <v>157</v>
      </c>
    </row>
    <row r="40" spans="2:14" x14ac:dyDescent="0.25">
      <c r="C40" s="6" t="s">
        <v>25</v>
      </c>
      <c r="D40" s="8">
        <v>0.57299999999999995</v>
      </c>
      <c r="E40" s="12">
        <v>20</v>
      </c>
      <c r="F40" s="6">
        <v>448</v>
      </c>
      <c r="G40" s="8">
        <v>1.089</v>
      </c>
      <c r="H40" s="9">
        <v>29</v>
      </c>
      <c r="I40" s="6">
        <v>444</v>
      </c>
      <c r="J40" s="13">
        <v>4.5119999999999996</v>
      </c>
      <c r="K40" s="6" t="s">
        <v>29</v>
      </c>
      <c r="L40" s="10">
        <f>1-0.09</f>
        <v>0.91</v>
      </c>
      <c r="M40" s="11" t="s">
        <v>138</v>
      </c>
      <c r="N40" t="s">
        <v>157</v>
      </c>
    </row>
    <row r="41" spans="2:14" x14ac:dyDescent="0.25">
      <c r="C41" s="6" t="s">
        <v>0</v>
      </c>
      <c r="D41" s="8">
        <v>2.6785000000000001</v>
      </c>
      <c r="E41" s="12">
        <v>15</v>
      </c>
      <c r="F41" s="6">
        <v>365</v>
      </c>
      <c r="G41" s="8">
        <v>0.42599999999999999</v>
      </c>
      <c r="H41" s="12">
        <v>17</v>
      </c>
      <c r="I41" s="6">
        <v>340</v>
      </c>
      <c r="J41" s="14">
        <v>2.7250000000000001</v>
      </c>
      <c r="K41" s="6" t="s">
        <v>30</v>
      </c>
      <c r="L41" s="10">
        <f>1-0.43</f>
        <v>0.57000000000000006</v>
      </c>
      <c r="M41" s="11" t="s">
        <v>101</v>
      </c>
      <c r="N41" t="s">
        <v>157</v>
      </c>
    </row>
    <row r="42" spans="2:14" x14ac:dyDescent="0.25">
      <c r="C42" s="6" t="s">
        <v>1</v>
      </c>
      <c r="D42" s="13">
        <v>0</v>
      </c>
      <c r="E42" s="15">
        <v>0</v>
      </c>
      <c r="F42" s="6">
        <v>314</v>
      </c>
      <c r="G42" s="13">
        <v>0</v>
      </c>
      <c r="H42" s="15">
        <v>0</v>
      </c>
      <c r="I42" s="6">
        <v>280</v>
      </c>
      <c r="J42" s="14">
        <v>2</v>
      </c>
      <c r="K42" s="6" t="s">
        <v>29</v>
      </c>
      <c r="L42" s="10">
        <f>1-0.37</f>
        <v>0.63</v>
      </c>
      <c r="M42" s="11" t="s">
        <v>49</v>
      </c>
      <c r="N42" t="s">
        <v>157</v>
      </c>
    </row>
    <row r="43" spans="2:14" x14ac:dyDescent="0.25">
      <c r="C43" s="6" t="s">
        <v>2</v>
      </c>
      <c r="D43" s="8">
        <v>0.21709999999999999</v>
      </c>
      <c r="E43" s="15">
        <v>1</v>
      </c>
      <c r="F43" s="6">
        <v>448</v>
      </c>
      <c r="G43" s="8">
        <v>1.04</v>
      </c>
      <c r="H43" s="15">
        <v>1</v>
      </c>
      <c r="I43" s="6">
        <v>444</v>
      </c>
      <c r="J43" s="14">
        <v>2.0230000000000001</v>
      </c>
      <c r="K43" s="6" t="s">
        <v>30</v>
      </c>
      <c r="L43" s="10">
        <f>1-0.53</f>
        <v>0.47</v>
      </c>
      <c r="M43" s="11" t="s">
        <v>50</v>
      </c>
      <c r="N43" t="s">
        <v>157</v>
      </c>
    </row>
    <row r="44" spans="2:14" x14ac:dyDescent="0.25">
      <c r="C44" s="6" t="s">
        <v>26</v>
      </c>
      <c r="D44" s="14">
        <v>0.14246</v>
      </c>
      <c r="E44" s="12">
        <v>14</v>
      </c>
      <c r="F44" s="6">
        <v>337</v>
      </c>
      <c r="G44" s="13">
        <v>0</v>
      </c>
      <c r="H44" s="15">
        <v>0</v>
      </c>
      <c r="I44" s="6">
        <v>310</v>
      </c>
      <c r="J44" s="14">
        <v>2.0920000000000001</v>
      </c>
      <c r="K44" s="6" t="s">
        <v>29</v>
      </c>
      <c r="L44" s="10">
        <f>1-0.88</f>
        <v>0.12</v>
      </c>
      <c r="M44" s="11" t="s">
        <v>51</v>
      </c>
      <c r="N44" t="s">
        <v>157</v>
      </c>
    </row>
    <row r="45" spans="2:14" x14ac:dyDescent="0.25">
      <c r="C45" s="6" t="s">
        <v>4</v>
      </c>
      <c r="D45" s="8">
        <v>0.3327</v>
      </c>
      <c r="E45" s="12">
        <v>12</v>
      </c>
      <c r="F45" s="6">
        <v>360</v>
      </c>
      <c r="G45" s="8">
        <v>0.86</v>
      </c>
      <c r="H45" s="15">
        <v>3</v>
      </c>
      <c r="I45" s="6">
        <v>332</v>
      </c>
      <c r="J45" s="14">
        <v>2.944</v>
      </c>
      <c r="K45" s="6" t="s">
        <v>30</v>
      </c>
      <c r="L45" s="10">
        <f>1-0.42</f>
        <v>0.58000000000000007</v>
      </c>
      <c r="M45" s="11" t="s">
        <v>102</v>
      </c>
      <c r="N45" t="s">
        <v>157</v>
      </c>
    </row>
    <row r="46" spans="2:14" x14ac:dyDescent="0.25">
      <c r="N46" t="s">
        <v>157</v>
      </c>
    </row>
    <row r="47" spans="2:14" x14ac:dyDescent="0.25">
      <c r="N47" t="s">
        <v>157</v>
      </c>
    </row>
    <row r="48" spans="2:14" x14ac:dyDescent="0.25">
      <c r="B48" s="7" t="s">
        <v>7</v>
      </c>
      <c r="C48" s="6" t="s">
        <v>3</v>
      </c>
      <c r="D48" s="8">
        <v>0.59340000000000004</v>
      </c>
      <c r="E48" s="15">
        <v>1</v>
      </c>
      <c r="F48" s="6">
        <v>23</v>
      </c>
      <c r="G48" s="13">
        <v>0</v>
      </c>
      <c r="H48" s="15">
        <v>0</v>
      </c>
      <c r="I48" s="6">
        <v>16</v>
      </c>
      <c r="J48" s="8">
        <v>1.3149999999999999</v>
      </c>
      <c r="K48" s="6" t="s">
        <v>29</v>
      </c>
      <c r="L48" s="10">
        <f>1-0.32</f>
        <v>0.67999999999999994</v>
      </c>
      <c r="M48" s="11" t="s">
        <v>52</v>
      </c>
      <c r="N48" t="s">
        <v>157</v>
      </c>
    </row>
    <row r="49" spans="2:14" x14ac:dyDescent="0.25">
      <c r="C49" s="6" t="s">
        <v>25</v>
      </c>
      <c r="D49" s="14">
        <v>0.15240000000000001</v>
      </c>
      <c r="E49" s="15">
        <v>5</v>
      </c>
      <c r="F49" s="6">
        <v>41</v>
      </c>
      <c r="G49" s="8">
        <v>0.59299999999999997</v>
      </c>
      <c r="H49" s="15">
        <v>1</v>
      </c>
      <c r="I49" s="6">
        <v>30</v>
      </c>
      <c r="J49" s="8">
        <v>1.796</v>
      </c>
      <c r="K49" s="6" t="s">
        <v>29</v>
      </c>
      <c r="L49" s="10">
        <f>1-0.25</f>
        <v>0.75</v>
      </c>
      <c r="M49" s="11" t="s">
        <v>103</v>
      </c>
      <c r="N49" t="s">
        <v>157</v>
      </c>
    </row>
    <row r="50" spans="2:14" x14ac:dyDescent="0.25">
      <c r="C50" s="6" t="s">
        <v>0</v>
      </c>
      <c r="D50" s="8">
        <v>0.66900000000000004</v>
      </c>
      <c r="E50" s="15">
        <v>4</v>
      </c>
      <c r="F50" s="6">
        <v>28</v>
      </c>
      <c r="G50" s="8">
        <v>0.223</v>
      </c>
      <c r="H50" s="15">
        <v>0</v>
      </c>
      <c r="I50" s="6">
        <v>27</v>
      </c>
      <c r="J50" s="8">
        <v>1.2829999999999999</v>
      </c>
      <c r="K50" s="6" t="s">
        <v>30</v>
      </c>
      <c r="L50" s="10">
        <f>1-0.93</f>
        <v>6.9999999999999951E-2</v>
      </c>
      <c r="M50" s="11" t="s">
        <v>104</v>
      </c>
      <c r="N50" t="s">
        <v>157</v>
      </c>
    </row>
    <row r="51" spans="2:14" x14ac:dyDescent="0.25">
      <c r="C51" s="6" t="s">
        <v>1</v>
      </c>
      <c r="D51" s="8">
        <v>0.20030000000000001</v>
      </c>
      <c r="E51" s="15">
        <v>4</v>
      </c>
      <c r="F51" s="6">
        <v>28</v>
      </c>
      <c r="G51" s="13">
        <v>4.19E-2</v>
      </c>
      <c r="H51" s="12">
        <v>14</v>
      </c>
      <c r="I51" s="6">
        <v>27</v>
      </c>
      <c r="J51" s="8">
        <v>1.2130000000000001</v>
      </c>
      <c r="K51" s="6" t="s">
        <v>29</v>
      </c>
      <c r="L51" s="10">
        <f>1-0.99</f>
        <v>1.0000000000000009E-2</v>
      </c>
      <c r="M51" s="11" t="s">
        <v>105</v>
      </c>
      <c r="N51" t="s">
        <v>157</v>
      </c>
    </row>
    <row r="52" spans="2:14" x14ac:dyDescent="0.25">
      <c r="C52" s="6" t="s">
        <v>2</v>
      </c>
      <c r="D52" s="8">
        <v>0.628</v>
      </c>
      <c r="E52" s="15">
        <v>5</v>
      </c>
      <c r="F52" s="6">
        <v>97</v>
      </c>
      <c r="G52" s="13">
        <v>0.09</v>
      </c>
      <c r="H52" s="12">
        <v>12</v>
      </c>
      <c r="I52" s="6">
        <v>96</v>
      </c>
      <c r="J52" s="8">
        <v>1.363</v>
      </c>
      <c r="K52" s="6" t="s">
        <v>29</v>
      </c>
      <c r="L52" s="10">
        <f>1-0.97</f>
        <v>3.0000000000000027E-2</v>
      </c>
      <c r="M52" s="11" t="s">
        <v>132</v>
      </c>
      <c r="N52" t="s">
        <v>157</v>
      </c>
    </row>
    <row r="53" spans="2:14" x14ac:dyDescent="0.25">
      <c r="C53" s="6" t="s">
        <v>26</v>
      </c>
      <c r="D53" s="13">
        <v>0</v>
      </c>
      <c r="E53" s="15">
        <v>0</v>
      </c>
      <c r="F53" s="6">
        <v>28</v>
      </c>
      <c r="G53" s="13">
        <v>0</v>
      </c>
      <c r="H53" s="15">
        <v>0</v>
      </c>
      <c r="I53" s="6">
        <v>27</v>
      </c>
      <c r="J53" s="8">
        <v>1.2749999999999999</v>
      </c>
      <c r="K53" s="6" t="s">
        <v>29</v>
      </c>
      <c r="L53" s="10">
        <f>1-0.34</f>
        <v>0.65999999999999992</v>
      </c>
      <c r="M53" s="11" t="s">
        <v>106</v>
      </c>
      <c r="N53" t="s">
        <v>157</v>
      </c>
    </row>
    <row r="54" spans="2:14" x14ac:dyDescent="0.25">
      <c r="C54" s="6" t="s">
        <v>4</v>
      </c>
      <c r="D54" s="13">
        <v>-6.9500000000000006E-2</v>
      </c>
      <c r="E54" s="15">
        <v>2</v>
      </c>
      <c r="F54" s="6">
        <v>48</v>
      </c>
      <c r="G54" s="13">
        <v>0</v>
      </c>
      <c r="H54" s="15">
        <v>0</v>
      </c>
      <c r="I54" s="6">
        <v>44</v>
      </c>
      <c r="J54" s="8">
        <v>1.3080000000000001</v>
      </c>
      <c r="K54" s="6" t="s">
        <v>30</v>
      </c>
      <c r="L54" s="10">
        <f>1-0.96</f>
        <v>4.0000000000000036E-2</v>
      </c>
      <c r="M54" s="11" t="s">
        <v>139</v>
      </c>
      <c r="N54" t="s">
        <v>157</v>
      </c>
    </row>
    <row r="55" spans="2:14" x14ac:dyDescent="0.25">
      <c r="N55" t="s">
        <v>157</v>
      </c>
    </row>
    <row r="56" spans="2:14" x14ac:dyDescent="0.25">
      <c r="N56" t="s">
        <v>157</v>
      </c>
    </row>
    <row r="57" spans="2:14" x14ac:dyDescent="0.25">
      <c r="B57" s="7" t="s">
        <v>16</v>
      </c>
      <c r="C57" s="6" t="s">
        <v>3</v>
      </c>
      <c r="D57" s="13">
        <v>-2.3099999999999999E-2</v>
      </c>
      <c r="E57" s="9">
        <v>205</v>
      </c>
      <c r="F57" s="6">
        <v>206</v>
      </c>
      <c r="G57" s="13">
        <v>-9.8000000000000004E-2</v>
      </c>
      <c r="H57" s="9">
        <v>191</v>
      </c>
      <c r="I57" s="6">
        <v>191</v>
      </c>
      <c r="J57" s="13">
        <v>3.0569999999999999</v>
      </c>
      <c r="K57" s="6" t="s">
        <v>29</v>
      </c>
      <c r="L57" s="10">
        <f>1-0.99</f>
        <v>1.0000000000000009E-2</v>
      </c>
      <c r="M57" s="11" t="s">
        <v>53</v>
      </c>
      <c r="N57" t="s">
        <v>157</v>
      </c>
    </row>
    <row r="58" spans="2:14" x14ac:dyDescent="0.25">
      <c r="C58" s="6" t="s">
        <v>25</v>
      </c>
      <c r="D58" s="8">
        <v>1.9059999999999999</v>
      </c>
      <c r="E58" s="15">
        <v>1</v>
      </c>
      <c r="F58" s="6">
        <v>47</v>
      </c>
      <c r="G58" s="13">
        <v>0</v>
      </c>
      <c r="H58" s="15">
        <v>0</v>
      </c>
      <c r="I58" s="6">
        <v>29</v>
      </c>
      <c r="J58" s="13">
        <v>3.073</v>
      </c>
      <c r="K58" s="6" t="s">
        <v>30</v>
      </c>
      <c r="L58" s="10">
        <f>1-0.07</f>
        <v>0.92999999999999994</v>
      </c>
      <c r="M58" s="11" t="s">
        <v>133</v>
      </c>
      <c r="N58" t="s">
        <v>157</v>
      </c>
    </row>
    <row r="59" spans="2:14" x14ac:dyDescent="0.25">
      <c r="C59" s="6" t="s">
        <v>0</v>
      </c>
      <c r="D59" s="8">
        <v>0.33629999999999999</v>
      </c>
      <c r="E59" s="12">
        <v>20</v>
      </c>
      <c r="F59" s="6">
        <v>207</v>
      </c>
      <c r="G59" s="8">
        <v>0.16300000000000001</v>
      </c>
      <c r="H59" s="9">
        <v>24</v>
      </c>
      <c r="I59" s="6">
        <v>199</v>
      </c>
      <c r="J59" s="14">
        <v>2.1509999999999998</v>
      </c>
      <c r="K59" s="6" t="s">
        <v>30</v>
      </c>
      <c r="L59" s="10">
        <f>1-0.51</f>
        <v>0.49</v>
      </c>
      <c r="M59" s="11" t="s">
        <v>54</v>
      </c>
      <c r="N59" t="s">
        <v>157</v>
      </c>
    </row>
    <row r="60" spans="2:14" x14ac:dyDescent="0.25">
      <c r="C60" s="6" t="s">
        <v>1</v>
      </c>
      <c r="D60" s="13">
        <v>0</v>
      </c>
      <c r="E60" s="15">
        <v>0</v>
      </c>
      <c r="F60" s="6">
        <v>173</v>
      </c>
      <c r="G60" s="13">
        <v>0</v>
      </c>
      <c r="H60" s="15">
        <v>0</v>
      </c>
      <c r="I60" s="6">
        <v>160</v>
      </c>
      <c r="J60" s="14">
        <v>2.2770000000000001</v>
      </c>
      <c r="K60" s="6" t="s">
        <v>30</v>
      </c>
      <c r="L60" s="10">
        <f>1-0.19</f>
        <v>0.81</v>
      </c>
      <c r="M60" s="11" t="s">
        <v>55</v>
      </c>
      <c r="N60" t="s">
        <v>157</v>
      </c>
    </row>
    <row r="61" spans="2:14" x14ac:dyDescent="0.25">
      <c r="C61" s="6" t="s">
        <v>2</v>
      </c>
      <c r="D61" s="13">
        <v>5.7000000000000002E-3</v>
      </c>
      <c r="E61" s="9">
        <v>141</v>
      </c>
      <c r="F61" s="6">
        <v>216</v>
      </c>
      <c r="G61" s="13">
        <v>1.7000000000000001E-2</v>
      </c>
      <c r="H61" s="9">
        <v>150</v>
      </c>
      <c r="I61" s="6">
        <v>214</v>
      </c>
      <c r="J61" s="14">
        <v>2.5259999999999998</v>
      </c>
      <c r="K61" s="6" t="s">
        <v>29</v>
      </c>
      <c r="L61" s="10">
        <f>1-0.99</f>
        <v>1.0000000000000009E-2</v>
      </c>
      <c r="M61" s="11" t="s">
        <v>107</v>
      </c>
      <c r="N61" t="s">
        <v>157</v>
      </c>
    </row>
    <row r="62" spans="2:14" x14ac:dyDescent="0.25">
      <c r="C62" s="6" t="s">
        <v>26</v>
      </c>
      <c r="D62" s="8">
        <v>0.35089999999999999</v>
      </c>
      <c r="E62" s="15">
        <v>5</v>
      </c>
      <c r="F62" s="6">
        <v>208</v>
      </c>
      <c r="G62" s="13">
        <v>0</v>
      </c>
      <c r="H62" s="15">
        <v>0</v>
      </c>
      <c r="I62" s="6">
        <v>202</v>
      </c>
      <c r="J62" s="14">
        <v>2.181</v>
      </c>
      <c r="K62" s="6" t="s">
        <v>30</v>
      </c>
      <c r="L62" s="10">
        <f>1-0.91</f>
        <v>8.9999999999999969E-2</v>
      </c>
      <c r="M62" s="11" t="s">
        <v>56</v>
      </c>
      <c r="N62" t="s">
        <v>157</v>
      </c>
    </row>
    <row r="63" spans="2:14" x14ac:dyDescent="0.25">
      <c r="C63" s="6" t="s">
        <v>4</v>
      </c>
      <c r="D63" s="13">
        <v>0</v>
      </c>
      <c r="E63" s="15">
        <v>0</v>
      </c>
      <c r="F63" s="6">
        <v>83</v>
      </c>
      <c r="G63" s="13">
        <v>0</v>
      </c>
      <c r="H63" s="15">
        <v>0</v>
      </c>
      <c r="I63" s="6">
        <v>66</v>
      </c>
      <c r="J63" s="10">
        <v>2.1989999999999998</v>
      </c>
      <c r="K63" s="6" t="s">
        <v>29</v>
      </c>
      <c r="L63" s="10">
        <f>1-0.12</f>
        <v>0.88</v>
      </c>
      <c r="M63" s="11" t="s">
        <v>108</v>
      </c>
      <c r="N63" t="s">
        <v>157</v>
      </c>
    </row>
    <row r="64" spans="2:14" x14ac:dyDescent="0.25">
      <c r="N64" t="s">
        <v>157</v>
      </c>
    </row>
    <row r="65" spans="2:14" x14ac:dyDescent="0.25">
      <c r="N65" t="s">
        <v>157</v>
      </c>
    </row>
    <row r="66" spans="2:14" x14ac:dyDescent="0.25">
      <c r="B66" s="7" t="s">
        <v>17</v>
      </c>
      <c r="C66" s="6" t="s">
        <v>3</v>
      </c>
      <c r="D66" s="8">
        <v>0.36</v>
      </c>
      <c r="E66" s="15">
        <v>2</v>
      </c>
      <c r="F66" s="6">
        <v>28</v>
      </c>
      <c r="G66" s="8">
        <v>0.74099999999999999</v>
      </c>
      <c r="H66" s="15">
        <v>1</v>
      </c>
      <c r="I66" s="6">
        <v>22</v>
      </c>
      <c r="J66" s="8">
        <v>1.415</v>
      </c>
      <c r="K66" s="6" t="s">
        <v>29</v>
      </c>
      <c r="L66" s="10">
        <f>1-0.11</f>
        <v>0.89</v>
      </c>
      <c r="M66" s="11" t="s">
        <v>57</v>
      </c>
      <c r="N66" t="s">
        <v>157</v>
      </c>
    </row>
    <row r="67" spans="2:14" x14ac:dyDescent="0.25">
      <c r="C67" s="6" t="s">
        <v>25</v>
      </c>
      <c r="D67" s="13">
        <v>0</v>
      </c>
      <c r="E67" s="15">
        <v>0</v>
      </c>
      <c r="F67" s="6">
        <v>115</v>
      </c>
      <c r="G67" s="13">
        <v>-0.32400000000000001</v>
      </c>
      <c r="H67" s="15">
        <v>1</v>
      </c>
      <c r="I67" s="6">
        <v>114</v>
      </c>
      <c r="J67" s="13">
        <v>3.246</v>
      </c>
      <c r="K67" s="6" t="s">
        <v>30</v>
      </c>
      <c r="L67" s="10">
        <f>1-0.08</f>
        <v>0.92</v>
      </c>
      <c r="M67" s="11" t="s">
        <v>109</v>
      </c>
      <c r="N67" t="s">
        <v>157</v>
      </c>
    </row>
    <row r="68" spans="2:14" x14ac:dyDescent="0.25">
      <c r="C68" s="6" t="s">
        <v>0</v>
      </c>
      <c r="D68" s="8">
        <v>0.29730000000000001</v>
      </c>
      <c r="E68" s="15">
        <v>3</v>
      </c>
      <c r="F68" s="6">
        <v>69</v>
      </c>
      <c r="G68" s="13">
        <v>0</v>
      </c>
      <c r="H68" s="15">
        <v>0</v>
      </c>
      <c r="I68" s="6">
        <v>56</v>
      </c>
      <c r="J68" s="14">
        <v>2.089</v>
      </c>
      <c r="K68" s="6" t="s">
        <v>29</v>
      </c>
      <c r="L68" s="10">
        <f>1-0.5</f>
        <v>0.5</v>
      </c>
      <c r="M68" s="11" t="s">
        <v>58</v>
      </c>
      <c r="N68" t="s">
        <v>157</v>
      </c>
    </row>
    <row r="69" spans="2:14" x14ac:dyDescent="0.25">
      <c r="C69" s="6" t="s">
        <v>1</v>
      </c>
      <c r="D69" s="13">
        <v>9.11E-2</v>
      </c>
      <c r="E69" s="15">
        <v>5</v>
      </c>
      <c r="F69" s="6">
        <v>115</v>
      </c>
      <c r="G69" s="13">
        <v>-0.24390000000000001</v>
      </c>
      <c r="H69" s="15">
        <v>7</v>
      </c>
      <c r="I69" s="6">
        <v>113</v>
      </c>
      <c r="J69" s="8">
        <v>1.526</v>
      </c>
      <c r="K69" s="6" t="s">
        <v>30</v>
      </c>
      <c r="L69" s="10">
        <f>1-0.93</f>
        <v>6.9999999999999951E-2</v>
      </c>
      <c r="M69" s="11" t="s">
        <v>110</v>
      </c>
      <c r="N69" t="s">
        <v>157</v>
      </c>
    </row>
    <row r="70" spans="2:14" x14ac:dyDescent="0.25">
      <c r="C70" s="6" t="s">
        <v>2</v>
      </c>
      <c r="D70" s="13">
        <v>0</v>
      </c>
      <c r="E70" s="15">
        <v>0</v>
      </c>
      <c r="F70" s="6">
        <v>115</v>
      </c>
      <c r="G70" s="13">
        <v>0</v>
      </c>
      <c r="H70" s="15">
        <v>0</v>
      </c>
      <c r="I70" s="6">
        <v>114</v>
      </c>
      <c r="J70" s="8">
        <v>1.5369999999999999</v>
      </c>
      <c r="K70" s="6" t="s">
        <v>30</v>
      </c>
      <c r="L70" s="10">
        <f>1-0.24</f>
        <v>0.76</v>
      </c>
      <c r="M70" s="11" t="s">
        <v>111</v>
      </c>
      <c r="N70" t="s">
        <v>157</v>
      </c>
    </row>
    <row r="71" spans="2:14" x14ac:dyDescent="0.25">
      <c r="C71" s="6" t="s">
        <v>26</v>
      </c>
      <c r="D71" s="13">
        <v>0</v>
      </c>
      <c r="E71" s="15">
        <v>0</v>
      </c>
      <c r="F71" s="6">
        <v>69</v>
      </c>
      <c r="G71" s="13">
        <v>0</v>
      </c>
      <c r="H71" s="15">
        <v>0</v>
      </c>
      <c r="I71" s="6">
        <v>55</v>
      </c>
      <c r="J71" s="8">
        <v>1.837</v>
      </c>
      <c r="K71" s="6" t="s">
        <v>30</v>
      </c>
      <c r="L71" s="10">
        <f>1-0.3</f>
        <v>0.7</v>
      </c>
      <c r="M71" s="11" t="s">
        <v>59</v>
      </c>
      <c r="N71" t="s">
        <v>157</v>
      </c>
    </row>
    <row r="72" spans="2:14" x14ac:dyDescent="0.25">
      <c r="C72" s="6" t="s">
        <v>4</v>
      </c>
      <c r="D72" s="14">
        <v>0.17019999999999999</v>
      </c>
      <c r="E72" s="15">
        <v>1</v>
      </c>
      <c r="F72" s="6">
        <v>38</v>
      </c>
      <c r="G72" s="13">
        <v>0</v>
      </c>
      <c r="H72" s="15">
        <v>0</v>
      </c>
      <c r="I72" s="6">
        <v>29</v>
      </c>
      <c r="J72" s="8">
        <v>1.3120000000000001</v>
      </c>
      <c r="K72" s="6" t="s">
        <v>30</v>
      </c>
      <c r="L72" s="10">
        <f>1-0.97</f>
        <v>3.0000000000000027E-2</v>
      </c>
      <c r="M72" s="11" t="s">
        <v>112</v>
      </c>
      <c r="N72" t="s">
        <v>157</v>
      </c>
    </row>
    <row r="73" spans="2:14" x14ac:dyDescent="0.25">
      <c r="N73" t="s">
        <v>157</v>
      </c>
    </row>
    <row r="74" spans="2:14" x14ac:dyDescent="0.25">
      <c r="N74" t="s">
        <v>157</v>
      </c>
    </row>
    <row r="75" spans="2:14" x14ac:dyDescent="0.25">
      <c r="B75" s="7" t="s">
        <v>8</v>
      </c>
      <c r="C75" s="6" t="s">
        <v>3</v>
      </c>
      <c r="D75" s="14">
        <v>0.17263999999999999</v>
      </c>
      <c r="E75" s="9">
        <v>73</v>
      </c>
      <c r="F75" s="6">
        <v>757</v>
      </c>
      <c r="G75" s="13">
        <v>-0.36709999999999998</v>
      </c>
      <c r="H75" s="9">
        <v>61</v>
      </c>
      <c r="I75" s="6">
        <v>756</v>
      </c>
      <c r="J75" s="14">
        <v>2.3879999999999999</v>
      </c>
      <c r="K75" s="6" t="s">
        <v>29</v>
      </c>
      <c r="L75" s="10">
        <f>1-0.1</f>
        <v>0.9</v>
      </c>
      <c r="M75" s="11" t="s">
        <v>134</v>
      </c>
      <c r="N75" t="s">
        <v>157</v>
      </c>
    </row>
    <row r="76" spans="2:14" x14ac:dyDescent="0.25">
      <c r="C76" s="6" t="s">
        <v>25</v>
      </c>
      <c r="D76" s="13">
        <v>5.1900000000000002E-2</v>
      </c>
      <c r="E76" s="9">
        <v>29</v>
      </c>
      <c r="F76" s="6">
        <v>518</v>
      </c>
      <c r="G76" s="14">
        <v>0.1406</v>
      </c>
      <c r="H76" s="9">
        <v>31</v>
      </c>
      <c r="I76" s="6">
        <v>459</v>
      </c>
      <c r="J76" s="14">
        <v>2.6819999999999999</v>
      </c>
      <c r="K76" s="6" t="s">
        <v>29</v>
      </c>
      <c r="L76" s="10">
        <f>1-0.18</f>
        <v>0.82000000000000006</v>
      </c>
      <c r="M76" s="11" t="s">
        <v>113</v>
      </c>
      <c r="N76" t="s">
        <v>157</v>
      </c>
    </row>
    <row r="77" spans="2:14" x14ac:dyDescent="0.25">
      <c r="C77" s="6" t="s">
        <v>0</v>
      </c>
      <c r="D77" s="13">
        <v>0</v>
      </c>
      <c r="E77" s="15">
        <v>0</v>
      </c>
      <c r="F77" s="6">
        <v>758</v>
      </c>
      <c r="G77" s="13">
        <v>0</v>
      </c>
      <c r="H77" s="15">
        <v>0</v>
      </c>
      <c r="I77" s="6">
        <v>757</v>
      </c>
      <c r="J77" s="8">
        <v>1.419</v>
      </c>
      <c r="K77" s="6" t="s">
        <v>29</v>
      </c>
      <c r="L77" s="10">
        <f>1-0.03</f>
        <v>0.97</v>
      </c>
      <c r="M77" s="11" t="s">
        <v>60</v>
      </c>
      <c r="N77" t="s">
        <v>157</v>
      </c>
    </row>
    <row r="78" spans="2:14" x14ac:dyDescent="0.25">
      <c r="C78" s="6" t="s">
        <v>1</v>
      </c>
      <c r="D78" s="13">
        <v>0</v>
      </c>
      <c r="E78" s="15">
        <v>0</v>
      </c>
      <c r="F78" s="6">
        <v>756</v>
      </c>
      <c r="G78" s="13">
        <v>0</v>
      </c>
      <c r="H78" s="15">
        <v>0</v>
      </c>
      <c r="I78" s="6">
        <v>752</v>
      </c>
      <c r="J78" s="8">
        <v>1.349</v>
      </c>
      <c r="K78" s="6" t="s">
        <v>29</v>
      </c>
      <c r="L78" s="10">
        <f>1-0.33</f>
        <v>0.66999999999999993</v>
      </c>
      <c r="M78" s="11" t="s">
        <v>140</v>
      </c>
      <c r="N78" t="s">
        <v>157</v>
      </c>
    </row>
    <row r="79" spans="2:14" x14ac:dyDescent="0.25">
      <c r="C79" s="6" t="s">
        <v>2</v>
      </c>
      <c r="D79" s="8">
        <v>0.40560000000000002</v>
      </c>
      <c r="E79" s="9">
        <v>24</v>
      </c>
      <c r="F79" s="6">
        <v>757</v>
      </c>
      <c r="G79" s="8">
        <v>0.70699999999999996</v>
      </c>
      <c r="H79" s="9">
        <v>25</v>
      </c>
      <c r="I79" s="6">
        <v>756</v>
      </c>
      <c r="J79" s="8">
        <v>1.228</v>
      </c>
      <c r="K79" s="6" t="s">
        <v>29</v>
      </c>
      <c r="L79" s="10">
        <f>1-0.75</f>
        <v>0.25</v>
      </c>
      <c r="M79" s="11" t="s">
        <v>61</v>
      </c>
      <c r="N79" t="s">
        <v>157</v>
      </c>
    </row>
    <row r="80" spans="2:14" x14ac:dyDescent="0.25">
      <c r="C80" s="6" t="s">
        <v>26</v>
      </c>
      <c r="D80" s="13">
        <v>0</v>
      </c>
      <c r="E80" s="15">
        <v>0</v>
      </c>
      <c r="F80" s="6">
        <v>716</v>
      </c>
      <c r="G80" s="13">
        <v>0</v>
      </c>
      <c r="H80" s="15">
        <v>0</v>
      </c>
      <c r="I80" s="6">
        <v>712</v>
      </c>
      <c r="J80" s="8">
        <v>1.4119999999999999</v>
      </c>
      <c r="K80" s="6" t="s">
        <v>29</v>
      </c>
      <c r="L80" s="10">
        <f>1-0.63</f>
        <v>0.37</v>
      </c>
      <c r="M80" s="11" t="s">
        <v>62</v>
      </c>
      <c r="N80" t="s">
        <v>157</v>
      </c>
    </row>
    <row r="81" spans="2:14" x14ac:dyDescent="0.25">
      <c r="C81" s="6" t="s">
        <v>4</v>
      </c>
      <c r="D81" s="8">
        <v>1.2801100000000001</v>
      </c>
      <c r="E81" s="12">
        <v>20</v>
      </c>
      <c r="F81" s="6">
        <v>635</v>
      </c>
      <c r="G81" s="13">
        <v>-0.13</v>
      </c>
      <c r="H81" s="15">
        <v>9</v>
      </c>
      <c r="I81" s="6">
        <v>618</v>
      </c>
      <c r="J81" s="8">
        <v>1.4319999999999999</v>
      </c>
      <c r="K81" s="6" t="s">
        <v>29</v>
      </c>
      <c r="L81" s="10">
        <f>1-0.55</f>
        <v>0.44999999999999996</v>
      </c>
      <c r="M81" s="11" t="s">
        <v>114</v>
      </c>
      <c r="N81" t="s">
        <v>157</v>
      </c>
    </row>
    <row r="82" spans="2:14" x14ac:dyDescent="0.25">
      <c r="N82" t="s">
        <v>157</v>
      </c>
    </row>
    <row r="83" spans="2:14" x14ac:dyDescent="0.25">
      <c r="N83" t="s">
        <v>157</v>
      </c>
    </row>
    <row r="84" spans="2:14" x14ac:dyDescent="0.25">
      <c r="B84" s="7" t="s">
        <v>19</v>
      </c>
      <c r="C84" s="6" t="s">
        <v>3</v>
      </c>
      <c r="D84" s="8">
        <v>0.27189999999999998</v>
      </c>
      <c r="E84" s="15">
        <v>1</v>
      </c>
      <c r="F84" s="6">
        <v>88</v>
      </c>
      <c r="G84" s="13">
        <v>0</v>
      </c>
      <c r="H84" s="15">
        <v>0</v>
      </c>
      <c r="I84" s="6">
        <v>0</v>
      </c>
      <c r="J84" s="8">
        <v>1.8260000000000001</v>
      </c>
      <c r="K84" s="6" t="s">
        <v>30</v>
      </c>
      <c r="L84" s="10">
        <f>1-0.14</f>
        <v>0.86</v>
      </c>
      <c r="M84" s="11" t="s">
        <v>63</v>
      </c>
      <c r="N84" t="s">
        <v>157</v>
      </c>
    </row>
    <row r="85" spans="2:14" x14ac:dyDescent="0.25">
      <c r="C85" s="6" t="s">
        <v>25</v>
      </c>
      <c r="D85" s="8">
        <v>0.32129999999999997</v>
      </c>
      <c r="E85" s="15">
        <v>6</v>
      </c>
      <c r="F85" s="6">
        <v>77</v>
      </c>
      <c r="G85" s="13">
        <v>5.91E-2</v>
      </c>
      <c r="H85" s="15">
        <v>6</v>
      </c>
      <c r="I85" s="6">
        <v>65</v>
      </c>
      <c r="J85" s="8">
        <v>1.6890000000000001</v>
      </c>
      <c r="K85" s="6" t="s">
        <v>30</v>
      </c>
      <c r="L85" s="10">
        <f>1-0.34</f>
        <v>0.65999999999999992</v>
      </c>
      <c r="M85" s="11" t="s">
        <v>64</v>
      </c>
      <c r="N85" t="s">
        <v>157</v>
      </c>
    </row>
    <row r="86" spans="2:14" x14ac:dyDescent="0.25">
      <c r="C86" s="6" t="s">
        <v>0</v>
      </c>
      <c r="D86" s="8">
        <v>0.33500000000000002</v>
      </c>
      <c r="E86" s="12">
        <v>15</v>
      </c>
      <c r="F86" s="6">
        <v>160</v>
      </c>
      <c r="G86" s="8">
        <v>1.2615000000000001</v>
      </c>
      <c r="H86" s="12">
        <v>16</v>
      </c>
      <c r="I86" s="6">
        <v>160</v>
      </c>
      <c r="J86" s="8">
        <v>1.7869999999999999</v>
      </c>
      <c r="K86" s="6" t="s">
        <v>30</v>
      </c>
      <c r="L86" s="10">
        <f>1-0.55</f>
        <v>0.44999999999999996</v>
      </c>
      <c r="M86" s="11" t="s">
        <v>65</v>
      </c>
      <c r="N86" t="s">
        <v>157</v>
      </c>
    </row>
    <row r="87" spans="2:14" x14ac:dyDescent="0.25">
      <c r="C87" s="6" t="s">
        <v>1</v>
      </c>
      <c r="D87" s="13">
        <v>0</v>
      </c>
      <c r="E87" s="15">
        <v>0</v>
      </c>
      <c r="F87" s="6">
        <v>160</v>
      </c>
      <c r="G87" s="13">
        <v>0</v>
      </c>
      <c r="H87" s="15">
        <v>0</v>
      </c>
      <c r="I87" s="6">
        <v>158</v>
      </c>
      <c r="J87" s="8">
        <v>1.5429999999999999</v>
      </c>
      <c r="K87" s="6" t="s">
        <v>29</v>
      </c>
      <c r="L87" s="10">
        <f>1-0.27</f>
        <v>0.73</v>
      </c>
      <c r="M87" s="11" t="s">
        <v>115</v>
      </c>
      <c r="N87" t="s">
        <v>157</v>
      </c>
    </row>
    <row r="88" spans="2:14" x14ac:dyDescent="0.25">
      <c r="C88" s="6" t="s">
        <v>2</v>
      </c>
      <c r="D88" s="13">
        <v>-0.27700000000000002</v>
      </c>
      <c r="E88" s="15">
        <v>1</v>
      </c>
      <c r="F88" s="6">
        <v>159</v>
      </c>
      <c r="G88" s="8">
        <v>0.29199999999999998</v>
      </c>
      <c r="H88" s="15">
        <v>2</v>
      </c>
      <c r="I88" s="6">
        <v>156</v>
      </c>
      <c r="J88" s="8">
        <v>1.373</v>
      </c>
      <c r="K88" s="6" t="s">
        <v>29</v>
      </c>
      <c r="L88" s="10">
        <f>1-0.57</f>
        <v>0.43000000000000005</v>
      </c>
      <c r="M88" s="11" t="s">
        <v>141</v>
      </c>
      <c r="N88" t="s">
        <v>157</v>
      </c>
    </row>
    <row r="89" spans="2:14" x14ac:dyDescent="0.25">
      <c r="C89" s="6" t="s">
        <v>26</v>
      </c>
      <c r="D89" s="13">
        <v>0</v>
      </c>
      <c r="E89" s="15">
        <v>0</v>
      </c>
      <c r="F89" s="6">
        <v>160</v>
      </c>
      <c r="G89" s="13">
        <v>0</v>
      </c>
      <c r="H89" s="15">
        <v>0</v>
      </c>
      <c r="I89" s="6">
        <v>160</v>
      </c>
      <c r="J89" s="8">
        <v>1.8380000000000001</v>
      </c>
      <c r="K89" s="6" t="s">
        <v>29</v>
      </c>
      <c r="L89" s="10">
        <f>1-0.29</f>
        <v>0.71</v>
      </c>
      <c r="M89" s="11" t="s">
        <v>142</v>
      </c>
      <c r="N89" t="s">
        <v>157</v>
      </c>
    </row>
    <row r="90" spans="2:14" x14ac:dyDescent="0.25">
      <c r="C90" s="6" t="s">
        <v>4</v>
      </c>
      <c r="D90" s="8">
        <v>0.435</v>
      </c>
      <c r="E90" s="15">
        <v>3</v>
      </c>
      <c r="F90" s="6">
        <v>86</v>
      </c>
      <c r="G90" s="14">
        <v>-0.14799999999999999</v>
      </c>
      <c r="H90" s="15">
        <v>1</v>
      </c>
      <c r="I90" s="6">
        <v>73</v>
      </c>
      <c r="J90" s="8">
        <v>1.4690000000000001</v>
      </c>
      <c r="K90" s="6" t="s">
        <v>30</v>
      </c>
      <c r="L90" s="10">
        <f>1-0.82</f>
        <v>0.18000000000000005</v>
      </c>
      <c r="M90" s="11" t="s">
        <v>143</v>
      </c>
      <c r="N90" t="s">
        <v>157</v>
      </c>
    </row>
    <row r="91" spans="2:14" x14ac:dyDescent="0.25">
      <c r="N91" t="s">
        <v>157</v>
      </c>
    </row>
    <row r="92" spans="2:14" x14ac:dyDescent="0.25">
      <c r="J92"/>
      <c r="N92" t="s">
        <v>157</v>
      </c>
    </row>
    <row r="93" spans="2:14" ht="30" x14ac:dyDescent="0.25">
      <c r="B93" s="7" t="s">
        <v>20</v>
      </c>
      <c r="C93" s="6" t="s">
        <v>3</v>
      </c>
      <c r="D93" s="13">
        <v>4.5499999999999999E-2</v>
      </c>
      <c r="E93" s="9">
        <v>36</v>
      </c>
      <c r="F93" s="6">
        <v>150</v>
      </c>
      <c r="G93" s="13">
        <v>-0.187</v>
      </c>
      <c r="H93" s="9">
        <v>32</v>
      </c>
      <c r="I93" s="6">
        <v>123</v>
      </c>
      <c r="J93" s="14">
        <v>2.831</v>
      </c>
      <c r="K93" s="6" t="s">
        <v>29</v>
      </c>
      <c r="L93" s="10">
        <f>1-0.3</f>
        <v>0.7</v>
      </c>
      <c r="M93" s="11" t="s">
        <v>66</v>
      </c>
      <c r="N93" t="s">
        <v>157</v>
      </c>
    </row>
    <row r="94" spans="2:14" ht="12.75" customHeight="1" x14ac:dyDescent="0.25">
      <c r="C94" s="6" t="s">
        <v>25</v>
      </c>
      <c r="D94" s="8">
        <v>0.36580000000000001</v>
      </c>
      <c r="E94" s="15">
        <v>10</v>
      </c>
      <c r="F94" s="6">
        <v>150</v>
      </c>
      <c r="G94" s="8">
        <v>0.48399999999999999</v>
      </c>
      <c r="H94" s="15">
        <v>3</v>
      </c>
      <c r="I94" s="6">
        <v>123</v>
      </c>
      <c r="J94" s="13">
        <v>4.2569999999999997</v>
      </c>
      <c r="K94" s="6" t="s">
        <v>29</v>
      </c>
      <c r="L94" s="10">
        <f>1-0.08</f>
        <v>0.92</v>
      </c>
      <c r="M94" s="11" t="s">
        <v>67</v>
      </c>
      <c r="N94" t="s">
        <v>157</v>
      </c>
    </row>
    <row r="95" spans="2:14" x14ac:dyDescent="0.25">
      <c r="C95" s="6" t="s">
        <v>0</v>
      </c>
      <c r="D95" s="8">
        <v>1.246</v>
      </c>
      <c r="E95" s="12">
        <v>14</v>
      </c>
      <c r="F95" s="6">
        <v>338</v>
      </c>
      <c r="G95" s="13">
        <v>-0.248</v>
      </c>
      <c r="H95" s="12">
        <v>10</v>
      </c>
      <c r="I95" s="6">
        <v>293</v>
      </c>
      <c r="J95" s="14">
        <v>2.8420000000000001</v>
      </c>
      <c r="K95" s="6" t="s">
        <v>29</v>
      </c>
      <c r="L95" s="10">
        <f>1-0.23</f>
        <v>0.77</v>
      </c>
      <c r="M95" s="11" t="s">
        <v>68</v>
      </c>
      <c r="N95" t="s">
        <v>157</v>
      </c>
    </row>
    <row r="96" spans="2:14" x14ac:dyDescent="0.25">
      <c r="C96" s="6" t="s">
        <v>1</v>
      </c>
      <c r="D96" s="8">
        <v>0.1857</v>
      </c>
      <c r="E96" s="12">
        <v>16</v>
      </c>
      <c r="F96" s="6">
        <v>269</v>
      </c>
      <c r="G96" s="8">
        <v>0.21299999999999999</v>
      </c>
      <c r="H96" s="15">
        <v>1</v>
      </c>
      <c r="I96" s="6">
        <v>231</v>
      </c>
      <c r="J96" s="14">
        <v>2.395</v>
      </c>
      <c r="K96" s="6" t="s">
        <v>29</v>
      </c>
      <c r="L96" s="10">
        <f>1-0.97</f>
        <v>3.0000000000000027E-2</v>
      </c>
      <c r="M96" s="11" t="s">
        <v>116</v>
      </c>
      <c r="N96" t="s">
        <v>157</v>
      </c>
    </row>
    <row r="97" spans="2:14" x14ac:dyDescent="0.25">
      <c r="C97" s="6" t="s">
        <v>2</v>
      </c>
      <c r="D97" s="13">
        <v>0</v>
      </c>
      <c r="E97" s="15">
        <v>0</v>
      </c>
      <c r="F97" s="6">
        <v>774</v>
      </c>
      <c r="G97" s="13">
        <v>0</v>
      </c>
      <c r="H97" s="15">
        <v>0</v>
      </c>
      <c r="I97" s="6">
        <v>756</v>
      </c>
      <c r="J97" s="13">
        <v>3.2770000000000001</v>
      </c>
      <c r="K97" s="6" t="s">
        <v>30</v>
      </c>
      <c r="L97" s="10">
        <f>1-0.21</f>
        <v>0.79</v>
      </c>
      <c r="M97" s="11" t="s">
        <v>117</v>
      </c>
      <c r="N97" t="s">
        <v>157</v>
      </c>
    </row>
    <row r="98" spans="2:14" x14ac:dyDescent="0.25">
      <c r="C98" s="6" t="s">
        <v>26</v>
      </c>
      <c r="D98" s="8">
        <v>0.40600000000000003</v>
      </c>
      <c r="E98" s="9">
        <v>65</v>
      </c>
      <c r="F98" s="6">
        <v>774</v>
      </c>
      <c r="G98" s="8">
        <v>0.89900000000000002</v>
      </c>
      <c r="H98" s="12">
        <v>18</v>
      </c>
      <c r="I98" s="6">
        <v>756</v>
      </c>
      <c r="J98" s="13">
        <v>3.226</v>
      </c>
      <c r="K98" s="6" t="s">
        <v>30</v>
      </c>
      <c r="L98" s="10">
        <f>1-0.88</f>
        <v>0.12</v>
      </c>
      <c r="M98" s="11" t="s">
        <v>69</v>
      </c>
      <c r="N98" t="s">
        <v>157</v>
      </c>
    </row>
    <row r="99" spans="2:14" x14ac:dyDescent="0.25">
      <c r="C99" s="6" t="s">
        <v>4</v>
      </c>
      <c r="D99" s="8">
        <v>0.34899999999999998</v>
      </c>
      <c r="E99" s="15">
        <v>6</v>
      </c>
      <c r="F99" s="6">
        <v>181</v>
      </c>
      <c r="G99" s="14">
        <v>-7.6999999999999999E-2</v>
      </c>
      <c r="H99" s="9">
        <v>23</v>
      </c>
      <c r="I99" s="6">
        <v>143</v>
      </c>
      <c r="J99" s="13">
        <v>3.9809999999999999</v>
      </c>
      <c r="K99" s="6" t="s">
        <v>29</v>
      </c>
      <c r="L99" s="10">
        <f>1-0.77</f>
        <v>0.22999999999999998</v>
      </c>
      <c r="M99" s="11" t="s">
        <v>118</v>
      </c>
      <c r="N99" t="s">
        <v>157</v>
      </c>
    </row>
    <row r="100" spans="2:14" x14ac:dyDescent="0.25">
      <c r="N100" t="s">
        <v>157</v>
      </c>
    </row>
    <row r="101" spans="2:14" x14ac:dyDescent="0.25">
      <c r="N101" t="s">
        <v>157</v>
      </c>
    </row>
    <row r="102" spans="2:14" x14ac:dyDescent="0.25">
      <c r="B102" s="21" t="s">
        <v>21</v>
      </c>
      <c r="C102" s="6" t="s">
        <v>3</v>
      </c>
      <c r="D102" s="8">
        <v>0.39140000000000003</v>
      </c>
      <c r="E102" s="15">
        <v>6</v>
      </c>
      <c r="F102" s="6">
        <v>25</v>
      </c>
      <c r="G102" s="13">
        <v>-0.13600000000000001</v>
      </c>
      <c r="H102" s="15">
        <v>6</v>
      </c>
      <c r="I102" s="6">
        <v>24</v>
      </c>
      <c r="J102" s="13">
        <v>7.1950000000000003</v>
      </c>
      <c r="K102" s="6" t="s">
        <v>30</v>
      </c>
      <c r="L102" s="10">
        <f>1-0.09</f>
        <v>0.91</v>
      </c>
      <c r="M102" s="11" t="s">
        <v>119</v>
      </c>
      <c r="N102" t="s">
        <v>157</v>
      </c>
    </row>
    <row r="103" spans="2:14" x14ac:dyDescent="0.25">
      <c r="C103" s="6" t="s">
        <v>25</v>
      </c>
      <c r="D103" s="13">
        <v>7.4999999999999997E-2</v>
      </c>
      <c r="E103" s="15">
        <v>7</v>
      </c>
      <c r="F103" s="6">
        <v>11</v>
      </c>
      <c r="G103" s="8">
        <v>0.19800000000000001</v>
      </c>
      <c r="H103" s="15">
        <v>7</v>
      </c>
      <c r="I103" s="6">
        <v>11</v>
      </c>
      <c r="J103" s="8">
        <v>1.6559999999999999</v>
      </c>
      <c r="K103" s="6" t="s">
        <v>29</v>
      </c>
      <c r="L103" s="10">
        <f>1-0.52</f>
        <v>0.48</v>
      </c>
      <c r="M103" s="11" t="s">
        <v>120</v>
      </c>
      <c r="N103" t="s">
        <v>157</v>
      </c>
    </row>
    <row r="104" spans="2:14" x14ac:dyDescent="0.25">
      <c r="C104" s="6" t="s">
        <v>0</v>
      </c>
      <c r="D104" s="14">
        <v>0.14299999999999999</v>
      </c>
      <c r="E104" s="15">
        <v>2</v>
      </c>
      <c r="F104" s="6">
        <v>25</v>
      </c>
      <c r="G104" s="13">
        <v>-0.04</v>
      </c>
      <c r="H104" s="15">
        <v>4</v>
      </c>
      <c r="I104" s="6">
        <v>24</v>
      </c>
      <c r="J104" s="13">
        <v>3.7229999999999999</v>
      </c>
      <c r="K104" s="6" t="s">
        <v>29</v>
      </c>
      <c r="L104" s="10">
        <f>1-0.16</f>
        <v>0.84</v>
      </c>
      <c r="M104" s="11" t="s">
        <v>70</v>
      </c>
      <c r="N104" t="s">
        <v>157</v>
      </c>
    </row>
    <row r="105" spans="2:14" x14ac:dyDescent="0.25">
      <c r="C105" s="6" t="s">
        <v>1</v>
      </c>
      <c r="D105" s="13">
        <v>0</v>
      </c>
      <c r="E105" s="15">
        <v>0</v>
      </c>
      <c r="F105" s="6">
        <v>25</v>
      </c>
      <c r="G105" s="13">
        <v>-1.2E-2</v>
      </c>
      <c r="H105" s="15">
        <v>1</v>
      </c>
      <c r="I105" s="6">
        <v>24</v>
      </c>
      <c r="J105" s="14">
        <v>2.7949999999999999</v>
      </c>
      <c r="K105" s="6" t="s">
        <v>30</v>
      </c>
      <c r="L105" s="10">
        <f>1-0.61</f>
        <v>0.39</v>
      </c>
      <c r="M105" s="11" t="s">
        <v>71</v>
      </c>
      <c r="N105" t="s">
        <v>157</v>
      </c>
    </row>
    <row r="106" spans="2:14" x14ac:dyDescent="0.25">
      <c r="C106" s="6" t="s">
        <v>2</v>
      </c>
      <c r="D106" s="8">
        <v>0.98</v>
      </c>
      <c r="E106" s="15">
        <v>1</v>
      </c>
      <c r="F106" s="6">
        <v>25</v>
      </c>
      <c r="G106" s="13">
        <v>-0.223</v>
      </c>
      <c r="H106" s="15">
        <v>3</v>
      </c>
      <c r="I106" s="6">
        <v>24</v>
      </c>
      <c r="J106" s="8">
        <v>1.363</v>
      </c>
      <c r="K106" s="6" t="s">
        <v>30</v>
      </c>
      <c r="L106" s="10">
        <f>1-0.72</f>
        <v>0.28000000000000003</v>
      </c>
      <c r="M106" s="11" t="s">
        <v>72</v>
      </c>
      <c r="N106" t="s">
        <v>157</v>
      </c>
    </row>
    <row r="107" spans="2:14" x14ac:dyDescent="0.25">
      <c r="C107" s="6" t="s">
        <v>26</v>
      </c>
      <c r="D107" s="13">
        <v>0</v>
      </c>
      <c r="E107" s="15">
        <v>0</v>
      </c>
      <c r="F107" s="6">
        <v>25</v>
      </c>
      <c r="G107" s="13">
        <v>0</v>
      </c>
      <c r="H107" s="15">
        <v>0</v>
      </c>
      <c r="I107" s="6">
        <v>24</v>
      </c>
      <c r="J107" s="14">
        <v>2.7240000000000002</v>
      </c>
      <c r="K107" s="6" t="s">
        <v>29</v>
      </c>
      <c r="L107" s="10">
        <f>1-0.38</f>
        <v>0.62</v>
      </c>
      <c r="M107" s="11" t="s">
        <v>73</v>
      </c>
      <c r="N107" t="s">
        <v>157</v>
      </c>
    </row>
    <row r="108" spans="2:14" x14ac:dyDescent="0.25">
      <c r="C108" s="6" t="s">
        <v>4</v>
      </c>
      <c r="D108" s="13">
        <v>0</v>
      </c>
      <c r="E108" s="15">
        <v>0</v>
      </c>
      <c r="F108" s="6">
        <v>25</v>
      </c>
      <c r="G108" s="13">
        <v>0</v>
      </c>
      <c r="H108" s="15">
        <v>0</v>
      </c>
      <c r="I108" s="6">
        <v>24</v>
      </c>
      <c r="J108" s="13">
        <v>3.4809999999999999</v>
      </c>
      <c r="K108" s="6" t="s">
        <v>30</v>
      </c>
      <c r="L108" s="10">
        <f>1-0.02</f>
        <v>0.98</v>
      </c>
      <c r="M108" s="11" t="s">
        <v>74</v>
      </c>
      <c r="N108" t="s">
        <v>157</v>
      </c>
    </row>
    <row r="109" spans="2:14" x14ac:dyDescent="0.25">
      <c r="N109" t="s">
        <v>157</v>
      </c>
    </row>
    <row r="110" spans="2:14" x14ac:dyDescent="0.25">
      <c r="N110" t="s">
        <v>157</v>
      </c>
    </row>
    <row r="111" spans="2:14" x14ac:dyDescent="0.25">
      <c r="B111" s="7" t="s">
        <v>22</v>
      </c>
      <c r="C111" s="6" t="s">
        <v>3</v>
      </c>
      <c r="D111" s="13">
        <v>-1.2E-2</v>
      </c>
      <c r="E111" s="9">
        <v>162</v>
      </c>
      <c r="F111" s="6">
        <v>163</v>
      </c>
      <c r="G111" s="13">
        <v>6.0499999999999998E-2</v>
      </c>
      <c r="H111" s="9">
        <v>155</v>
      </c>
      <c r="I111" s="6">
        <v>158</v>
      </c>
      <c r="J111" s="8">
        <v>1.8129999999999999</v>
      </c>
      <c r="K111" s="6" t="s">
        <v>29</v>
      </c>
      <c r="L111" s="10">
        <f>1-0.99</f>
        <v>1.0000000000000009E-2</v>
      </c>
      <c r="M111" s="11" t="s">
        <v>75</v>
      </c>
      <c r="N111" t="s">
        <v>157</v>
      </c>
    </row>
    <row r="112" spans="2:14" x14ac:dyDescent="0.25">
      <c r="C112" s="6" t="s">
        <v>25</v>
      </c>
      <c r="D112" s="13">
        <v>-5.1999999999999998E-2</v>
      </c>
      <c r="E112" s="9">
        <v>162</v>
      </c>
      <c r="F112" s="6">
        <v>162</v>
      </c>
      <c r="G112" s="13">
        <v>-0.38</v>
      </c>
      <c r="H112" s="9">
        <v>155</v>
      </c>
      <c r="I112" s="6">
        <v>156</v>
      </c>
      <c r="J112" s="14">
        <v>2.0579999999999998</v>
      </c>
      <c r="K112" s="6" t="s">
        <v>29</v>
      </c>
      <c r="L112" s="10">
        <f>1-0.99</f>
        <v>1.0000000000000009E-2</v>
      </c>
      <c r="M112" s="11" t="s">
        <v>135</v>
      </c>
      <c r="N112" t="s">
        <v>157</v>
      </c>
    </row>
    <row r="113" spans="2:14" x14ac:dyDescent="0.25">
      <c r="C113" s="6" t="s">
        <v>0</v>
      </c>
      <c r="D113" s="13">
        <v>5.8000000000000003E-2</v>
      </c>
      <c r="E113" s="9">
        <v>48</v>
      </c>
      <c r="F113" s="6">
        <v>178</v>
      </c>
      <c r="G113" s="8">
        <v>0.63800000000000001</v>
      </c>
      <c r="H113" s="9">
        <v>65</v>
      </c>
      <c r="I113" s="6">
        <v>174</v>
      </c>
      <c r="J113" s="8">
        <v>1.357</v>
      </c>
      <c r="K113" s="6" t="s">
        <v>30</v>
      </c>
      <c r="L113" s="10">
        <f>1-0.97</f>
        <v>3.0000000000000027E-2</v>
      </c>
      <c r="M113" s="11" t="s">
        <v>76</v>
      </c>
      <c r="N113" t="s">
        <v>157</v>
      </c>
    </row>
    <row r="114" spans="2:14" x14ac:dyDescent="0.25">
      <c r="C114" s="6" t="s">
        <v>1</v>
      </c>
      <c r="D114" s="13">
        <v>0</v>
      </c>
      <c r="E114" s="15">
        <v>0</v>
      </c>
      <c r="F114" s="6">
        <v>166</v>
      </c>
      <c r="G114" s="13">
        <v>0</v>
      </c>
      <c r="H114" s="15">
        <v>0</v>
      </c>
      <c r="I114" s="6">
        <v>162</v>
      </c>
      <c r="J114" s="8">
        <v>1.3149999999999999</v>
      </c>
      <c r="K114" s="6" t="s">
        <v>30</v>
      </c>
      <c r="L114" s="10">
        <f>1-0.55</f>
        <v>0.44999999999999996</v>
      </c>
      <c r="M114" s="11" t="s">
        <v>77</v>
      </c>
      <c r="N114" t="s">
        <v>157</v>
      </c>
    </row>
    <row r="115" spans="2:14" x14ac:dyDescent="0.25">
      <c r="C115" s="6" t="s">
        <v>2</v>
      </c>
      <c r="D115" s="8">
        <v>0.35299999999999998</v>
      </c>
      <c r="E115" s="15">
        <v>1</v>
      </c>
      <c r="F115" s="6">
        <v>167</v>
      </c>
      <c r="G115" s="13">
        <v>-1.0109999999999999</v>
      </c>
      <c r="H115" s="15">
        <v>1</v>
      </c>
      <c r="I115" s="6">
        <v>163</v>
      </c>
      <c r="J115" s="8">
        <v>1.256</v>
      </c>
      <c r="K115" s="6" t="s">
        <v>29</v>
      </c>
      <c r="L115" s="10">
        <f>1-0.27</f>
        <v>0.73</v>
      </c>
      <c r="M115" s="11" t="s">
        <v>78</v>
      </c>
      <c r="N115" t="s">
        <v>157</v>
      </c>
    </row>
    <row r="116" spans="2:14" x14ac:dyDescent="0.25">
      <c r="C116" s="6" t="s">
        <v>26</v>
      </c>
      <c r="D116" s="13">
        <v>-1.2789999999999999</v>
      </c>
      <c r="E116" s="15">
        <v>3</v>
      </c>
      <c r="F116" s="6">
        <v>163</v>
      </c>
      <c r="G116" s="13">
        <v>5.7000000000000002E-2</v>
      </c>
      <c r="H116" s="15">
        <v>1</v>
      </c>
      <c r="I116" s="6">
        <v>158</v>
      </c>
      <c r="J116" s="8">
        <v>1.5329999999999999</v>
      </c>
      <c r="K116" s="6" t="s">
        <v>29</v>
      </c>
      <c r="L116" s="10">
        <f>1-0.49</f>
        <v>0.51</v>
      </c>
      <c r="M116" s="11" t="s">
        <v>136</v>
      </c>
      <c r="N116" t="s">
        <v>157</v>
      </c>
    </row>
    <row r="117" spans="2:14" x14ac:dyDescent="0.25">
      <c r="C117" s="6" t="s">
        <v>4</v>
      </c>
      <c r="D117" s="13">
        <v>0</v>
      </c>
      <c r="E117" s="15">
        <v>0</v>
      </c>
      <c r="F117" s="6">
        <v>162</v>
      </c>
      <c r="G117" s="13">
        <v>0</v>
      </c>
      <c r="H117" s="15">
        <v>0</v>
      </c>
      <c r="I117" s="6">
        <v>157</v>
      </c>
      <c r="J117" s="8">
        <v>1.3120000000000001</v>
      </c>
      <c r="K117" s="6" t="s">
        <v>30</v>
      </c>
      <c r="L117" s="10">
        <f>1-0.05</f>
        <v>0.95</v>
      </c>
      <c r="M117" s="11" t="s">
        <v>79</v>
      </c>
      <c r="N117" t="s">
        <v>157</v>
      </c>
    </row>
    <row r="118" spans="2:14" x14ac:dyDescent="0.25">
      <c r="N118" t="s">
        <v>157</v>
      </c>
    </row>
    <row r="119" spans="2:14" x14ac:dyDescent="0.25">
      <c r="N119" t="s">
        <v>157</v>
      </c>
    </row>
    <row r="120" spans="2:14" x14ac:dyDescent="0.25">
      <c r="B120" s="7" t="s">
        <v>9</v>
      </c>
      <c r="C120" s="6" t="s">
        <v>3</v>
      </c>
      <c r="D120" s="8">
        <v>0.32</v>
      </c>
      <c r="E120" s="15">
        <v>4</v>
      </c>
      <c r="F120" s="6">
        <v>37</v>
      </c>
      <c r="G120" s="14">
        <v>0.11260000000000001</v>
      </c>
      <c r="H120" s="15">
        <v>2</v>
      </c>
      <c r="I120" s="6">
        <v>26</v>
      </c>
      <c r="J120" s="8">
        <v>1.6879999999999999</v>
      </c>
      <c r="K120" s="6" t="s">
        <v>29</v>
      </c>
      <c r="L120" s="10">
        <f>1-0.39</f>
        <v>0.61</v>
      </c>
      <c r="M120" s="11" t="s">
        <v>80</v>
      </c>
      <c r="N120" t="s">
        <v>157</v>
      </c>
    </row>
    <row r="121" spans="2:14" x14ac:dyDescent="0.25">
      <c r="C121" s="6" t="s">
        <v>25</v>
      </c>
      <c r="D121" s="14">
        <v>0.13200000000000001</v>
      </c>
      <c r="E121" s="12">
        <v>11</v>
      </c>
      <c r="F121" s="6">
        <v>37</v>
      </c>
      <c r="G121" s="8">
        <v>0.39200000000000002</v>
      </c>
      <c r="H121" s="12">
        <v>11</v>
      </c>
      <c r="I121" s="6">
        <v>26</v>
      </c>
      <c r="J121" s="14">
        <v>2.5139999999999998</v>
      </c>
      <c r="K121" s="6" t="s">
        <v>29</v>
      </c>
      <c r="L121" s="10">
        <f>1-0.45</f>
        <v>0.55000000000000004</v>
      </c>
      <c r="M121" s="11" t="s">
        <v>81</v>
      </c>
      <c r="N121" t="s">
        <v>157</v>
      </c>
    </row>
    <row r="122" spans="2:14" x14ac:dyDescent="0.25">
      <c r="C122" s="6" t="s">
        <v>0</v>
      </c>
      <c r="D122" s="13">
        <v>0</v>
      </c>
      <c r="E122" s="15">
        <v>0</v>
      </c>
      <c r="F122" s="6">
        <v>166</v>
      </c>
      <c r="G122" s="13">
        <v>0</v>
      </c>
      <c r="H122" s="15">
        <v>0</v>
      </c>
      <c r="I122" s="6">
        <v>166</v>
      </c>
      <c r="J122" s="14">
        <v>2.3719999999999999</v>
      </c>
      <c r="K122" s="6" t="s">
        <v>30</v>
      </c>
      <c r="L122" s="10">
        <f>1-0.76</f>
        <v>0.24</v>
      </c>
      <c r="M122" s="11" t="s">
        <v>82</v>
      </c>
      <c r="N122" t="s">
        <v>157</v>
      </c>
    </row>
    <row r="123" spans="2:14" x14ac:dyDescent="0.25">
      <c r="C123" s="6" t="s">
        <v>1</v>
      </c>
      <c r="D123" s="13">
        <v>0</v>
      </c>
      <c r="E123" s="15">
        <v>0</v>
      </c>
      <c r="F123" s="6">
        <v>166</v>
      </c>
      <c r="G123" s="13">
        <v>0</v>
      </c>
      <c r="H123" s="15">
        <v>0</v>
      </c>
      <c r="I123" s="6">
        <v>166</v>
      </c>
      <c r="J123" s="8">
        <v>1.8009999999999999</v>
      </c>
      <c r="K123" s="6" t="s">
        <v>29</v>
      </c>
      <c r="L123" s="10">
        <f>1-0.36</f>
        <v>0.64</v>
      </c>
      <c r="M123" s="11" t="s">
        <v>121</v>
      </c>
      <c r="N123" t="s">
        <v>157</v>
      </c>
    </row>
    <row r="124" spans="2:14" x14ac:dyDescent="0.25">
      <c r="C124" s="6" t="s">
        <v>2</v>
      </c>
      <c r="D124" s="13">
        <v>0</v>
      </c>
      <c r="E124" s="15">
        <v>0</v>
      </c>
      <c r="F124" s="6">
        <v>139</v>
      </c>
      <c r="G124" s="13">
        <v>0</v>
      </c>
      <c r="H124" s="15">
        <v>0</v>
      </c>
      <c r="I124" s="6">
        <v>129</v>
      </c>
      <c r="J124" s="14">
        <v>2.0750000000000002</v>
      </c>
      <c r="K124" s="6" t="s">
        <v>29</v>
      </c>
      <c r="L124" s="10">
        <f>1-0.71</f>
        <v>0.29000000000000004</v>
      </c>
      <c r="M124" s="11" t="s">
        <v>144</v>
      </c>
      <c r="N124" t="s">
        <v>157</v>
      </c>
    </row>
    <row r="125" spans="2:14" x14ac:dyDescent="0.25">
      <c r="C125" s="6" t="s">
        <v>26</v>
      </c>
      <c r="D125" s="8">
        <v>1.6397699999999999</v>
      </c>
      <c r="E125" s="15">
        <v>8</v>
      </c>
      <c r="F125" s="6">
        <v>166</v>
      </c>
      <c r="G125" s="8">
        <v>1.5189999999999999</v>
      </c>
      <c r="H125" s="15">
        <v>1</v>
      </c>
      <c r="I125" s="6">
        <v>166</v>
      </c>
      <c r="J125" s="8">
        <v>1.9670000000000001</v>
      </c>
      <c r="K125" s="6" t="s">
        <v>30</v>
      </c>
      <c r="L125" s="10">
        <f>1-0.54</f>
        <v>0.45999999999999996</v>
      </c>
      <c r="M125" s="11" t="s">
        <v>122</v>
      </c>
      <c r="N125" t="s">
        <v>157</v>
      </c>
    </row>
    <row r="126" spans="2:14" x14ac:dyDescent="0.25">
      <c r="C126" s="6" t="s">
        <v>4</v>
      </c>
      <c r="D126" s="8">
        <v>0.86650000000000005</v>
      </c>
      <c r="E126" s="12">
        <v>12</v>
      </c>
      <c r="F126" s="6">
        <v>165</v>
      </c>
      <c r="G126" s="8">
        <v>0.8135</v>
      </c>
      <c r="H126" s="12">
        <v>14</v>
      </c>
      <c r="I126" s="6">
        <v>162</v>
      </c>
      <c r="J126" s="13">
        <v>3.0819999999999999</v>
      </c>
      <c r="K126" s="6" t="s">
        <v>30</v>
      </c>
      <c r="L126" s="10">
        <f>1-0.66</f>
        <v>0.33999999999999997</v>
      </c>
      <c r="M126" s="11" t="s">
        <v>83</v>
      </c>
      <c r="N126" t="s">
        <v>157</v>
      </c>
    </row>
    <row r="127" spans="2:14" x14ac:dyDescent="0.25">
      <c r="N127" t="s">
        <v>157</v>
      </c>
    </row>
    <row r="128" spans="2:14" x14ac:dyDescent="0.25">
      <c r="N128" t="s">
        <v>157</v>
      </c>
    </row>
    <row r="129" spans="2:14" x14ac:dyDescent="0.25">
      <c r="B129" s="7" t="s">
        <v>10</v>
      </c>
      <c r="C129" s="6" t="s">
        <v>3</v>
      </c>
      <c r="D129" s="8">
        <v>0.32300000000000001</v>
      </c>
      <c r="E129" s="15">
        <v>6</v>
      </c>
      <c r="F129" s="6">
        <v>53</v>
      </c>
      <c r="G129" s="13">
        <v>-0.58299999999999996</v>
      </c>
      <c r="H129" s="15">
        <v>8</v>
      </c>
      <c r="I129" s="6">
        <v>52</v>
      </c>
      <c r="J129" s="8">
        <v>1.869</v>
      </c>
      <c r="K129" s="6" t="s">
        <v>29</v>
      </c>
      <c r="L129" s="10">
        <f>1-0.32</f>
        <v>0.67999999999999994</v>
      </c>
      <c r="M129" s="11" t="s">
        <v>84</v>
      </c>
      <c r="N129" t="s">
        <v>157</v>
      </c>
    </row>
    <row r="130" spans="2:14" x14ac:dyDescent="0.25">
      <c r="C130" s="6" t="s">
        <v>25</v>
      </c>
      <c r="D130" s="14">
        <v>0.17430000000000001</v>
      </c>
      <c r="E130" s="12">
        <v>20</v>
      </c>
      <c r="F130" s="6">
        <v>68</v>
      </c>
      <c r="G130" s="13">
        <v>0.106</v>
      </c>
      <c r="H130" s="9">
        <v>22</v>
      </c>
      <c r="I130" s="6">
        <v>67</v>
      </c>
      <c r="J130" s="8">
        <v>1.6439999999999999</v>
      </c>
      <c r="K130" s="6" t="s">
        <v>29</v>
      </c>
      <c r="L130" s="10">
        <f>1-0.37</f>
        <v>0.63</v>
      </c>
      <c r="M130" s="11" t="s">
        <v>123</v>
      </c>
      <c r="N130" t="s">
        <v>157</v>
      </c>
    </row>
    <row r="131" spans="2:14" x14ac:dyDescent="0.25">
      <c r="C131" s="6" t="s">
        <v>0</v>
      </c>
      <c r="D131" s="13">
        <v>0</v>
      </c>
      <c r="E131" s="15">
        <v>0</v>
      </c>
      <c r="F131" s="6">
        <v>51</v>
      </c>
      <c r="G131" s="13">
        <v>0</v>
      </c>
      <c r="H131" s="15">
        <v>0</v>
      </c>
      <c r="I131" s="6">
        <v>46</v>
      </c>
      <c r="J131" s="8">
        <v>1.395</v>
      </c>
      <c r="K131" s="6" t="s">
        <v>30</v>
      </c>
      <c r="L131" s="10">
        <f>1-0.95</f>
        <v>5.0000000000000044E-2</v>
      </c>
      <c r="M131" s="11" t="s">
        <v>145</v>
      </c>
      <c r="N131" t="s">
        <v>157</v>
      </c>
    </row>
    <row r="132" spans="2:14" x14ac:dyDescent="0.25">
      <c r="C132" s="6" t="s">
        <v>1</v>
      </c>
      <c r="D132" s="13">
        <v>0</v>
      </c>
      <c r="E132" s="15">
        <v>0</v>
      </c>
      <c r="F132" s="6">
        <v>47</v>
      </c>
      <c r="G132" s="13">
        <v>0</v>
      </c>
      <c r="H132" s="15">
        <v>0</v>
      </c>
      <c r="I132" s="6">
        <v>42</v>
      </c>
      <c r="J132" s="8">
        <v>1.3620000000000001</v>
      </c>
      <c r="K132" s="6" t="s">
        <v>30</v>
      </c>
      <c r="L132" s="10">
        <f>1-0.57</f>
        <v>0.43000000000000005</v>
      </c>
      <c r="M132" s="11" t="s">
        <v>146</v>
      </c>
      <c r="N132" t="s">
        <v>157</v>
      </c>
    </row>
    <row r="133" spans="2:14" x14ac:dyDescent="0.25">
      <c r="C133" s="6" t="s">
        <v>2</v>
      </c>
      <c r="D133" s="13">
        <v>4.1000000000000002E-2</v>
      </c>
      <c r="E133" s="15">
        <v>7</v>
      </c>
      <c r="F133" s="6">
        <v>68</v>
      </c>
      <c r="G133" s="13">
        <v>-0.188</v>
      </c>
      <c r="H133" s="15">
        <v>2</v>
      </c>
      <c r="I133" s="6">
        <v>67</v>
      </c>
      <c r="J133" s="8">
        <v>1.3089999999999999</v>
      </c>
      <c r="K133" s="6" t="s">
        <v>30</v>
      </c>
      <c r="L133" s="10">
        <f>1-0.97</f>
        <v>3.0000000000000027E-2</v>
      </c>
      <c r="M133" s="11" t="s">
        <v>124</v>
      </c>
      <c r="N133" t="s">
        <v>157</v>
      </c>
    </row>
    <row r="134" spans="2:14" x14ac:dyDescent="0.25">
      <c r="C134" s="6" t="s">
        <v>26</v>
      </c>
      <c r="D134" s="13">
        <v>0</v>
      </c>
      <c r="E134" s="15">
        <v>0</v>
      </c>
      <c r="F134" s="6">
        <v>68</v>
      </c>
      <c r="G134" s="13">
        <v>0</v>
      </c>
      <c r="H134" s="15">
        <v>0</v>
      </c>
      <c r="I134" s="6">
        <v>67</v>
      </c>
      <c r="J134" s="8">
        <v>1.367</v>
      </c>
      <c r="K134" s="6" t="s">
        <v>29</v>
      </c>
      <c r="L134" s="10">
        <f>1-0.38</f>
        <v>0.62</v>
      </c>
      <c r="M134" s="11" t="s">
        <v>125</v>
      </c>
      <c r="N134" t="s">
        <v>157</v>
      </c>
    </row>
    <row r="135" spans="2:14" x14ac:dyDescent="0.25">
      <c r="C135" s="6" t="s">
        <v>4</v>
      </c>
      <c r="D135" s="13">
        <v>0</v>
      </c>
      <c r="E135" s="15">
        <v>0</v>
      </c>
      <c r="F135" s="6">
        <v>68</v>
      </c>
      <c r="G135" s="8">
        <v>0.22900000000000001</v>
      </c>
      <c r="H135" s="15">
        <v>5</v>
      </c>
      <c r="I135" s="6">
        <v>67</v>
      </c>
      <c r="J135" s="8">
        <v>1.3089999999999999</v>
      </c>
      <c r="K135" s="6" t="s">
        <v>29</v>
      </c>
      <c r="L135" s="10">
        <f>1-0.93</f>
        <v>6.9999999999999951E-2</v>
      </c>
      <c r="M135" s="11" t="s">
        <v>126</v>
      </c>
      <c r="N135" t="s">
        <v>157</v>
      </c>
    </row>
    <row r="136" spans="2:14" x14ac:dyDescent="0.25">
      <c r="N136" t="s">
        <v>157</v>
      </c>
    </row>
    <row r="137" spans="2:14" x14ac:dyDescent="0.25">
      <c r="N137" t="s">
        <v>157</v>
      </c>
    </row>
    <row r="138" spans="2:14" x14ac:dyDescent="0.25">
      <c r="B138" s="7" t="s">
        <v>11</v>
      </c>
      <c r="C138" s="6" t="s">
        <v>3</v>
      </c>
      <c r="D138" s="13">
        <v>0</v>
      </c>
      <c r="E138" s="15">
        <v>0</v>
      </c>
      <c r="F138" s="6">
        <v>13</v>
      </c>
      <c r="G138" s="13">
        <v>0</v>
      </c>
      <c r="H138" s="15">
        <v>0</v>
      </c>
      <c r="I138" s="6">
        <v>2</v>
      </c>
      <c r="J138" s="8">
        <v>1.0129999999999999</v>
      </c>
      <c r="K138" s="6" t="s">
        <v>30</v>
      </c>
      <c r="L138" s="10">
        <f>1-0.32</f>
        <v>0.67999999999999994</v>
      </c>
      <c r="M138" s="11" t="s">
        <v>137</v>
      </c>
      <c r="N138" t="s">
        <v>157</v>
      </c>
    </row>
    <row r="139" spans="2:14" x14ac:dyDescent="0.25">
      <c r="C139" s="6" t="s">
        <v>25</v>
      </c>
      <c r="D139" s="13">
        <v>0</v>
      </c>
      <c r="E139" s="15">
        <v>0</v>
      </c>
      <c r="F139" s="6">
        <v>13</v>
      </c>
      <c r="G139" s="13">
        <v>0</v>
      </c>
      <c r="H139" s="15">
        <v>0</v>
      </c>
      <c r="I139" s="6">
        <v>2</v>
      </c>
      <c r="J139" s="8">
        <v>1.042</v>
      </c>
      <c r="K139" s="6" t="s">
        <v>30</v>
      </c>
      <c r="L139" s="10">
        <f>1-0.25</f>
        <v>0.75</v>
      </c>
      <c r="M139" s="11" t="s">
        <v>85</v>
      </c>
      <c r="N139" t="s">
        <v>157</v>
      </c>
    </row>
    <row r="140" spans="2:14" x14ac:dyDescent="0.25">
      <c r="C140" s="6" t="s">
        <v>0</v>
      </c>
      <c r="D140" s="13">
        <v>0</v>
      </c>
      <c r="E140" s="15">
        <v>0</v>
      </c>
      <c r="F140" s="6">
        <v>9</v>
      </c>
      <c r="G140" s="13">
        <v>0</v>
      </c>
      <c r="H140" s="15">
        <v>0</v>
      </c>
      <c r="I140" s="6">
        <v>1</v>
      </c>
      <c r="J140" s="8">
        <v>1.0249999999999999</v>
      </c>
      <c r="K140" s="6" t="s">
        <v>30</v>
      </c>
      <c r="L140" s="10">
        <f>1-0.3</f>
        <v>0.7</v>
      </c>
      <c r="M140" s="11" t="s">
        <v>86</v>
      </c>
      <c r="N140" t="s">
        <v>157</v>
      </c>
    </row>
    <row r="141" spans="2:14" x14ac:dyDescent="0.25">
      <c r="C141" s="6" t="s">
        <v>1</v>
      </c>
      <c r="D141" s="13">
        <v>0</v>
      </c>
      <c r="E141" s="15">
        <v>0</v>
      </c>
      <c r="F141" s="6">
        <v>13</v>
      </c>
      <c r="G141" s="13">
        <v>0</v>
      </c>
      <c r="H141" s="15">
        <v>0</v>
      </c>
      <c r="I141" s="6">
        <v>2</v>
      </c>
      <c r="J141" s="8">
        <v>1.0229999999999999</v>
      </c>
      <c r="K141" s="6" t="s">
        <v>29</v>
      </c>
      <c r="L141" s="10">
        <f>1-0.3</f>
        <v>0.7</v>
      </c>
      <c r="M141" s="11" t="s">
        <v>127</v>
      </c>
      <c r="N141" t="s">
        <v>157</v>
      </c>
    </row>
    <row r="142" spans="2:14" x14ac:dyDescent="0.25">
      <c r="C142" s="6" t="s">
        <v>2</v>
      </c>
      <c r="D142" s="13">
        <v>0</v>
      </c>
      <c r="E142" s="15">
        <v>0</v>
      </c>
      <c r="F142" s="6">
        <v>13</v>
      </c>
      <c r="G142" s="13">
        <v>0</v>
      </c>
      <c r="H142" s="15">
        <v>0</v>
      </c>
      <c r="I142" s="6">
        <v>2</v>
      </c>
      <c r="J142" s="8">
        <v>1.018</v>
      </c>
      <c r="K142" s="6" t="s">
        <v>29</v>
      </c>
      <c r="L142" s="10">
        <f>1-0.91</f>
        <v>8.9999999999999969E-2</v>
      </c>
      <c r="M142" s="11" t="s">
        <v>87</v>
      </c>
      <c r="N142" t="s">
        <v>157</v>
      </c>
    </row>
    <row r="143" spans="2:14" x14ac:dyDescent="0.25">
      <c r="C143" s="6" t="s">
        <v>26</v>
      </c>
      <c r="D143" s="13">
        <v>0</v>
      </c>
      <c r="E143" s="15">
        <v>0</v>
      </c>
      <c r="F143" s="6">
        <v>13</v>
      </c>
      <c r="G143" s="13">
        <v>0</v>
      </c>
      <c r="H143" s="15">
        <v>0</v>
      </c>
      <c r="I143" s="6">
        <v>2</v>
      </c>
      <c r="J143" s="8">
        <v>1.026</v>
      </c>
      <c r="K143" s="6" t="s">
        <v>29</v>
      </c>
      <c r="L143" s="10">
        <f>1-0.64</f>
        <v>0.36</v>
      </c>
      <c r="M143" s="11" t="s">
        <v>88</v>
      </c>
      <c r="N143" t="s">
        <v>157</v>
      </c>
    </row>
    <row r="144" spans="2:14" x14ac:dyDescent="0.25">
      <c r="C144" s="6" t="s">
        <v>4</v>
      </c>
      <c r="D144" s="13">
        <v>0</v>
      </c>
      <c r="E144" s="15">
        <v>0</v>
      </c>
      <c r="F144" s="6">
        <v>13</v>
      </c>
      <c r="G144" s="13">
        <v>0</v>
      </c>
      <c r="H144" s="15">
        <v>0</v>
      </c>
      <c r="I144" s="6">
        <v>2</v>
      </c>
      <c r="J144" s="8">
        <v>1.018</v>
      </c>
      <c r="K144" s="6" t="s">
        <v>30</v>
      </c>
      <c r="L144" s="10">
        <f>1-0.86</f>
        <v>0.14000000000000001</v>
      </c>
      <c r="M144" s="11" t="s">
        <v>147</v>
      </c>
      <c r="N144" t="s">
        <v>157</v>
      </c>
    </row>
    <row r="145" spans="1:14" x14ac:dyDescent="0.25">
      <c r="N145" t="s">
        <v>157</v>
      </c>
    </row>
    <row r="146" spans="1:14" x14ac:dyDescent="0.25">
      <c r="N146" t="s">
        <v>157</v>
      </c>
    </row>
    <row r="147" spans="1:14" x14ac:dyDescent="0.25">
      <c r="B147" s="7" t="s">
        <v>18</v>
      </c>
      <c r="C147" s="6" t="s">
        <v>3</v>
      </c>
      <c r="D147" s="13">
        <v>-2E-3</v>
      </c>
      <c r="E147" s="9">
        <v>380</v>
      </c>
      <c r="F147" s="6">
        <v>1270</v>
      </c>
      <c r="G147" s="13">
        <v>9.5500000000000002E-2</v>
      </c>
      <c r="H147" s="9">
        <v>247</v>
      </c>
      <c r="I147" s="6">
        <v>1072</v>
      </c>
      <c r="J147" s="13">
        <v>8.3629999999999995</v>
      </c>
      <c r="K147" s="6" t="s">
        <v>29</v>
      </c>
      <c r="L147" s="10">
        <f>1-0.18</f>
        <v>0.82000000000000006</v>
      </c>
      <c r="M147" s="11" t="s">
        <v>128</v>
      </c>
      <c r="N147" t="s">
        <v>157</v>
      </c>
    </row>
    <row r="148" spans="1:14" x14ac:dyDescent="0.25">
      <c r="C148" s="6" t="s">
        <v>25</v>
      </c>
      <c r="D148" s="8">
        <v>0.34160000000000001</v>
      </c>
      <c r="E148" s="9">
        <v>30</v>
      </c>
      <c r="F148" s="6">
        <v>832</v>
      </c>
      <c r="G148" s="8">
        <v>0.433</v>
      </c>
      <c r="H148" s="12">
        <v>18</v>
      </c>
      <c r="I148" s="6">
        <v>651</v>
      </c>
      <c r="J148" s="13">
        <v>3.8109999999999999</v>
      </c>
      <c r="K148" s="6" t="s">
        <v>29</v>
      </c>
      <c r="L148" s="10">
        <f>1-0.08</f>
        <v>0.92</v>
      </c>
      <c r="M148" s="11" t="s">
        <v>89</v>
      </c>
      <c r="N148" t="s">
        <v>157</v>
      </c>
    </row>
    <row r="149" spans="1:14" x14ac:dyDescent="0.25">
      <c r="C149" s="6" t="s">
        <v>0</v>
      </c>
      <c r="D149" s="14">
        <v>0.14580000000000001</v>
      </c>
      <c r="E149" s="9">
        <v>133</v>
      </c>
      <c r="F149" s="6">
        <v>3415</v>
      </c>
      <c r="G149" s="8">
        <v>0.55200000000000005</v>
      </c>
      <c r="H149" s="9">
        <v>118</v>
      </c>
      <c r="I149" s="6">
        <v>3368</v>
      </c>
      <c r="J149" s="14">
        <v>2.4990000000000001</v>
      </c>
      <c r="K149" s="6" t="s">
        <v>29</v>
      </c>
      <c r="L149" s="10">
        <f>1-0.31</f>
        <v>0.69</v>
      </c>
      <c r="M149" s="11" t="s">
        <v>148</v>
      </c>
      <c r="N149" t="s">
        <v>157</v>
      </c>
    </row>
    <row r="150" spans="1:14" x14ac:dyDescent="0.25">
      <c r="C150" s="6" t="s">
        <v>1</v>
      </c>
      <c r="D150" s="13">
        <v>-0.45</v>
      </c>
      <c r="E150" s="15">
        <v>1</v>
      </c>
      <c r="F150" s="6">
        <v>2398</v>
      </c>
      <c r="G150" s="13">
        <v>0</v>
      </c>
      <c r="H150" s="15">
        <v>0</v>
      </c>
      <c r="I150" s="6">
        <v>2245</v>
      </c>
      <c r="J150" s="14">
        <v>2.7679999999999998</v>
      </c>
      <c r="K150" s="6" t="s">
        <v>30</v>
      </c>
      <c r="L150" s="10">
        <f>1-0.64</f>
        <v>0.36</v>
      </c>
      <c r="M150" s="11" t="s">
        <v>129</v>
      </c>
      <c r="N150" t="s">
        <v>157</v>
      </c>
    </row>
    <row r="151" spans="1:14" x14ac:dyDescent="0.25">
      <c r="C151" s="6" t="s">
        <v>2</v>
      </c>
      <c r="D151" s="13">
        <v>8.3500000000000005E-2</v>
      </c>
      <c r="E151" s="9">
        <v>1242</v>
      </c>
      <c r="F151" s="6">
        <v>3492</v>
      </c>
      <c r="G151" s="13">
        <v>2.4E-2</v>
      </c>
      <c r="H151" s="9">
        <v>1065</v>
      </c>
      <c r="I151" s="6">
        <v>3443</v>
      </c>
      <c r="J151" s="14">
        <v>2.1890000000000001</v>
      </c>
      <c r="K151" s="6" t="s">
        <v>30</v>
      </c>
      <c r="L151" s="10">
        <f>1-0.96</f>
        <v>4.0000000000000036E-2</v>
      </c>
      <c r="M151" s="11" t="s">
        <v>149</v>
      </c>
      <c r="N151" t="s">
        <v>157</v>
      </c>
    </row>
    <row r="152" spans="1:14" x14ac:dyDescent="0.25">
      <c r="C152" s="6" t="s">
        <v>26</v>
      </c>
      <c r="D152" s="13">
        <v>2.69E-2</v>
      </c>
      <c r="E152" s="9">
        <v>1572</v>
      </c>
      <c r="F152" s="6">
        <v>3492</v>
      </c>
      <c r="G152" s="13">
        <v>5.0000000000000001E-4</v>
      </c>
      <c r="H152" s="9">
        <v>1051</v>
      </c>
      <c r="I152" s="6">
        <v>3443</v>
      </c>
      <c r="J152" s="14">
        <v>2.6030000000000002</v>
      </c>
      <c r="K152" s="6" t="s">
        <v>29</v>
      </c>
      <c r="L152" s="10">
        <f>1-0.93</f>
        <v>6.9999999999999951E-2</v>
      </c>
      <c r="M152" s="11" t="s">
        <v>90</v>
      </c>
      <c r="N152" t="s">
        <v>157</v>
      </c>
    </row>
    <row r="153" spans="1:14" x14ac:dyDescent="0.25">
      <c r="C153" s="6" t="s">
        <v>4</v>
      </c>
      <c r="D153" s="8">
        <v>0.19650000000000001</v>
      </c>
      <c r="E153" s="12">
        <v>17</v>
      </c>
      <c r="F153" s="6">
        <v>591</v>
      </c>
      <c r="G153" s="8">
        <v>0.46400000000000002</v>
      </c>
      <c r="H153" s="9">
        <v>29</v>
      </c>
      <c r="I153" s="6">
        <v>436</v>
      </c>
      <c r="J153" s="13">
        <v>4.2450000000000001</v>
      </c>
      <c r="K153" s="6" t="s">
        <v>30</v>
      </c>
      <c r="L153" s="10">
        <f>1-0.19</f>
        <v>0.81</v>
      </c>
      <c r="M153" s="11" t="s">
        <v>91</v>
      </c>
      <c r="N153" t="s">
        <v>157</v>
      </c>
    </row>
    <row r="154" spans="1:14" x14ac:dyDescent="0.25">
      <c r="N154" t="s">
        <v>157</v>
      </c>
    </row>
    <row r="155" spans="1:14" x14ac:dyDescent="0.25">
      <c r="N155" t="s">
        <v>157</v>
      </c>
    </row>
    <row r="156" spans="1:14" x14ac:dyDescent="0.25">
      <c r="N156" t="s">
        <v>157</v>
      </c>
    </row>
    <row r="157" spans="1:14" x14ac:dyDescent="0.25">
      <c r="A157" s="6" t="s">
        <v>156</v>
      </c>
      <c r="N157" t="s">
        <v>157</v>
      </c>
    </row>
    <row r="158" spans="1:14" x14ac:dyDescent="0.25">
      <c r="A158" s="6">
        <v>1</v>
      </c>
      <c r="B158" s="7" t="s">
        <v>8</v>
      </c>
      <c r="C158" s="6" t="s">
        <v>2</v>
      </c>
      <c r="D158" s="8">
        <v>0.40560000000000002</v>
      </c>
      <c r="E158" s="9">
        <v>24</v>
      </c>
      <c r="F158" s="6">
        <v>757</v>
      </c>
      <c r="G158" s="8">
        <v>0.70699999999999996</v>
      </c>
      <c r="H158" s="9">
        <v>25</v>
      </c>
      <c r="I158" s="6">
        <v>756</v>
      </c>
      <c r="J158" s="8">
        <v>1.228</v>
      </c>
      <c r="K158" s="6" t="s">
        <v>29</v>
      </c>
      <c r="L158" s="10">
        <f>1-0.75</f>
        <v>0.25</v>
      </c>
      <c r="M158" s="11" t="s">
        <v>61</v>
      </c>
      <c r="N158" t="s">
        <v>157</v>
      </c>
    </row>
    <row r="159" spans="1:14" x14ac:dyDescent="0.25">
      <c r="A159" s="6">
        <v>2</v>
      </c>
      <c r="B159" s="7" t="s">
        <v>9</v>
      </c>
      <c r="C159" s="6" t="s">
        <v>4</v>
      </c>
      <c r="D159" s="8">
        <v>0.86650000000000005</v>
      </c>
      <c r="E159" s="12">
        <v>12</v>
      </c>
      <c r="F159" s="6">
        <v>165</v>
      </c>
      <c r="G159" s="8">
        <v>0.8135</v>
      </c>
      <c r="H159" s="12">
        <v>14</v>
      </c>
      <c r="I159" s="6">
        <v>162</v>
      </c>
      <c r="J159" s="13">
        <v>3.0819999999999999</v>
      </c>
      <c r="K159" s="6" t="s">
        <v>30</v>
      </c>
      <c r="L159" s="10">
        <f>1-0.66</f>
        <v>0.33999999999999997</v>
      </c>
      <c r="M159" s="11" t="s">
        <v>83</v>
      </c>
      <c r="N159" t="s">
        <v>157</v>
      </c>
    </row>
    <row r="160" spans="1:14" x14ac:dyDescent="0.25">
      <c r="A160" s="6">
        <v>3</v>
      </c>
      <c r="B160" s="7" t="s">
        <v>18</v>
      </c>
      <c r="C160" s="6" t="s">
        <v>0</v>
      </c>
      <c r="D160" s="14">
        <v>0.14580000000000001</v>
      </c>
      <c r="E160" s="9">
        <v>133</v>
      </c>
      <c r="F160" s="6">
        <v>3415</v>
      </c>
      <c r="G160" s="8">
        <v>0.55200000000000005</v>
      </c>
      <c r="H160" s="9">
        <v>118</v>
      </c>
      <c r="I160" s="6">
        <v>3368</v>
      </c>
      <c r="J160" s="14">
        <v>2.4990000000000001</v>
      </c>
      <c r="K160" s="6" t="s">
        <v>29</v>
      </c>
      <c r="L160" s="10">
        <f>1-0.31</f>
        <v>0.69</v>
      </c>
      <c r="M160" s="11" t="s">
        <v>148</v>
      </c>
      <c r="N160" t="s">
        <v>157</v>
      </c>
    </row>
    <row r="161" spans="1:14" x14ac:dyDescent="0.25">
      <c r="A161" s="6">
        <v>4</v>
      </c>
      <c r="B161" s="7" t="s">
        <v>15</v>
      </c>
      <c r="C161" s="6" t="s">
        <v>0</v>
      </c>
      <c r="D161" s="8">
        <v>2.6785000000000001</v>
      </c>
      <c r="E161" s="12">
        <v>15</v>
      </c>
      <c r="F161" s="6">
        <v>365</v>
      </c>
      <c r="G161" s="8">
        <v>0.42599999999999999</v>
      </c>
      <c r="H161" s="12">
        <v>17</v>
      </c>
      <c r="I161" s="6">
        <v>340</v>
      </c>
      <c r="J161" s="14">
        <v>2.7250000000000001</v>
      </c>
      <c r="K161" s="6" t="s">
        <v>30</v>
      </c>
      <c r="L161" s="10">
        <f>1-0.43</f>
        <v>0.57000000000000006</v>
      </c>
      <c r="M161" s="11" t="s">
        <v>101</v>
      </c>
      <c r="N161" t="s">
        <v>157</v>
      </c>
    </row>
    <row r="162" spans="1:14" ht="30" x14ac:dyDescent="0.25">
      <c r="A162" s="6">
        <v>5</v>
      </c>
      <c r="B162" s="7" t="s">
        <v>20</v>
      </c>
      <c r="C162" s="6" t="s">
        <v>26</v>
      </c>
      <c r="D162" s="8">
        <v>0.40600000000000003</v>
      </c>
      <c r="E162" s="9">
        <v>65</v>
      </c>
      <c r="F162" s="6">
        <v>774</v>
      </c>
      <c r="G162" s="8">
        <v>0.89900000000000002</v>
      </c>
      <c r="H162" s="12">
        <v>18</v>
      </c>
      <c r="I162" s="6">
        <v>756</v>
      </c>
      <c r="J162" s="13">
        <v>3.226</v>
      </c>
      <c r="K162" s="6" t="s">
        <v>30</v>
      </c>
      <c r="L162" s="10">
        <f>1-0.88</f>
        <v>0.12</v>
      </c>
      <c r="M162" s="11" t="s">
        <v>69</v>
      </c>
      <c r="N162" t="s">
        <v>157</v>
      </c>
    </row>
    <row r="163" spans="1:14" x14ac:dyDescent="0.25">
      <c r="A163" s="6">
        <v>6</v>
      </c>
      <c r="B163" s="7" t="s">
        <v>18</v>
      </c>
      <c r="C163" s="6" t="s">
        <v>25</v>
      </c>
      <c r="D163" s="8">
        <v>0.34160000000000001</v>
      </c>
      <c r="E163" s="9">
        <v>30</v>
      </c>
      <c r="F163" s="6">
        <v>832</v>
      </c>
      <c r="G163" s="8">
        <v>0.433</v>
      </c>
      <c r="H163" s="12">
        <v>18</v>
      </c>
      <c r="I163" s="6">
        <v>651</v>
      </c>
      <c r="J163" s="13">
        <v>3.8109999999999999</v>
      </c>
      <c r="K163" s="6" t="s">
        <v>29</v>
      </c>
      <c r="L163" s="10">
        <f>1-0.08</f>
        <v>0.92</v>
      </c>
      <c r="M163" s="11" t="s">
        <v>89</v>
      </c>
      <c r="N163" t="s">
        <v>157</v>
      </c>
    </row>
    <row r="164" spans="1:14" ht="15" customHeight="1" x14ac:dyDescent="0.25">
      <c r="A164" s="6">
        <v>7</v>
      </c>
      <c r="B164" s="7" t="s">
        <v>14</v>
      </c>
      <c r="C164" s="6" t="s">
        <v>25</v>
      </c>
      <c r="D164" s="8">
        <v>0.82299999999999995</v>
      </c>
      <c r="E164" s="12">
        <v>12</v>
      </c>
      <c r="F164" s="6">
        <v>217</v>
      </c>
      <c r="G164" s="8">
        <v>0.2918</v>
      </c>
      <c r="H164" s="9">
        <v>22</v>
      </c>
      <c r="I164" s="6">
        <v>211</v>
      </c>
      <c r="J164" s="13">
        <v>4.5659999999999998</v>
      </c>
      <c r="K164" s="6" t="s">
        <v>29</v>
      </c>
      <c r="L164" s="10">
        <f>1-0.07</f>
        <v>0.92999999999999994</v>
      </c>
      <c r="M164" s="11" t="s">
        <v>130</v>
      </c>
      <c r="N164" t="s">
        <v>157</v>
      </c>
    </row>
    <row r="165" spans="1:14" x14ac:dyDescent="0.25">
      <c r="N165" t="s">
        <v>157</v>
      </c>
    </row>
    <row r="166" spans="1:14" x14ac:dyDescent="0.25">
      <c r="N166" t="s">
        <v>157</v>
      </c>
    </row>
    <row r="170" spans="1:14" x14ac:dyDescent="0.25">
      <c r="B17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2024-04-15T12:56:39Z</dcterms:modified>
</cp:coreProperties>
</file>