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\01_SwProj\04_VectorBT\02_Lima\Lima_Gen1\01_RawData\04_HSharesPro\"/>
    </mc:Choice>
  </mc:AlternateContent>
  <xr:revisionPtr revIDLastSave="0" documentId="13_ncr:1_{7DCACFE4-AB4A-4AF2-90B4-5CE1A5CD485A}" xr6:coauthVersionLast="47" xr6:coauthVersionMax="47" xr10:uidLastSave="{00000000-0000-0000-0000-000000000000}"/>
  <bookViews>
    <workbookView xWindow="30612" yWindow="-108" windowWidth="23256" windowHeight="12456" xr2:uid="{4BCB2E99-F95C-4A90-9AF4-80119B08F319}"/>
  </bookViews>
  <sheets>
    <sheet name="港股主板更新20250618" sheetId="1" r:id="rId1"/>
  </sheets>
  <calcPr calcId="191029"/>
</workbook>
</file>

<file path=xl/calcChain.xml><?xml version="1.0" encoding="utf-8"?>
<calcChain xmlns="http://schemas.openxmlformats.org/spreadsheetml/2006/main">
  <c r="A1043" i="1" l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<sst xmlns="http://schemas.openxmlformats.org/spreadsheetml/2006/main" count="2087" uniqueCount="1075">
  <si>
    <t>代码</t>
  </si>
  <si>
    <t>细分行业</t>
  </si>
  <si>
    <t>亮晴控股</t>
  </si>
  <si>
    <t>医保及服务</t>
  </si>
  <si>
    <t>紫元元</t>
  </si>
  <si>
    <t>中国生物科技服务</t>
  </si>
  <si>
    <t>康沣生物－Ｂ</t>
  </si>
  <si>
    <t>脑动极光－Ｂ</t>
  </si>
  <si>
    <t>先瑞达医疗－Ｂ</t>
  </si>
  <si>
    <t>心玮医疗－Ｂ</t>
  </si>
  <si>
    <t>弘和仁爱医疗</t>
  </si>
  <si>
    <t>现代牙科</t>
  </si>
  <si>
    <t>美丽田园医疗健康</t>
  </si>
  <si>
    <t>鹰瞳科技－Ｂ</t>
  </si>
  <si>
    <t>微泰医疗－Ｂ</t>
  </si>
  <si>
    <t>朝聚眼科</t>
  </si>
  <si>
    <t>堃博医疗－Ｂ</t>
  </si>
  <si>
    <t>归创通桥</t>
  </si>
  <si>
    <t>百心安－Ｂ</t>
  </si>
  <si>
    <t>业聚医疗</t>
  </si>
  <si>
    <t>昊海生物科技</t>
  </si>
  <si>
    <t>时代天使</t>
  </si>
  <si>
    <t>瑞尔集团</t>
  </si>
  <si>
    <t>诺辉健康</t>
  </si>
  <si>
    <t>海吉亚医疗</t>
  </si>
  <si>
    <t>希玛医疗</t>
  </si>
  <si>
    <t>环球医疗</t>
  </si>
  <si>
    <t>健康之路</t>
  </si>
  <si>
    <t>一脉阳光</t>
  </si>
  <si>
    <t>讯飞医疗科技</t>
  </si>
  <si>
    <t>启明医疗－Ｂ</t>
  </si>
  <si>
    <t>美中嘉和</t>
  </si>
  <si>
    <t>梅斯健康</t>
  </si>
  <si>
    <t>高视医疗</t>
  </si>
  <si>
    <t>心泰医疗</t>
  </si>
  <si>
    <t>雍禾医疗</t>
  </si>
  <si>
    <t>固生堂</t>
  </si>
  <si>
    <t>微创机器人－Ｂ</t>
  </si>
  <si>
    <t>医脉通</t>
  </si>
  <si>
    <t>微创脑科学</t>
  </si>
  <si>
    <t>心通医疗－Ｂ</t>
  </si>
  <si>
    <t>吉林长龙药业</t>
  </si>
  <si>
    <t>药品及生科</t>
  </si>
  <si>
    <t>金嗓子</t>
  </si>
  <si>
    <t>美因基因</t>
  </si>
  <si>
    <t>创胜集团－Ｂ</t>
  </si>
  <si>
    <t>兆科眼科－Ｂ</t>
  </si>
  <si>
    <t>中智药业</t>
  </si>
  <si>
    <t>中国抗体－Ｂ</t>
  </si>
  <si>
    <t>盛禾生物－Ｂ</t>
  </si>
  <si>
    <t>复宏汉霖</t>
  </si>
  <si>
    <t>雅各臣科研制药</t>
  </si>
  <si>
    <t>九源基因</t>
  </si>
  <si>
    <t>派格生物医药－Ｂ</t>
  </si>
  <si>
    <t>华昊中天医药－Ｂ</t>
  </si>
  <si>
    <t>维昇药业－Ｂ</t>
  </si>
  <si>
    <t>华领医药－Ｂ</t>
  </si>
  <si>
    <t>荃信生物－Ｂ</t>
  </si>
  <si>
    <t>友芝友生物－Ｂ</t>
  </si>
  <si>
    <t>绿竹生物－Ｂ</t>
  </si>
  <si>
    <t>东瑞制药</t>
  </si>
  <si>
    <t>云康集团</t>
  </si>
  <si>
    <t>百奥赛图－Ｂ</t>
  </si>
  <si>
    <t>创美药业</t>
  </si>
  <si>
    <t>和誉－Ｂ</t>
  </si>
  <si>
    <t>瑞科生物－Ｂ</t>
  </si>
  <si>
    <t>健倍苗苗</t>
  </si>
  <si>
    <t>嘉和生物－Ｂ</t>
  </si>
  <si>
    <t>德琪医药－Ｂ</t>
  </si>
  <si>
    <t>科伦博泰生物－Ｂ</t>
  </si>
  <si>
    <t>永泰生物－Ｂ</t>
  </si>
  <si>
    <t>博安生物</t>
  </si>
  <si>
    <t>亚盛医药－Ｂ</t>
  </si>
  <si>
    <t>凯莱英</t>
  </si>
  <si>
    <t>艾美疫苗</t>
  </si>
  <si>
    <t>京东健康</t>
  </si>
  <si>
    <t>康希诺生物</t>
  </si>
  <si>
    <t>百济神州</t>
  </si>
  <si>
    <t>昭衍新药</t>
  </si>
  <si>
    <t>方舟健客</t>
  </si>
  <si>
    <t>联邦制药</t>
  </si>
  <si>
    <t>康龙化成</t>
  </si>
  <si>
    <t>翰森制药</t>
  </si>
  <si>
    <t>同仁堂国药</t>
  </si>
  <si>
    <t>泰格医药</t>
  </si>
  <si>
    <t>华润医药</t>
  </si>
  <si>
    <t>神威药业</t>
  </si>
  <si>
    <t>基石药业－Ｂ</t>
  </si>
  <si>
    <t>上海医药</t>
  </si>
  <si>
    <t>君圣泰医药－Ｂ</t>
  </si>
  <si>
    <t>科笛－Ｂ</t>
  </si>
  <si>
    <t>同源康医药－Ｂ</t>
  </si>
  <si>
    <t>巨子生物</t>
  </si>
  <si>
    <t>药明康德</t>
  </si>
  <si>
    <t>药明生物</t>
  </si>
  <si>
    <t>药明合联</t>
  </si>
  <si>
    <t>晶泰控股</t>
  </si>
  <si>
    <t>复星医药</t>
  </si>
  <si>
    <t>绿叶制药</t>
  </si>
  <si>
    <t>科济药业－Ｂ</t>
  </si>
  <si>
    <t>康诺亚－Ｂ</t>
  </si>
  <si>
    <t>乐普生物－Ｂ</t>
  </si>
  <si>
    <t>明辉国际</t>
  </si>
  <si>
    <t>主要零售商</t>
  </si>
  <si>
    <t>江苏宏信</t>
  </si>
  <si>
    <t>舒宝国际</t>
  </si>
  <si>
    <t>优品３６０</t>
  </si>
  <si>
    <t>高鑫零售</t>
  </si>
  <si>
    <t>农业产品</t>
  </si>
  <si>
    <t>大成食品</t>
  </si>
  <si>
    <t>洪九果品</t>
  </si>
  <si>
    <t>德康农牧</t>
  </si>
  <si>
    <t>大洋环球控股</t>
  </si>
  <si>
    <t>食物饮品</t>
  </si>
  <si>
    <t>天福</t>
  </si>
  <si>
    <t>中国波顿</t>
  </si>
  <si>
    <t>沪上阿姨</t>
  </si>
  <si>
    <t>新琪安</t>
  </si>
  <si>
    <t>纽曼思</t>
  </si>
  <si>
    <t>澳亚集团</t>
  </si>
  <si>
    <t>味丹国际</t>
  </si>
  <si>
    <t>珍酒李渡</t>
  </si>
  <si>
    <t>巨星传奇</t>
  </si>
  <si>
    <t>中国飞鹤</t>
  </si>
  <si>
    <t>中烟香港</t>
  </si>
  <si>
    <t>茶百道</t>
  </si>
  <si>
    <t>锅圈</t>
  </si>
  <si>
    <t>华润饮料</t>
  </si>
  <si>
    <t>友宝在线</t>
  </si>
  <si>
    <t>百果园集团</t>
  </si>
  <si>
    <t>蒙牛乳业</t>
  </si>
  <si>
    <t>安德利果汁</t>
  </si>
  <si>
    <t>专业零售</t>
  </si>
  <si>
    <t>梦金园</t>
  </si>
  <si>
    <t>傲基股份</t>
  </si>
  <si>
    <t>汽车之家－Ｓ</t>
  </si>
  <si>
    <t>子不语</t>
  </si>
  <si>
    <t>喆丽控股</t>
  </si>
  <si>
    <t>优趣汇控股</t>
  </si>
  <si>
    <t>京东集团－ＳＷ</t>
  </si>
  <si>
    <t>滔搏</t>
  </si>
  <si>
    <t>和谐汽车</t>
  </si>
  <si>
    <t>宝胜国际</t>
  </si>
  <si>
    <t>美团－Ｗ</t>
  </si>
  <si>
    <t>永达汽车</t>
  </si>
  <si>
    <t>吉宏股份</t>
  </si>
  <si>
    <t>传承教育集团</t>
  </si>
  <si>
    <t>支援服务</t>
  </si>
  <si>
    <t>东软睿新集团</t>
  </si>
  <si>
    <t>长久股份</t>
  </si>
  <si>
    <t>人瑞人才</t>
  </si>
  <si>
    <t>卓越教育集团</t>
  </si>
  <si>
    <t>中国新华教育</t>
  </si>
  <si>
    <t>读书郎</t>
  </si>
  <si>
    <t>今海医疗科技</t>
  </si>
  <si>
    <t>万宝盛华</t>
  </si>
  <si>
    <t>中国通才教育</t>
  </si>
  <si>
    <t>同道猎聘</t>
  </si>
  <si>
    <t>粉笔</t>
  </si>
  <si>
    <t>汽车街</t>
  </si>
  <si>
    <t>中国创意控股</t>
  </si>
  <si>
    <t>媒体及娱乐</t>
  </si>
  <si>
    <t>UTS MARKETING</t>
  </si>
  <si>
    <t>银盛数惠</t>
  </si>
  <si>
    <t>映宇宙</t>
  </si>
  <si>
    <t>乐思集团</t>
  </si>
  <si>
    <t>普乐师集团控股</t>
  </si>
  <si>
    <t>力盟科技</t>
  </si>
  <si>
    <t>知乎－Ｗ</t>
  </si>
  <si>
    <t>乐华娱乐</t>
  </si>
  <si>
    <t>小黄鸭德盈</t>
  </si>
  <si>
    <t>星空华文</t>
  </si>
  <si>
    <t>宜搜科技</t>
  </si>
  <si>
    <t>尝高美集团</t>
  </si>
  <si>
    <t>旅游及消闲</t>
  </si>
  <si>
    <t>DYNAM JAPAN</t>
  </si>
  <si>
    <t>绿茶集团</t>
  </si>
  <si>
    <t>太兴集团</t>
  </si>
  <si>
    <t>嘀嗒出行</t>
  </si>
  <si>
    <t>百乐皇宫</t>
  </si>
  <si>
    <t>大象未来集团</t>
  </si>
  <si>
    <t>谭仔国际</t>
  </si>
  <si>
    <t>海底捞</t>
  </si>
  <si>
    <t>金界控股</t>
  </si>
  <si>
    <t>KEEP</t>
  </si>
  <si>
    <t>中银航空租赁</t>
  </si>
  <si>
    <t>美高梅中国</t>
  </si>
  <si>
    <t>海昌海洋公园</t>
  </si>
  <si>
    <t>鹰美</t>
  </si>
  <si>
    <t>纺织服饰</t>
  </si>
  <si>
    <t>百宏实业</t>
  </si>
  <si>
    <t>老铺黄金</t>
  </si>
  <si>
    <t>波司登</t>
  </si>
  <si>
    <t>赢家时尚</t>
  </si>
  <si>
    <t>江南布衣</t>
  </si>
  <si>
    <t>天虹国际集团</t>
  </si>
  <si>
    <t>李宁</t>
  </si>
  <si>
    <t>申洲国际</t>
  </si>
  <si>
    <t>晶苑国际</t>
  </si>
  <si>
    <t>维珍妮</t>
  </si>
  <si>
    <t>智升集团控股</t>
  </si>
  <si>
    <t>家电及用品</t>
  </si>
  <si>
    <t>本间高尔夫</t>
  </si>
  <si>
    <t>天彩控股</t>
  </si>
  <si>
    <t>卡罗特</t>
  </si>
  <si>
    <t>蓝月亮集团</t>
  </si>
  <si>
    <t>思摩尔国际</t>
  </si>
  <si>
    <t>海尔智家</t>
  </si>
  <si>
    <t>朝云集团</t>
  </si>
  <si>
    <t>泉峰控股</t>
  </si>
  <si>
    <t>汽车</t>
  </si>
  <si>
    <t>元征科技</t>
  </si>
  <si>
    <t>喜相逢集团</t>
  </si>
  <si>
    <t>绿源集团控股</t>
  </si>
  <si>
    <t>福耀玻璃</t>
  </si>
  <si>
    <t>长城汽车</t>
  </si>
  <si>
    <t>广汽集团</t>
  </si>
  <si>
    <t>北大青鸟环宇</t>
  </si>
  <si>
    <t>综合企业</t>
  </si>
  <si>
    <t>祈福生活服务</t>
  </si>
  <si>
    <t>芯智控股</t>
  </si>
  <si>
    <t>半导体</t>
  </si>
  <si>
    <t>英诺赛科</t>
  </si>
  <si>
    <t>比特元宇宙</t>
  </si>
  <si>
    <t>软件服务</t>
  </si>
  <si>
    <t>加幂科技</t>
  </si>
  <si>
    <t>捷利交易宝</t>
  </si>
  <si>
    <t>友谊时光</t>
  </si>
  <si>
    <t>百望股份</t>
  </si>
  <si>
    <t>金融壹账通</t>
  </si>
  <si>
    <t>青瓷游戏</t>
  </si>
  <si>
    <t>百融云－Ｗ</t>
  </si>
  <si>
    <t>家乡互动</t>
  </si>
  <si>
    <t>瑞和数智</t>
  </si>
  <si>
    <t>金邦达宝嘉</t>
  </si>
  <si>
    <t>禅游科技</t>
  </si>
  <si>
    <t>太美医疗科技</t>
  </si>
  <si>
    <t>七牛智能</t>
  </si>
  <si>
    <t>广联科技控股</t>
  </si>
  <si>
    <t>云工场</t>
  </si>
  <si>
    <t>声通科技</t>
  </si>
  <si>
    <t>天聚地合</t>
  </si>
  <si>
    <t>望尘科技控股</t>
  </si>
  <si>
    <t>玄武云</t>
  </si>
  <si>
    <t>涂鸦智能－Ｗ</t>
  </si>
  <si>
    <t>中康控股</t>
  </si>
  <si>
    <t>第四范式</t>
  </si>
  <si>
    <t>中国通号</t>
  </si>
  <si>
    <t>金山云</t>
  </si>
  <si>
    <t>金山软件</t>
  </si>
  <si>
    <t>阜博集团</t>
  </si>
  <si>
    <t>多点数智</t>
  </si>
  <si>
    <t>迈富时</t>
  </si>
  <si>
    <t>黑芝麻智能</t>
  </si>
  <si>
    <t>速腾聚创</t>
  </si>
  <si>
    <t>越疆</t>
  </si>
  <si>
    <t>佑驾创新</t>
  </si>
  <si>
    <t>易点云</t>
  </si>
  <si>
    <t>心动公司</t>
  </si>
  <si>
    <t>资讯科技</t>
  </si>
  <si>
    <t>长虹佳华</t>
  </si>
  <si>
    <t>亨利加集团</t>
  </si>
  <si>
    <t>巨腾国际</t>
  </si>
  <si>
    <t>凌雄科技</t>
  </si>
  <si>
    <t>长飞光纤光缆</t>
  </si>
  <si>
    <t>FIT HON TENG</t>
  </si>
  <si>
    <t>联想控股</t>
  </si>
  <si>
    <t>富智康集团（旧）</t>
  </si>
  <si>
    <t>京信通信</t>
  </si>
  <si>
    <t>中国建筑国际</t>
  </si>
  <si>
    <t>建筑</t>
  </si>
  <si>
    <t>地产</t>
  </si>
  <si>
    <t>碧桂园服务</t>
  </si>
  <si>
    <t>保利物业</t>
  </si>
  <si>
    <t>绿城中国</t>
  </si>
  <si>
    <t>中海物业</t>
  </si>
  <si>
    <t>万物云</t>
  </si>
  <si>
    <t>贝壳－Ｗ</t>
  </si>
  <si>
    <t>胜利证券</t>
  </si>
  <si>
    <t>其他金融</t>
  </si>
  <si>
    <t>丰银禾控股</t>
  </si>
  <si>
    <t>诺亚控股</t>
  </si>
  <si>
    <t>陆控</t>
  </si>
  <si>
    <t>浩森金融科技</t>
  </si>
  <si>
    <t>奇富科技－Ｓ</t>
  </si>
  <si>
    <t>中国金融发展</t>
  </si>
  <si>
    <t>连连数字</t>
  </si>
  <si>
    <t>Ｋ　ＣＡＳＨ集团</t>
  </si>
  <si>
    <t>HTSC</t>
  </si>
  <si>
    <t>中国银河</t>
  </si>
  <si>
    <t>申万宏源</t>
  </si>
  <si>
    <t>光大证券</t>
  </si>
  <si>
    <t>招商证券</t>
  </si>
  <si>
    <t>盛业</t>
  </si>
  <si>
    <t>中信建投证券</t>
  </si>
  <si>
    <t>中信证券</t>
  </si>
  <si>
    <t>东方证券</t>
  </si>
  <si>
    <t>中金公司</t>
  </si>
  <si>
    <t>弘业期货</t>
  </si>
  <si>
    <t>远东宏信</t>
  </si>
  <si>
    <t>易鑫集团</t>
  </si>
  <si>
    <t>中信金融资产</t>
  </si>
  <si>
    <t>国泰海通</t>
  </si>
  <si>
    <t>保险</t>
  </si>
  <si>
    <t>阳光保险</t>
  </si>
  <si>
    <t>众安在线</t>
  </si>
  <si>
    <t>中国人寿</t>
  </si>
  <si>
    <t>中国太保</t>
  </si>
  <si>
    <t>保诚</t>
  </si>
  <si>
    <t>中国财险</t>
  </si>
  <si>
    <t>中国平安</t>
  </si>
  <si>
    <t>银行</t>
  </si>
  <si>
    <t>贵州银行</t>
  </si>
  <si>
    <t>九江银行</t>
  </si>
  <si>
    <t>宜宾银行</t>
  </si>
  <si>
    <t>晋商银行</t>
  </si>
  <si>
    <t>中国光大银行</t>
  </si>
  <si>
    <t>郑州银行</t>
  </si>
  <si>
    <t>中国银行</t>
  </si>
  <si>
    <t>招商银行</t>
  </si>
  <si>
    <t>青岛银行</t>
  </si>
  <si>
    <t>徽商银行</t>
  </si>
  <si>
    <t>重庆农村商业银行</t>
  </si>
  <si>
    <t>交通银行</t>
  </si>
  <si>
    <t>渣打集团</t>
  </si>
  <si>
    <t>中银香港</t>
  </si>
  <si>
    <t>大新银行集团</t>
  </si>
  <si>
    <t>滨海投资</t>
  </si>
  <si>
    <t>公用事业</t>
  </si>
  <si>
    <t>港灯－ＳＳ</t>
  </si>
  <si>
    <t>慧居科技</t>
  </si>
  <si>
    <t>众诚能源</t>
  </si>
  <si>
    <t>信义能源</t>
  </si>
  <si>
    <t>中裕能源</t>
  </si>
  <si>
    <t>新奥能源</t>
  </si>
  <si>
    <t>中国电力</t>
  </si>
  <si>
    <t>香港电讯－ＳＳ</t>
  </si>
  <si>
    <t>电讯</t>
  </si>
  <si>
    <t>经纬天地</t>
  </si>
  <si>
    <t>中国铝罐</t>
  </si>
  <si>
    <t>工用支援</t>
  </si>
  <si>
    <t>HSSP INTL</t>
  </si>
  <si>
    <t>ＥＤＡ集团控股</t>
  </si>
  <si>
    <t>德银天下</t>
  </si>
  <si>
    <t>京东物流</t>
  </si>
  <si>
    <t>日照港裕廊</t>
  </si>
  <si>
    <t>工用运输</t>
  </si>
  <si>
    <t>泛远国际</t>
  </si>
  <si>
    <t>乐舱物流</t>
  </si>
  <si>
    <t>维天运通</t>
  </si>
  <si>
    <t>洲际船务</t>
  </si>
  <si>
    <t>顺丰控股</t>
  </si>
  <si>
    <t>青岛港</t>
  </si>
  <si>
    <t>中国船舶租赁</t>
  </si>
  <si>
    <t>天津港发展</t>
  </si>
  <si>
    <t>秦港股份</t>
  </si>
  <si>
    <t>辽港股份</t>
  </si>
  <si>
    <t>中远海发</t>
  </si>
  <si>
    <t>德翔海运</t>
  </si>
  <si>
    <t>太平洋航运</t>
  </si>
  <si>
    <t>沧港铁路</t>
  </si>
  <si>
    <t>数盟资本</t>
  </si>
  <si>
    <t>工业工程</t>
  </si>
  <si>
    <t>洪桥集团</t>
  </si>
  <si>
    <t>金茂源环保</t>
  </si>
  <si>
    <t>正力新能</t>
  </si>
  <si>
    <t>中国鹏飞集团</t>
  </si>
  <si>
    <t>重庆机电</t>
  </si>
  <si>
    <t>晶科电子股份</t>
  </si>
  <si>
    <t>佛朗斯股份</t>
  </si>
  <si>
    <t>博奇环保</t>
  </si>
  <si>
    <t>东江集团控股</t>
  </si>
  <si>
    <t>康耐特光学</t>
  </si>
  <si>
    <t>鸿承环保科技</t>
  </si>
  <si>
    <t>环龙控股</t>
  </si>
  <si>
    <t>福莱特玻璃</t>
  </si>
  <si>
    <t>中国能源建设</t>
  </si>
  <si>
    <t>中创新航</t>
  </si>
  <si>
    <t>时代电气</t>
  </si>
  <si>
    <t>中国重汽</t>
  </si>
  <si>
    <t>宁德时代</t>
  </si>
  <si>
    <t>威胜控股</t>
  </si>
  <si>
    <t>中国龙工</t>
  </si>
  <si>
    <t>钧达股份</t>
  </si>
  <si>
    <t>上海电气</t>
  </si>
  <si>
    <t>国富氢能</t>
  </si>
  <si>
    <t>西锐</t>
  </si>
  <si>
    <t>龙蟠科技</t>
  </si>
  <si>
    <t>亿华通</t>
  </si>
  <si>
    <t>舜宇光学科技</t>
  </si>
  <si>
    <t>中航科工</t>
  </si>
  <si>
    <t>潍柴动力</t>
  </si>
  <si>
    <t>金风科技</t>
  </si>
  <si>
    <t>原材料</t>
  </si>
  <si>
    <t>中海石油化学</t>
  </si>
  <si>
    <t>武汉有机</t>
  </si>
  <si>
    <t>中国三江化工</t>
  </si>
  <si>
    <t>环球新材国际</t>
  </si>
  <si>
    <t>玖龙纸业</t>
  </si>
  <si>
    <t>理文造纸</t>
  </si>
  <si>
    <t>新疆新鑫矿业</t>
  </si>
  <si>
    <t>一般金属</t>
  </si>
  <si>
    <t>南山铝业国际</t>
  </si>
  <si>
    <t>中核国际</t>
  </si>
  <si>
    <t>力勤资源</t>
  </si>
  <si>
    <t>金力永磁</t>
  </si>
  <si>
    <t>洛阳钼业</t>
  </si>
  <si>
    <t>万国黄金集团</t>
  </si>
  <si>
    <t>中国罕王</t>
  </si>
  <si>
    <t>中国铝业</t>
  </si>
  <si>
    <t>金川国际</t>
  </si>
  <si>
    <t>港银控股</t>
  </si>
  <si>
    <t>黄金贵金属</t>
  </si>
  <si>
    <t>灵宝黄金</t>
  </si>
  <si>
    <t>集海资源</t>
  </si>
  <si>
    <t>赤峰黄金</t>
  </si>
  <si>
    <t>紫金矿业</t>
  </si>
  <si>
    <t>安东油田服务</t>
  </si>
  <si>
    <t>石油天然气</t>
  </si>
  <si>
    <t>巨涛海洋石油服务</t>
  </si>
  <si>
    <t>中集安瑞科</t>
  </si>
  <si>
    <t>中海油田服务</t>
  </si>
  <si>
    <t>中石化炼化工程</t>
  </si>
  <si>
    <t>名称</t>
    <phoneticPr fontId="18" type="noConversion"/>
  </si>
  <si>
    <t>长和</t>
  </si>
  <si>
    <t>中电控股</t>
  </si>
  <si>
    <t>香港中华煤气</t>
  </si>
  <si>
    <t>汇丰控股</t>
  </si>
  <si>
    <t>电能实业</t>
  </si>
  <si>
    <t>电讯盈科</t>
  </si>
  <si>
    <t>恒隆集团</t>
  </si>
  <si>
    <t>恒生银行</t>
  </si>
  <si>
    <t>恒基地产</t>
  </si>
  <si>
    <t>和黄医药</t>
  </si>
  <si>
    <t>新鸿基地产</t>
  </si>
  <si>
    <t>太古股份公司Ａ</t>
  </si>
  <si>
    <t>商汤－Ｗ</t>
  </si>
  <si>
    <t>东亚银行</t>
  </si>
  <si>
    <t>CHEVALIER INT'L</t>
  </si>
  <si>
    <t>银河娱乐</t>
  </si>
  <si>
    <t>港通控股</t>
  </si>
  <si>
    <t>第一拖拉机股份</t>
  </si>
  <si>
    <t>金山科技工业</t>
  </si>
  <si>
    <t>大酒店</t>
  </si>
  <si>
    <t>海港企业</t>
  </si>
  <si>
    <t>大快活集团</t>
  </si>
  <si>
    <t>国浩集团</t>
  </si>
  <si>
    <t>震雄集团</t>
  </si>
  <si>
    <t>载通</t>
  </si>
  <si>
    <t>港铁公司</t>
  </si>
  <si>
    <t>香格里拉（亚洲）</t>
  </si>
  <si>
    <t>REGAL INT'L</t>
  </si>
  <si>
    <t>中国海外宏洋集团</t>
  </si>
  <si>
    <t>信和置业</t>
  </si>
  <si>
    <t>中电华大科技</t>
  </si>
  <si>
    <t>新鸿基公司</t>
  </si>
  <si>
    <t>太古股份公司Ｂ</t>
  </si>
  <si>
    <t>零在科技金融</t>
  </si>
  <si>
    <t>兴发铝业</t>
  </si>
  <si>
    <t>王氏国际</t>
  </si>
  <si>
    <t>恒隆地产</t>
  </si>
  <si>
    <t>四川成渝高速公路</t>
  </si>
  <si>
    <t>迪生创建</t>
  </si>
  <si>
    <t>周生生</t>
  </si>
  <si>
    <t>越秀地产</t>
  </si>
  <si>
    <t>招商局中国基金</t>
  </si>
  <si>
    <t>昆仑能源</t>
  </si>
  <si>
    <t>中国儒意</t>
  </si>
  <si>
    <t>第一太平</t>
  </si>
  <si>
    <t>招商局港口</t>
  </si>
  <si>
    <t>建滔集团</t>
  </si>
  <si>
    <t>中国旺旺</t>
  </si>
  <si>
    <t>深圳国际</t>
  </si>
  <si>
    <t>力宝华润</t>
  </si>
  <si>
    <t>自然美</t>
  </si>
  <si>
    <t>中国光大控股</t>
  </si>
  <si>
    <t>青岛啤酒股份</t>
  </si>
  <si>
    <t>万达酒店发展</t>
  </si>
  <si>
    <t>吉利汽车</t>
  </si>
  <si>
    <t>江苏宁沪高速公路</t>
  </si>
  <si>
    <t>莎莎国际</t>
  </si>
  <si>
    <t>德昌电机控股</t>
  </si>
  <si>
    <t>激成投资</t>
  </si>
  <si>
    <t>东岳集团</t>
  </si>
  <si>
    <t>新濠国际发展</t>
  </si>
  <si>
    <t>和记电讯香港</t>
  </si>
  <si>
    <t>申万宏源香港</t>
  </si>
  <si>
    <t>统一企业中国</t>
  </si>
  <si>
    <t>闽信集团</t>
  </si>
  <si>
    <t>白花油</t>
  </si>
  <si>
    <t>阿里健康</t>
  </si>
  <si>
    <t>信德集团</t>
  </si>
  <si>
    <t>TST PROPERTIES</t>
  </si>
  <si>
    <t>龙记集团</t>
  </si>
  <si>
    <t>光大环境</t>
  </si>
  <si>
    <t>亿都（国际控股）</t>
  </si>
  <si>
    <t>中信股份</t>
  </si>
  <si>
    <t>金蝶国际</t>
  </si>
  <si>
    <t>粤海投资</t>
  </si>
  <si>
    <t>比亚迪电子</t>
  </si>
  <si>
    <t>万洲国际</t>
  </si>
  <si>
    <t>WING ON CO</t>
  </si>
  <si>
    <t>国富量子</t>
  </si>
  <si>
    <t>华润啤酒</t>
  </si>
  <si>
    <t>国泰航空</t>
  </si>
  <si>
    <t>中化化肥</t>
  </si>
  <si>
    <t>美的集团</t>
  </si>
  <si>
    <t>三和精化</t>
  </si>
  <si>
    <t>VTECH HOLDINGS</t>
  </si>
  <si>
    <t>冠忠巴士集团</t>
  </si>
  <si>
    <t>香港中旅</t>
  </si>
  <si>
    <t>思派健康</t>
  </si>
  <si>
    <t>数码通电讯</t>
  </si>
  <si>
    <t>东方海外国际</t>
  </si>
  <si>
    <t>中船防务</t>
  </si>
  <si>
    <t>德永佳集团</t>
  </si>
  <si>
    <t>康师傅控股</t>
  </si>
  <si>
    <t>马鞍山钢铁股份</t>
  </si>
  <si>
    <t>中国星集团</t>
  </si>
  <si>
    <t>百富环球</t>
  </si>
  <si>
    <t>美建集团</t>
  </si>
  <si>
    <t>华宝国际</t>
  </si>
  <si>
    <t>上海石油化工股份</t>
  </si>
  <si>
    <t>潼关黄金</t>
  </si>
  <si>
    <t>大家乐集团</t>
  </si>
  <si>
    <t>VITASOY INT'L</t>
  </si>
  <si>
    <t>鞍钢股份</t>
  </si>
  <si>
    <t>中国软件国际</t>
  </si>
  <si>
    <t>美兰空港</t>
  </si>
  <si>
    <t>江西铜业股份</t>
  </si>
  <si>
    <t>上海实业控股</t>
  </si>
  <si>
    <t>港仔机器人</t>
  </si>
  <si>
    <t>北控水务集团</t>
  </si>
  <si>
    <t>联合集团</t>
  </si>
  <si>
    <t>四洲集团</t>
  </si>
  <si>
    <t>云锋金融</t>
  </si>
  <si>
    <t>中汇集团</t>
  </si>
  <si>
    <t>天安卓健</t>
  </si>
  <si>
    <t>中国燃气</t>
  </si>
  <si>
    <t>中国石油化工股份</t>
  </si>
  <si>
    <t>香港交易所</t>
  </si>
  <si>
    <t>中国中铁</t>
  </si>
  <si>
    <t>北京控股</t>
  </si>
  <si>
    <t>东方表行集团</t>
  </si>
  <si>
    <t>硬蛋创新</t>
  </si>
  <si>
    <t>叶氏化工集团</t>
  </si>
  <si>
    <t>南顺（香港）</t>
  </si>
  <si>
    <t>山高控股</t>
  </si>
  <si>
    <t>方正控股</t>
  </si>
  <si>
    <t>福田实业</t>
  </si>
  <si>
    <t>敏实集团</t>
  </si>
  <si>
    <t>博雅互动</t>
  </si>
  <si>
    <t>光启科学</t>
  </si>
  <si>
    <t>大新金融</t>
  </si>
  <si>
    <t>鸿兴印刷集团</t>
  </si>
  <si>
    <t>联亚集团</t>
  </si>
  <si>
    <t>四环医药</t>
  </si>
  <si>
    <t>联合能源集团</t>
  </si>
  <si>
    <t>纷美包装</t>
  </si>
  <si>
    <t>俄铝</t>
  </si>
  <si>
    <t>丽新发展</t>
  </si>
  <si>
    <t>东风集团股份</t>
  </si>
  <si>
    <t>兴业合金</t>
  </si>
  <si>
    <t>中国食品</t>
  </si>
  <si>
    <t>电视广播</t>
  </si>
  <si>
    <t>远大医药</t>
  </si>
  <si>
    <t>中远海运国际</t>
  </si>
  <si>
    <t>呷哺呷哺</t>
  </si>
  <si>
    <t>ASMPT</t>
  </si>
  <si>
    <t>广深铁路股份</t>
  </si>
  <si>
    <t>金达控股</t>
  </si>
  <si>
    <t>金利来集团</t>
  </si>
  <si>
    <t>贸易通</t>
  </si>
  <si>
    <t>味千（中国）</t>
  </si>
  <si>
    <t>阜丰集团</t>
  </si>
  <si>
    <t>深圳高速公路股份</t>
  </si>
  <si>
    <t>裕元集团</t>
  </si>
  <si>
    <t>中国通信服务</t>
  </si>
  <si>
    <t>南京熊猫电子股份</t>
  </si>
  <si>
    <t>力劲科技</t>
  </si>
  <si>
    <t>珠江船务</t>
  </si>
  <si>
    <t>郑煤机</t>
  </si>
  <si>
    <t>山东墨龙</t>
  </si>
  <si>
    <t>中国中药</t>
  </si>
  <si>
    <t>浙江沪杭甬</t>
  </si>
  <si>
    <t>京能清洁能源</t>
  </si>
  <si>
    <t>赛晶科技</t>
  </si>
  <si>
    <t>中国东方集团</t>
  </si>
  <si>
    <t>海螺创业</t>
  </si>
  <si>
    <t>海螺环保</t>
  </si>
  <si>
    <t>六福集团</t>
  </si>
  <si>
    <t>浪潮数字企业</t>
  </si>
  <si>
    <t>中国外运</t>
  </si>
  <si>
    <t>天德化工</t>
  </si>
  <si>
    <t>鼎益丰控股</t>
  </si>
  <si>
    <t>梧桐国际</t>
  </si>
  <si>
    <t>中视金桥</t>
  </si>
  <si>
    <t>大众金融控股</t>
  </si>
  <si>
    <t>三一国际</t>
  </si>
  <si>
    <t>中港石油</t>
  </si>
  <si>
    <t>彩星集团</t>
  </si>
  <si>
    <t>KLN</t>
  </si>
  <si>
    <t>星谦发展</t>
  </si>
  <si>
    <t>复星国际</t>
  </si>
  <si>
    <t>中国高速传动</t>
  </si>
  <si>
    <t>周大福创建</t>
  </si>
  <si>
    <t>亚洲金融</t>
  </si>
  <si>
    <t>瑞浦兰钧</t>
  </si>
  <si>
    <t>中国东方教育</t>
  </si>
  <si>
    <t>创科实业</t>
  </si>
  <si>
    <t>中国东方航空股份</t>
  </si>
  <si>
    <t>创信国际</t>
  </si>
  <si>
    <t>嘉里建设</t>
  </si>
  <si>
    <t>北京能源国际</t>
  </si>
  <si>
    <t>中国海外发展</t>
  </si>
  <si>
    <t>陈唱国际</t>
  </si>
  <si>
    <t>北京首都机场股份</t>
  </si>
  <si>
    <t>中国民航信息网络</t>
  </si>
  <si>
    <t>首程控股</t>
  </si>
  <si>
    <t>腾讯控股</t>
  </si>
  <si>
    <t>佐丹奴国际</t>
  </si>
  <si>
    <t>京东方精电</t>
  </si>
  <si>
    <t>胜狮货柜</t>
  </si>
  <si>
    <t>山东新华制药股份</t>
  </si>
  <si>
    <t>中国电信</t>
  </si>
  <si>
    <t>信利国际</t>
  </si>
  <si>
    <t>湾区发展</t>
  </si>
  <si>
    <t>理文化工</t>
  </si>
  <si>
    <t>创维集团</t>
  </si>
  <si>
    <t>PICO FAR EAST</t>
  </si>
  <si>
    <t>中国国航</t>
  </si>
  <si>
    <t>中国联通</t>
  </si>
  <si>
    <t>中兴通讯</t>
  </si>
  <si>
    <t>中国稀土</t>
  </si>
  <si>
    <t>自动系统</t>
  </si>
  <si>
    <t>阅文集团</t>
  </si>
  <si>
    <t>长江生命科技</t>
  </si>
  <si>
    <t>网龙</t>
  </si>
  <si>
    <t>同程旅行</t>
  </si>
  <si>
    <t>中国铁塔</t>
  </si>
  <si>
    <t>第七大道</t>
  </si>
  <si>
    <t>IGG</t>
  </si>
  <si>
    <t>新吉奥房车</t>
  </si>
  <si>
    <t>惠理集团</t>
  </si>
  <si>
    <t>上海实业环境</t>
  </si>
  <si>
    <t>新华文轩</t>
  </si>
  <si>
    <t>中国白银集团</t>
  </si>
  <si>
    <t>中国金茂</t>
  </si>
  <si>
    <t>天能动力</t>
  </si>
  <si>
    <t>天工国际</t>
  </si>
  <si>
    <t>华润电力</t>
  </si>
  <si>
    <t>谭木匠</t>
  </si>
  <si>
    <t>亿和控股</t>
  </si>
  <si>
    <t>中教控股</t>
  </si>
  <si>
    <t>理士国际</t>
  </si>
  <si>
    <t>微创医疗</t>
  </si>
  <si>
    <t>中国水务</t>
  </si>
  <si>
    <t>伟仕佳杰</t>
  </si>
  <si>
    <t>中国石油股份</t>
  </si>
  <si>
    <t>ＡＰＯＬＬＯ出行</t>
  </si>
  <si>
    <t>神州控股</t>
  </si>
  <si>
    <t>ＯＳＬ集团</t>
  </si>
  <si>
    <t>康哲药业</t>
  </si>
  <si>
    <t>信义玻璃</t>
  </si>
  <si>
    <t>彩星玩具</t>
  </si>
  <si>
    <t>白云山</t>
  </si>
  <si>
    <t>澳博控股</t>
  </si>
  <si>
    <t>中升控股</t>
  </si>
  <si>
    <t>天津发展</t>
  </si>
  <si>
    <t>中国海洋石油</t>
  </si>
  <si>
    <t>英皇钟表珠宝</t>
  </si>
  <si>
    <t>AEON CREDIT</t>
  </si>
  <si>
    <t>华能国际电力股份</t>
  </si>
  <si>
    <t>胡桃资本</t>
  </si>
  <si>
    <t>明源云</t>
  </si>
  <si>
    <t>海螺水泥</t>
  </si>
  <si>
    <t>龙源电力</t>
  </si>
  <si>
    <t>趣致集团（一百）</t>
  </si>
  <si>
    <t>龙翼航空科技</t>
  </si>
  <si>
    <t>海信家电</t>
  </si>
  <si>
    <t>中石化冠德</t>
  </si>
  <si>
    <t>建设银行</t>
  </si>
  <si>
    <t>中国移动</t>
  </si>
  <si>
    <t>宏利金融－Ｓ</t>
  </si>
  <si>
    <t>李氏大药厂</t>
  </si>
  <si>
    <t>超威动力</t>
  </si>
  <si>
    <t>新天绿色能源</t>
  </si>
  <si>
    <t>龙湖集团</t>
  </si>
  <si>
    <t>中国太平</t>
  </si>
  <si>
    <t>信义光能</t>
  </si>
  <si>
    <t>中芯国际</t>
  </si>
  <si>
    <t>荣晖国际</t>
  </si>
  <si>
    <t>大唐发电</t>
  </si>
  <si>
    <t>联想集团</t>
  </si>
  <si>
    <t>安徽皖通高速公路</t>
  </si>
  <si>
    <t>中信银行</t>
  </si>
  <si>
    <t>小菜园</t>
  </si>
  <si>
    <t>MATRIX HOLDINGS</t>
  </si>
  <si>
    <t>国际娱乐</t>
  </si>
  <si>
    <t>快手－Ｗ</t>
  </si>
  <si>
    <t>中石化油服</t>
  </si>
  <si>
    <t>长江基建集团</t>
  </si>
  <si>
    <t>恒安国际</t>
  </si>
  <si>
    <t>亚太卫星</t>
  </si>
  <si>
    <t>嘉利国际</t>
  </si>
  <si>
    <t>国际资源</t>
  </si>
  <si>
    <t>越秀交通基建</t>
  </si>
  <si>
    <t>中国南方航空股份</t>
  </si>
  <si>
    <t>浙江世宝</t>
  </si>
  <si>
    <t>阿里影业</t>
  </si>
  <si>
    <t>亿胜生物科技</t>
  </si>
  <si>
    <t>天津创业环保股份</t>
  </si>
  <si>
    <t>威高股份</t>
  </si>
  <si>
    <t>ＴＣＬ电子</t>
  </si>
  <si>
    <t>华电国际电力股份</t>
  </si>
  <si>
    <t>东方电气</t>
  </si>
  <si>
    <t>源宇宙教育</t>
  </si>
  <si>
    <t>港华智慧能源</t>
  </si>
  <si>
    <t>绿新亲水胶体</t>
  </si>
  <si>
    <t>亨鑫科技</t>
  </si>
  <si>
    <t>好孩子国际</t>
  </si>
  <si>
    <t>大明国际</t>
  </si>
  <si>
    <t>石药集团</t>
  </si>
  <si>
    <t>国药控股</t>
  </si>
  <si>
    <t>飞达控股</t>
  </si>
  <si>
    <t>亚太资源</t>
  </si>
  <si>
    <t>凯盛新能</t>
  </si>
  <si>
    <t>华润置地</t>
  </si>
  <si>
    <t>Ｈ＆Ｈ国际控股</t>
  </si>
  <si>
    <t>长实集团</t>
  </si>
  <si>
    <t>华晨中国</t>
  </si>
  <si>
    <t>现代牧业</t>
  </si>
  <si>
    <t>创梦天地</t>
  </si>
  <si>
    <t>金阳新能源</t>
  </si>
  <si>
    <t>庆铃汽车股份</t>
  </si>
  <si>
    <t>德林国际</t>
  </si>
  <si>
    <t>狮子山集团</t>
  </si>
  <si>
    <t>哈尔滨电气</t>
  </si>
  <si>
    <t>香港科技探索</t>
  </si>
  <si>
    <t>中远海能</t>
  </si>
  <si>
    <t>中联重科</t>
  </si>
  <si>
    <t>奥思集团</t>
  </si>
  <si>
    <t>中广核矿业</t>
  </si>
  <si>
    <t>加科思－Ｂ</t>
  </si>
  <si>
    <t>中国生物制药</t>
  </si>
  <si>
    <t>华住集团－Ｓ</t>
  </si>
  <si>
    <t>汇彩控股</t>
  </si>
  <si>
    <t>S.A.S. DRAGON</t>
  </si>
  <si>
    <t>中国铁建</t>
  </si>
  <si>
    <t>华润燃气</t>
  </si>
  <si>
    <t>伟禄集团</t>
  </si>
  <si>
    <t>中远海运港口</t>
  </si>
  <si>
    <t>广南（集团）</t>
  </si>
  <si>
    <t>博维智慧</t>
  </si>
  <si>
    <t>五矿资源</t>
  </si>
  <si>
    <t>华润万象生活</t>
  </si>
  <si>
    <t>比亚迪股份</t>
  </si>
  <si>
    <t>SINO HOTELS</t>
  </si>
  <si>
    <t>新沣集团</t>
  </si>
  <si>
    <t>中国利郎</t>
  </si>
  <si>
    <t>思路迪医药股份</t>
  </si>
  <si>
    <t>山高新能源</t>
  </si>
  <si>
    <t>中国光大绿色环保</t>
  </si>
  <si>
    <t>中国有色矿业</t>
  </si>
  <si>
    <t>蜡笔小新食品</t>
  </si>
  <si>
    <t>栢能集团</t>
  </si>
  <si>
    <t>美东汽车</t>
  </si>
  <si>
    <t>大唐环境</t>
  </si>
  <si>
    <t>知行科技</t>
  </si>
  <si>
    <t>恒瑞医药</t>
  </si>
  <si>
    <t>奇点国峰</t>
  </si>
  <si>
    <t>鹰普精密</t>
  </si>
  <si>
    <t>农业银行</t>
  </si>
  <si>
    <t>中国汇融</t>
  </si>
  <si>
    <t>友邦保险</t>
  </si>
  <si>
    <t>先健科技</t>
  </si>
  <si>
    <t>海丰国际</t>
  </si>
  <si>
    <t>香港宽频</t>
  </si>
  <si>
    <t>耐世特</t>
  </si>
  <si>
    <t>毛戈平</t>
  </si>
  <si>
    <t>绿色动力环保</t>
  </si>
  <si>
    <t>博雷顿</t>
  </si>
  <si>
    <t>瑞昌国际控股</t>
  </si>
  <si>
    <t>新华保险</t>
  </si>
  <si>
    <t>中国人民保险集团</t>
  </si>
  <si>
    <t>上海先锋控股</t>
  </si>
  <si>
    <t>利华控股集团</t>
  </si>
  <si>
    <t>华虹半导体</t>
  </si>
  <si>
    <t>复旦张江</t>
  </si>
  <si>
    <t>美图公司</t>
  </si>
  <si>
    <t>普华和顺</t>
  </si>
  <si>
    <t>中国信达</t>
  </si>
  <si>
    <t>３６１度</t>
  </si>
  <si>
    <t>古茗</t>
  </si>
  <si>
    <t>特步国际</t>
  </si>
  <si>
    <t>国际家居零售</t>
  </si>
  <si>
    <t>中州证券</t>
  </si>
  <si>
    <t>中国宏桥</t>
  </si>
  <si>
    <t>互太纺织</t>
  </si>
  <si>
    <t>上海复旦</t>
  </si>
  <si>
    <t>工商银行</t>
  </si>
  <si>
    <t>SPROCOMM INTEL</t>
  </si>
  <si>
    <t>达势股份</t>
  </si>
  <si>
    <t>隽思集团</t>
  </si>
  <si>
    <t>高伟电子</t>
  </si>
  <si>
    <t>捷隆控股</t>
  </si>
  <si>
    <t>耀才证券金融</t>
  </si>
  <si>
    <t>应星控股</t>
  </si>
  <si>
    <t>福寿园</t>
  </si>
  <si>
    <t>交个朋友控股</t>
  </si>
  <si>
    <t>国联民生</t>
  </si>
  <si>
    <t>周黑鸭</t>
  </si>
  <si>
    <t>佰金生命科学</t>
  </si>
  <si>
    <t>日清食品</t>
  </si>
  <si>
    <t>恒投证券</t>
  </si>
  <si>
    <t>欧康维视生物－Ｂ</t>
  </si>
  <si>
    <t>丘钛科技</t>
  </si>
  <si>
    <t>网誉科技</t>
  </si>
  <si>
    <t>燕之屋</t>
  </si>
  <si>
    <t>瑛泰医疗</t>
  </si>
  <si>
    <t>中国再保险</t>
  </si>
  <si>
    <t>丽珠医药</t>
  </si>
  <si>
    <t>华润医疗</t>
  </si>
  <si>
    <t>新世纪医疗</t>
  </si>
  <si>
    <t>极兔速递－Ｗ</t>
  </si>
  <si>
    <t>方达控股</t>
  </si>
  <si>
    <t>珩湾科技</t>
  </si>
  <si>
    <t>建桥教育</t>
  </si>
  <si>
    <t>瑞慈医疗</t>
  </si>
  <si>
    <t>三生制药</t>
  </si>
  <si>
    <t>宜明昂科－Ｂ</t>
  </si>
  <si>
    <t>金斯瑞生物科技</t>
  </si>
  <si>
    <t>广州农商银行</t>
  </si>
  <si>
    <t>迈科管业</t>
  </si>
  <si>
    <t>东阳光长江药业</t>
  </si>
  <si>
    <t>信邦控股</t>
  </si>
  <si>
    <t>齐鲁高速</t>
  </si>
  <si>
    <t>天津银行</t>
  </si>
  <si>
    <t>颐海国际</t>
  </si>
  <si>
    <t>亲亲食品</t>
  </si>
  <si>
    <t>雅迪控股</t>
  </si>
  <si>
    <t>力鸿检验</t>
  </si>
  <si>
    <t>畅捷通</t>
  </si>
  <si>
    <t>辰林教育</t>
  </si>
  <si>
    <t>纳泉能源科技</t>
  </si>
  <si>
    <t>天伦燃气</t>
  </si>
  <si>
    <t>国银金租</t>
  </si>
  <si>
    <t>中粮家佳康</t>
  </si>
  <si>
    <t>新火科技控股</t>
  </si>
  <si>
    <t>中国中冶</t>
  </si>
  <si>
    <t>嘉耀控股</t>
  </si>
  <si>
    <t>大众公用</t>
  </si>
  <si>
    <t>千循科技</t>
  </si>
  <si>
    <t>海纳智能</t>
  </si>
  <si>
    <t>津上机床中国</t>
  </si>
  <si>
    <t>亿仕登控股</t>
  </si>
  <si>
    <t>邮储银行</t>
  </si>
  <si>
    <t>同仁堂科技</t>
  </si>
  <si>
    <t>歌礼制药－Ｂ</t>
  </si>
  <si>
    <t>亚信科技</t>
  </si>
  <si>
    <t>康臣药业</t>
  </si>
  <si>
    <t>新意网集团</t>
  </si>
  <si>
    <t>ＪＳ环球生活</t>
  </si>
  <si>
    <t>登辉控股</t>
  </si>
  <si>
    <t>复锐医疗科技</t>
  </si>
  <si>
    <t>腾讯音乐－ＳＷ</t>
  </si>
  <si>
    <t>东光化工</t>
  </si>
  <si>
    <t>德林控股</t>
  </si>
  <si>
    <t>龙资源</t>
  </si>
  <si>
    <t>四川能投发展</t>
  </si>
  <si>
    <t>澳优</t>
  </si>
  <si>
    <t>中国通商集团</t>
  </si>
  <si>
    <t>恒月控股</t>
  </si>
  <si>
    <t>HKE HOLDINGS</t>
  </si>
  <si>
    <t>汇聚科技</t>
  </si>
  <si>
    <t>其利工业集团</t>
  </si>
  <si>
    <t>中环新能源</t>
  </si>
  <si>
    <t>信源企业集团</t>
  </si>
  <si>
    <t>中国科教产业</t>
  </si>
  <si>
    <t>英恒科技</t>
  </si>
  <si>
    <t>万咖壹联</t>
  </si>
  <si>
    <t>中国同辐</t>
  </si>
  <si>
    <t>中国中车</t>
  </si>
  <si>
    <t>思考乐教育</t>
  </si>
  <si>
    <t>赣锋锂业</t>
  </si>
  <si>
    <t>天立国际控股</t>
  </si>
  <si>
    <t>广发证券</t>
  </si>
  <si>
    <t>国际商业数字技术</t>
  </si>
  <si>
    <t>成都高速</t>
  </si>
  <si>
    <t>山东黄金</t>
  </si>
  <si>
    <t>国泰君安国际</t>
  </si>
  <si>
    <t>爱康医疗</t>
  </si>
  <si>
    <t>达力环保</t>
  </si>
  <si>
    <t>东方甄选</t>
  </si>
  <si>
    <t>大唐新能源</t>
  </si>
  <si>
    <t>新特能源</t>
  </si>
  <si>
    <t>中国交通建设</t>
  </si>
  <si>
    <t>信达生物</t>
  </si>
  <si>
    <t>企展控股</t>
  </si>
  <si>
    <t>浦林成山</t>
  </si>
  <si>
    <t>小米集团－Ｗ</t>
  </si>
  <si>
    <t>中广核新能源</t>
  </si>
  <si>
    <t>珠峰黄金</t>
  </si>
  <si>
    <t>中广核电力</t>
  </si>
  <si>
    <t>招金矿业</t>
  </si>
  <si>
    <t>济丰包装</t>
  </si>
  <si>
    <t>ESR</t>
  </si>
  <si>
    <t>完美医疗</t>
  </si>
  <si>
    <t>平安好医生</t>
  </si>
  <si>
    <t>九兴控股</t>
  </si>
  <si>
    <t>五谷磨房</t>
  </si>
  <si>
    <t>德视佳</t>
  </si>
  <si>
    <t>中国飞机租赁</t>
  </si>
  <si>
    <t>银杏教育</t>
  </si>
  <si>
    <t>中国万天控股</t>
  </si>
  <si>
    <t>中国光大水务</t>
  </si>
  <si>
    <t>春立医疗</t>
  </si>
  <si>
    <t>汇量科技</t>
  </si>
  <si>
    <t>中国龙天集团</t>
  </si>
  <si>
    <t>中国心连心化肥</t>
  </si>
  <si>
    <t>冠轈控股</t>
  </si>
  <si>
    <t>维亚生物</t>
  </si>
  <si>
    <t>东曜药业－Ｂ</t>
  </si>
  <si>
    <t>百威亚太</t>
  </si>
  <si>
    <t>君实生物</t>
  </si>
  <si>
    <t>中国中免</t>
  </si>
  <si>
    <t>海天国际</t>
  </si>
  <si>
    <t>中信国际电讯</t>
  </si>
  <si>
    <t>建滔积层板</t>
  </si>
  <si>
    <t>中国科培</t>
  </si>
  <si>
    <t>猫眼娱乐</t>
  </si>
  <si>
    <t>兴达国际</t>
  </si>
  <si>
    <t>JBB BUILDERS</t>
  </si>
  <si>
    <t>海通恒信</t>
  </si>
  <si>
    <t>中国旭阳集团</t>
  </si>
  <si>
    <t>建发国际集团</t>
  </si>
  <si>
    <t>新秀丽</t>
  </si>
  <si>
    <t>华兴资本控股</t>
  </si>
  <si>
    <t>普拉达</t>
  </si>
  <si>
    <t>江西银行</t>
  </si>
  <si>
    <t>中远海控</t>
  </si>
  <si>
    <t>达力普控股</t>
  </si>
  <si>
    <t>金沙中国有限公司</t>
  </si>
  <si>
    <t>周大福</t>
  </si>
  <si>
    <t>华检医疗</t>
  </si>
  <si>
    <t>嘉宏教育</t>
  </si>
  <si>
    <t>东京中央拍卖</t>
  </si>
  <si>
    <t>马可数字科技</t>
  </si>
  <si>
    <t>优矩控股</t>
  </si>
  <si>
    <t>锦欣生殖</t>
  </si>
  <si>
    <t>云顶新耀</t>
  </si>
  <si>
    <t>北京汽车</t>
  </si>
  <si>
    <t>重庆银行</t>
  </si>
  <si>
    <t>中国春来</t>
  </si>
  <si>
    <t>IMAX CHINA</t>
  </si>
  <si>
    <t>天图投资</t>
  </si>
  <si>
    <t>天宝集团</t>
  </si>
  <si>
    <t>天鸽互动</t>
  </si>
  <si>
    <t>华夏控股</t>
  </si>
  <si>
    <t>南旋控股</t>
  </si>
  <si>
    <t>泸州银行</t>
  </si>
  <si>
    <t>彩客新能源</t>
  </si>
  <si>
    <t>民生银行</t>
  </si>
  <si>
    <t>九龙仓置业</t>
  </si>
  <si>
    <t>敏华控股</t>
  </si>
  <si>
    <t>新高教集团</t>
  </si>
  <si>
    <t>阳光纸业</t>
  </si>
  <si>
    <t>维信金科</t>
  </si>
  <si>
    <t>石四药集团</t>
  </si>
  <si>
    <t>凤凰卫视</t>
  </si>
  <si>
    <t>进腾集团</t>
  </si>
  <si>
    <t>微盟集团</t>
  </si>
  <si>
    <t>理想汽车－Ｗ</t>
  </si>
  <si>
    <t>浙商银行</t>
  </si>
  <si>
    <t>瑞声科技</t>
  </si>
  <si>
    <t>安踏体育</t>
  </si>
  <si>
    <t>瑞丰动力</t>
  </si>
  <si>
    <t>卡宾</t>
  </si>
  <si>
    <t>富智康集团（新）</t>
  </si>
  <si>
    <t>中集集团</t>
  </si>
  <si>
    <t>中通快递－Ｗ</t>
  </si>
  <si>
    <t>盛京银行</t>
  </si>
  <si>
    <t>ＢＯＳＳ直聘－Ｗ</t>
  </si>
  <si>
    <t>先声药业</t>
  </si>
  <si>
    <t>蜜雪集团</t>
  </si>
  <si>
    <t>中国黄金国际</t>
  </si>
  <si>
    <t>百奥家庭互动</t>
  </si>
  <si>
    <t>福禄控股</t>
  </si>
  <si>
    <t>来凯医药－Ｂ</t>
  </si>
  <si>
    <t>超盈国际控股</t>
  </si>
  <si>
    <t>创新奇智</t>
  </si>
  <si>
    <t>药明巨诺－Ｂ</t>
  </si>
  <si>
    <t>中国联塑</t>
  </si>
  <si>
    <t>嘉泓物流</t>
  </si>
  <si>
    <t>利福中国</t>
  </si>
  <si>
    <t>腾盛博药－Ｂ</t>
  </si>
  <si>
    <t>医思健康</t>
  </si>
  <si>
    <t>和铂医药－Ｂ</t>
  </si>
  <si>
    <t>上美股份</t>
  </si>
  <si>
    <t>贝克微</t>
  </si>
  <si>
    <t>奈雪的茶</t>
  </si>
  <si>
    <t>达丰设备</t>
  </si>
  <si>
    <t>森松国际</t>
  </si>
  <si>
    <t>医渡科技</t>
  </si>
  <si>
    <t>哔哩哔哩－Ｗ</t>
  </si>
  <si>
    <t>农夫山泉</t>
  </si>
  <si>
    <t>九方智投控股</t>
  </si>
  <si>
    <t>法拉帝</t>
  </si>
  <si>
    <t>特海国际</t>
  </si>
  <si>
    <t>地平线机器人－Ｗ</t>
  </si>
  <si>
    <t>国鸿氢能</t>
  </si>
  <si>
    <t>渤海银行</t>
  </si>
  <si>
    <t>北森控股</t>
  </si>
  <si>
    <t>十月稻田</t>
  </si>
  <si>
    <t>威海银行</t>
  </si>
  <si>
    <t>如祺出行</t>
  </si>
  <si>
    <t>熙康云医院</t>
  </si>
  <si>
    <t>再鼎医药</t>
  </si>
  <si>
    <t>途虎－Ｗ</t>
  </si>
  <si>
    <t>天齐锂业</t>
  </si>
  <si>
    <t>万国数据－ＳＷ</t>
  </si>
  <si>
    <t>顺丰同城</t>
  </si>
  <si>
    <t>柠萌影视</t>
  </si>
  <si>
    <t>优然牧业</t>
  </si>
  <si>
    <t>艾迪康控股</t>
  </si>
  <si>
    <t>零跑汽车</t>
  </si>
  <si>
    <t>蔚来－ＳＷ</t>
  </si>
  <si>
    <t>小鹏汽车－Ｗ</t>
  </si>
  <si>
    <t>海伦司</t>
  </si>
  <si>
    <t>健世科技－Ｂ</t>
  </si>
  <si>
    <t>汇通达网络</t>
  </si>
  <si>
    <t>米高集团</t>
  </si>
  <si>
    <t>优必选</t>
  </si>
  <si>
    <t>容大科技</t>
  </si>
  <si>
    <t>永联丰控股</t>
  </si>
  <si>
    <t>药师帮</t>
  </si>
  <si>
    <t>叮当健康</t>
  </si>
  <si>
    <t>百度集团－ＳＷ</t>
  </si>
  <si>
    <t>东莞农商银行</t>
  </si>
  <si>
    <t>中旭未来</t>
  </si>
  <si>
    <t>名创优品</t>
  </si>
  <si>
    <t>微博－ＳＷ</t>
  </si>
  <si>
    <t>网易云音乐</t>
  </si>
  <si>
    <t>新东方－Ｓ</t>
  </si>
  <si>
    <t>宏力医疗管理</t>
  </si>
  <si>
    <t>赤子城科技</t>
  </si>
  <si>
    <t>艾德韦宣集团</t>
  </si>
  <si>
    <t>九毛九</t>
  </si>
  <si>
    <t>移卡</t>
  </si>
  <si>
    <t>康方生物</t>
  </si>
  <si>
    <t>宏信建发</t>
  </si>
  <si>
    <t>GHW INTL</t>
  </si>
  <si>
    <t>稀美资源</t>
  </si>
  <si>
    <t>开拓药业－Ｂ</t>
  </si>
  <si>
    <t>智云健康</t>
  </si>
  <si>
    <t>安能物流</t>
  </si>
  <si>
    <t>联易融科技－Ｗ</t>
  </si>
  <si>
    <t>康圣环球</t>
  </si>
  <si>
    <t>携程集团－Ｓ</t>
  </si>
  <si>
    <t>康宁杰瑞制药－Ｂ</t>
  </si>
  <si>
    <t>诺诚健华</t>
  </si>
  <si>
    <t>凤祥股份</t>
  </si>
  <si>
    <t>绿城管理控股</t>
  </si>
  <si>
    <t>卫龙美味</t>
  </si>
  <si>
    <t>大山教育</t>
  </si>
  <si>
    <t>百胜中国</t>
  </si>
  <si>
    <t>阿里巴巴－Ｗ</t>
  </si>
  <si>
    <t>海普瑞</t>
  </si>
  <si>
    <t>祖龙娱乐</t>
  </si>
  <si>
    <t>宝尊电商－Ｗ</t>
  </si>
  <si>
    <t>泡泡玛特</t>
  </si>
  <si>
    <t>荣昌生物</t>
  </si>
  <si>
    <t>沛嘉医疗－Ｂ</t>
  </si>
  <si>
    <t>康基医疗</t>
  </si>
  <si>
    <t>网易－Ｓ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</si>
</sst>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1031-391B-42E6-B848-278F901287AA}">
  <dimension ref="A1:C1043"/>
  <sheetViews>
    <sheetView tabSelected="1" workbookViewId="0">
      <selection activeCell="I10" sqref="I10"/>
    </sheetView>
  </sheetViews>
  <sheetFormatPr defaultRowHeight="14.25" x14ac:dyDescent="0.2"/>
  <cols>
    <col min="2" max="2" width="18.375" bestFit="1" customWidth="1"/>
    <col min="3" max="3" width="11" bestFit="1" customWidth="1"/>
  </cols>
  <sheetData>
    <row r="1" spans="1:3" x14ac:dyDescent="0.2">
      <c r="A1" t="s">
        <v>0</v>
      </c>
      <c r="B1" t="s">
        <v>423</v>
      </c>
      <c r="C1" t="s">
        <v>1</v>
      </c>
    </row>
    <row r="2" spans="1:3" x14ac:dyDescent="0.2">
      <c r="A2" t="str">
        <f>"00001"</f>
        <v>00001</v>
      </c>
      <c r="B2" t="s">
        <v>424</v>
      </c>
      <c r="C2" t="s">
        <v>218</v>
      </c>
    </row>
    <row r="3" spans="1:3" x14ac:dyDescent="0.2">
      <c r="A3" t="str">
        <f>"00002"</f>
        <v>00002</v>
      </c>
      <c r="B3" t="s">
        <v>425</v>
      </c>
      <c r="C3" t="s">
        <v>328</v>
      </c>
    </row>
    <row r="4" spans="1:3" x14ac:dyDescent="0.2">
      <c r="A4" t="str">
        <f>"00003"</f>
        <v>00003</v>
      </c>
      <c r="B4" t="s">
        <v>426</v>
      </c>
      <c r="C4" t="s">
        <v>328</v>
      </c>
    </row>
    <row r="5" spans="1:3" x14ac:dyDescent="0.2">
      <c r="A5" t="str">
        <f>"00005"</f>
        <v>00005</v>
      </c>
      <c r="B5" t="s">
        <v>427</v>
      </c>
      <c r="C5" t="s">
        <v>311</v>
      </c>
    </row>
    <row r="6" spans="1:3" x14ac:dyDescent="0.2">
      <c r="A6" t="str">
        <f>"00006"</f>
        <v>00006</v>
      </c>
      <c r="B6" t="s">
        <v>428</v>
      </c>
      <c r="C6" t="s">
        <v>328</v>
      </c>
    </row>
    <row r="7" spans="1:3" x14ac:dyDescent="0.2">
      <c r="A7" t="str">
        <f>"00008"</f>
        <v>00008</v>
      </c>
      <c r="B7" t="s">
        <v>429</v>
      </c>
      <c r="C7" t="s">
        <v>337</v>
      </c>
    </row>
    <row r="8" spans="1:3" x14ac:dyDescent="0.2">
      <c r="A8" t="str">
        <f>"00010"</f>
        <v>00010</v>
      </c>
      <c r="B8" t="s">
        <v>430</v>
      </c>
      <c r="C8" t="s">
        <v>271</v>
      </c>
    </row>
    <row r="9" spans="1:3" x14ac:dyDescent="0.2">
      <c r="A9" t="str">
        <f>"00011"</f>
        <v>00011</v>
      </c>
      <c r="B9" t="s">
        <v>431</v>
      </c>
      <c r="C9" t="s">
        <v>311</v>
      </c>
    </row>
    <row r="10" spans="1:3" x14ac:dyDescent="0.2">
      <c r="A10" t="str">
        <f>"00012"</f>
        <v>00012</v>
      </c>
      <c r="B10" t="s">
        <v>432</v>
      </c>
      <c r="C10" t="s">
        <v>271</v>
      </c>
    </row>
    <row r="11" spans="1:3" x14ac:dyDescent="0.2">
      <c r="A11" t="str">
        <f>"00013"</f>
        <v>00013</v>
      </c>
      <c r="B11" t="s">
        <v>433</v>
      </c>
      <c r="C11" t="s">
        <v>42</v>
      </c>
    </row>
    <row r="12" spans="1:3" x14ac:dyDescent="0.2">
      <c r="A12" t="str">
        <f>"00016"</f>
        <v>00016</v>
      </c>
      <c r="B12" t="s">
        <v>434</v>
      </c>
      <c r="C12" t="s">
        <v>271</v>
      </c>
    </row>
    <row r="13" spans="1:3" x14ac:dyDescent="0.2">
      <c r="A13" t="str">
        <f>"00019"</f>
        <v>00019</v>
      </c>
      <c r="B13" t="s">
        <v>435</v>
      </c>
      <c r="C13" t="s">
        <v>218</v>
      </c>
    </row>
    <row r="14" spans="1:3" x14ac:dyDescent="0.2">
      <c r="A14" t="str">
        <f>"00020"</f>
        <v>00020</v>
      </c>
      <c r="B14" t="s">
        <v>436</v>
      </c>
      <c r="C14" t="s">
        <v>224</v>
      </c>
    </row>
    <row r="15" spans="1:3" x14ac:dyDescent="0.2">
      <c r="A15" t="str">
        <f>"00023"</f>
        <v>00023</v>
      </c>
      <c r="B15" t="s">
        <v>437</v>
      </c>
      <c r="C15" t="s">
        <v>311</v>
      </c>
    </row>
    <row r="16" spans="1:3" x14ac:dyDescent="0.2">
      <c r="A16" t="str">
        <f>"00025"</f>
        <v>00025</v>
      </c>
      <c r="B16" t="s">
        <v>438</v>
      </c>
      <c r="C16" t="s">
        <v>218</v>
      </c>
    </row>
    <row r="17" spans="1:3" x14ac:dyDescent="0.2">
      <c r="A17" t="str">
        <f>"00027"</f>
        <v>00027</v>
      </c>
      <c r="B17" t="s">
        <v>439</v>
      </c>
      <c r="C17" t="s">
        <v>174</v>
      </c>
    </row>
    <row r="18" spans="1:3" x14ac:dyDescent="0.2">
      <c r="A18" t="str">
        <f>"00032"</f>
        <v>00032</v>
      </c>
      <c r="B18" t="s">
        <v>440</v>
      </c>
      <c r="C18" t="s">
        <v>147</v>
      </c>
    </row>
    <row r="19" spans="1:3" x14ac:dyDescent="0.2">
      <c r="A19" t="str">
        <f>"00038"</f>
        <v>00038</v>
      </c>
      <c r="B19" t="s">
        <v>441</v>
      </c>
      <c r="C19" t="s">
        <v>362</v>
      </c>
    </row>
    <row r="20" spans="1:3" x14ac:dyDescent="0.2">
      <c r="A20" t="str">
        <f>"00040"</f>
        <v>00040</v>
      </c>
      <c r="B20" t="s">
        <v>442</v>
      </c>
      <c r="C20" t="s">
        <v>201</v>
      </c>
    </row>
    <row r="21" spans="1:3" x14ac:dyDescent="0.2">
      <c r="A21" t="str">
        <f>"00045"</f>
        <v>00045</v>
      </c>
      <c r="B21" t="s">
        <v>443</v>
      </c>
      <c r="C21" t="s">
        <v>174</v>
      </c>
    </row>
    <row r="22" spans="1:3" x14ac:dyDescent="0.2">
      <c r="A22" t="str">
        <f>"00051"</f>
        <v>00051</v>
      </c>
      <c r="B22" t="s">
        <v>444</v>
      </c>
      <c r="C22" t="s">
        <v>174</v>
      </c>
    </row>
    <row r="23" spans="1:3" x14ac:dyDescent="0.2">
      <c r="A23" t="str">
        <f>"00052"</f>
        <v>00052</v>
      </c>
      <c r="B23" t="s">
        <v>445</v>
      </c>
      <c r="C23" t="s">
        <v>174</v>
      </c>
    </row>
    <row r="24" spans="1:3" x14ac:dyDescent="0.2">
      <c r="A24" t="str">
        <f>"00053"</f>
        <v>00053</v>
      </c>
      <c r="B24" t="s">
        <v>446</v>
      </c>
      <c r="C24" t="s">
        <v>271</v>
      </c>
    </row>
    <row r="25" spans="1:3" x14ac:dyDescent="0.2">
      <c r="A25" t="str">
        <f>"00057"</f>
        <v>00057</v>
      </c>
      <c r="B25" t="s">
        <v>447</v>
      </c>
      <c r="C25" t="s">
        <v>362</v>
      </c>
    </row>
    <row r="26" spans="1:3" x14ac:dyDescent="0.2">
      <c r="A26" t="str">
        <f>"00062"</f>
        <v>00062</v>
      </c>
      <c r="B26" t="s">
        <v>448</v>
      </c>
      <c r="C26" t="s">
        <v>174</v>
      </c>
    </row>
    <row r="27" spans="1:3" x14ac:dyDescent="0.2">
      <c r="A27" t="str">
        <f>"00066"</f>
        <v>00066</v>
      </c>
      <c r="B27" t="s">
        <v>449</v>
      </c>
      <c r="C27" t="s">
        <v>174</v>
      </c>
    </row>
    <row r="28" spans="1:3" x14ac:dyDescent="0.2">
      <c r="A28" t="str">
        <f>"00069"</f>
        <v>00069</v>
      </c>
      <c r="B28" t="s">
        <v>450</v>
      </c>
      <c r="C28" t="s">
        <v>174</v>
      </c>
    </row>
    <row r="29" spans="1:3" x14ac:dyDescent="0.2">
      <c r="A29" t="str">
        <f>"00078"</f>
        <v>00078</v>
      </c>
      <c r="B29" t="s">
        <v>451</v>
      </c>
      <c r="C29" t="s">
        <v>174</v>
      </c>
    </row>
    <row r="30" spans="1:3" x14ac:dyDescent="0.2">
      <c r="A30" t="str">
        <f>"00081"</f>
        <v>00081</v>
      </c>
      <c r="B30" t="s">
        <v>452</v>
      </c>
      <c r="C30" t="s">
        <v>271</v>
      </c>
    </row>
    <row r="31" spans="1:3" x14ac:dyDescent="0.2">
      <c r="A31" t="str">
        <f>"00083"</f>
        <v>00083</v>
      </c>
      <c r="B31" t="s">
        <v>453</v>
      </c>
      <c r="C31" t="s">
        <v>271</v>
      </c>
    </row>
    <row r="32" spans="1:3" x14ac:dyDescent="0.2">
      <c r="A32" t="str">
        <f>"00085"</f>
        <v>00085</v>
      </c>
      <c r="B32" t="s">
        <v>454</v>
      </c>
      <c r="C32" t="s">
        <v>221</v>
      </c>
    </row>
    <row r="33" spans="1:3" x14ac:dyDescent="0.2">
      <c r="A33" t="str">
        <f>"00086"</f>
        <v>00086</v>
      </c>
      <c r="B33" t="s">
        <v>455</v>
      </c>
      <c r="C33" t="s">
        <v>279</v>
      </c>
    </row>
    <row r="34" spans="1:3" x14ac:dyDescent="0.2">
      <c r="A34" t="str">
        <f>"00087"</f>
        <v>00087</v>
      </c>
      <c r="B34" t="s">
        <v>456</v>
      </c>
      <c r="C34" t="s">
        <v>218</v>
      </c>
    </row>
    <row r="35" spans="1:3" x14ac:dyDescent="0.2">
      <c r="A35" t="str">
        <f>"00093"</f>
        <v>00093</v>
      </c>
      <c r="B35" t="s">
        <v>457</v>
      </c>
      <c r="C35" t="s">
        <v>279</v>
      </c>
    </row>
    <row r="36" spans="1:3" x14ac:dyDescent="0.2">
      <c r="A36" t="str">
        <f>"00098"</f>
        <v>00098</v>
      </c>
      <c r="B36" t="s">
        <v>458</v>
      </c>
      <c r="C36" t="s">
        <v>401</v>
      </c>
    </row>
    <row r="37" spans="1:3" x14ac:dyDescent="0.2">
      <c r="A37" t="str">
        <f>"00099"</f>
        <v>00099</v>
      </c>
      <c r="B37" t="s">
        <v>459</v>
      </c>
      <c r="C37" t="s">
        <v>362</v>
      </c>
    </row>
    <row r="38" spans="1:3" x14ac:dyDescent="0.2">
      <c r="A38" t="str">
        <f>"00101"</f>
        <v>00101</v>
      </c>
      <c r="B38" t="s">
        <v>460</v>
      </c>
      <c r="C38" t="s">
        <v>271</v>
      </c>
    </row>
    <row r="39" spans="1:3" x14ac:dyDescent="0.2">
      <c r="A39" t="str">
        <f>"00107"</f>
        <v>00107</v>
      </c>
      <c r="B39" t="s">
        <v>461</v>
      </c>
      <c r="C39" t="s">
        <v>346</v>
      </c>
    </row>
    <row r="40" spans="1:3" x14ac:dyDescent="0.2">
      <c r="A40" t="str">
        <f>"00113"</f>
        <v>00113</v>
      </c>
      <c r="B40" t="s">
        <v>462</v>
      </c>
      <c r="C40" t="s">
        <v>189</v>
      </c>
    </row>
    <row r="41" spans="1:3" x14ac:dyDescent="0.2">
      <c r="A41" t="str">
        <f>"00116"</f>
        <v>00116</v>
      </c>
      <c r="B41" t="s">
        <v>463</v>
      </c>
      <c r="C41" t="s">
        <v>132</v>
      </c>
    </row>
    <row r="42" spans="1:3" x14ac:dyDescent="0.2">
      <c r="A42" t="str">
        <f>"00123"</f>
        <v>00123</v>
      </c>
      <c r="B42" t="s">
        <v>464</v>
      </c>
      <c r="C42" t="s">
        <v>271</v>
      </c>
    </row>
    <row r="43" spans="1:3" x14ac:dyDescent="0.2">
      <c r="A43" t="str">
        <f>"00133"</f>
        <v>00133</v>
      </c>
      <c r="B43" t="s">
        <v>465</v>
      </c>
      <c r="C43" t="s">
        <v>279</v>
      </c>
    </row>
    <row r="44" spans="1:3" x14ac:dyDescent="0.2">
      <c r="A44" t="str">
        <f>"00135"</f>
        <v>00135</v>
      </c>
      <c r="B44" t="s">
        <v>466</v>
      </c>
      <c r="C44" t="s">
        <v>328</v>
      </c>
    </row>
    <row r="45" spans="1:3" x14ac:dyDescent="0.2">
      <c r="A45" t="str">
        <f>"00136"</f>
        <v>00136</v>
      </c>
      <c r="B45" t="s">
        <v>467</v>
      </c>
      <c r="C45" t="s">
        <v>161</v>
      </c>
    </row>
    <row r="46" spans="1:3" x14ac:dyDescent="0.2">
      <c r="A46" t="str">
        <f>"00142"</f>
        <v>00142</v>
      </c>
      <c r="B46" t="s">
        <v>468</v>
      </c>
      <c r="C46" t="s">
        <v>113</v>
      </c>
    </row>
    <row r="47" spans="1:3" x14ac:dyDescent="0.2">
      <c r="A47" t="str">
        <f>"00144"</f>
        <v>00144</v>
      </c>
      <c r="B47" t="s">
        <v>469</v>
      </c>
      <c r="C47" t="s">
        <v>346</v>
      </c>
    </row>
    <row r="48" spans="1:3" x14ac:dyDescent="0.2">
      <c r="A48" t="str">
        <f>"00148"</f>
        <v>00148</v>
      </c>
      <c r="B48" t="s">
        <v>470</v>
      </c>
      <c r="C48" t="s">
        <v>362</v>
      </c>
    </row>
    <row r="49" spans="1:3" x14ac:dyDescent="0.2">
      <c r="A49" t="str">
        <f>"00151"</f>
        <v>00151</v>
      </c>
      <c r="B49" t="s">
        <v>471</v>
      </c>
      <c r="C49" t="s">
        <v>113</v>
      </c>
    </row>
    <row r="50" spans="1:3" x14ac:dyDescent="0.2">
      <c r="A50" t="str">
        <f>"00152"</f>
        <v>00152</v>
      </c>
      <c r="B50" t="s">
        <v>472</v>
      </c>
      <c r="C50" t="s">
        <v>346</v>
      </c>
    </row>
    <row r="51" spans="1:3" x14ac:dyDescent="0.2">
      <c r="A51" t="str">
        <f>"00156"</f>
        <v>00156</v>
      </c>
      <c r="B51" t="s">
        <v>473</v>
      </c>
      <c r="C51" t="s">
        <v>174</v>
      </c>
    </row>
    <row r="52" spans="1:3" x14ac:dyDescent="0.2">
      <c r="A52" t="str">
        <f>"00157"</f>
        <v>00157</v>
      </c>
      <c r="B52" t="s">
        <v>474</v>
      </c>
      <c r="C52" t="s">
        <v>132</v>
      </c>
    </row>
    <row r="53" spans="1:3" x14ac:dyDescent="0.2">
      <c r="A53" t="str">
        <f>"00165"</f>
        <v>00165</v>
      </c>
      <c r="B53" t="s">
        <v>475</v>
      </c>
      <c r="C53" t="s">
        <v>279</v>
      </c>
    </row>
    <row r="54" spans="1:3" x14ac:dyDescent="0.2">
      <c r="A54" t="str">
        <f>"00168"</f>
        <v>00168</v>
      </c>
      <c r="B54" t="s">
        <v>476</v>
      </c>
      <c r="C54" t="s">
        <v>113</v>
      </c>
    </row>
    <row r="55" spans="1:3" x14ac:dyDescent="0.2">
      <c r="A55" t="str">
        <f>"00169"</f>
        <v>00169</v>
      </c>
      <c r="B55" t="s">
        <v>477</v>
      </c>
      <c r="C55" t="s">
        <v>174</v>
      </c>
    </row>
    <row r="56" spans="1:3" x14ac:dyDescent="0.2">
      <c r="A56" t="str">
        <f>"00175"</f>
        <v>00175</v>
      </c>
      <c r="B56" t="s">
        <v>478</v>
      </c>
      <c r="C56" t="s">
        <v>210</v>
      </c>
    </row>
    <row r="57" spans="1:3" x14ac:dyDescent="0.2">
      <c r="A57" t="str">
        <f>"00177"</f>
        <v>00177</v>
      </c>
      <c r="B57" t="s">
        <v>479</v>
      </c>
      <c r="C57" t="s">
        <v>346</v>
      </c>
    </row>
    <row r="58" spans="1:3" x14ac:dyDescent="0.2">
      <c r="A58" t="str">
        <f>"00178"</f>
        <v>00178</v>
      </c>
      <c r="B58" t="s">
        <v>480</v>
      </c>
      <c r="C58" t="s">
        <v>132</v>
      </c>
    </row>
    <row r="59" spans="1:3" x14ac:dyDescent="0.2">
      <c r="A59" t="str">
        <f>"00179"</f>
        <v>00179</v>
      </c>
      <c r="B59" t="s">
        <v>481</v>
      </c>
      <c r="C59" t="s">
        <v>210</v>
      </c>
    </row>
    <row r="60" spans="1:3" x14ac:dyDescent="0.2">
      <c r="A60" t="str">
        <f>"00184"</f>
        <v>00184</v>
      </c>
      <c r="B60" t="s">
        <v>482</v>
      </c>
      <c r="C60" t="s">
        <v>174</v>
      </c>
    </row>
    <row r="61" spans="1:3" x14ac:dyDescent="0.2">
      <c r="A61" t="str">
        <f>"00189"</f>
        <v>00189</v>
      </c>
      <c r="B61" t="s">
        <v>483</v>
      </c>
      <c r="C61" t="s">
        <v>393</v>
      </c>
    </row>
    <row r="62" spans="1:3" x14ac:dyDescent="0.2">
      <c r="A62" t="str">
        <f>"00200"</f>
        <v>00200</v>
      </c>
      <c r="B62" t="s">
        <v>484</v>
      </c>
      <c r="C62" t="s">
        <v>174</v>
      </c>
    </row>
    <row r="63" spans="1:3" x14ac:dyDescent="0.2">
      <c r="A63" t="str">
        <f>"00215"</f>
        <v>00215</v>
      </c>
      <c r="B63" t="s">
        <v>485</v>
      </c>
      <c r="C63" t="s">
        <v>337</v>
      </c>
    </row>
    <row r="64" spans="1:3" x14ac:dyDescent="0.2">
      <c r="A64" t="str">
        <f>"00218"</f>
        <v>00218</v>
      </c>
      <c r="B64" t="s">
        <v>486</v>
      </c>
      <c r="C64" t="s">
        <v>279</v>
      </c>
    </row>
    <row r="65" spans="1:3" x14ac:dyDescent="0.2">
      <c r="A65" t="str">
        <f>"00220"</f>
        <v>00220</v>
      </c>
      <c r="B65" t="s">
        <v>487</v>
      </c>
      <c r="C65" t="s">
        <v>113</v>
      </c>
    </row>
    <row r="66" spans="1:3" x14ac:dyDescent="0.2">
      <c r="A66" t="str">
        <f>"00222"</f>
        <v>00222</v>
      </c>
      <c r="B66" t="s">
        <v>488</v>
      </c>
      <c r="C66" t="s">
        <v>303</v>
      </c>
    </row>
    <row r="67" spans="1:3" x14ac:dyDescent="0.2">
      <c r="A67" t="str">
        <f>"00239"</f>
        <v>00239</v>
      </c>
      <c r="B67" t="s">
        <v>489</v>
      </c>
      <c r="C67" t="s">
        <v>42</v>
      </c>
    </row>
    <row r="68" spans="1:3" x14ac:dyDescent="0.2">
      <c r="A68" t="str">
        <f>"00241"</f>
        <v>00241</v>
      </c>
      <c r="B68" t="s">
        <v>490</v>
      </c>
      <c r="C68" t="s">
        <v>42</v>
      </c>
    </row>
    <row r="69" spans="1:3" x14ac:dyDescent="0.2">
      <c r="A69" t="str">
        <f>"00242"</f>
        <v>00242</v>
      </c>
      <c r="B69" t="s">
        <v>491</v>
      </c>
      <c r="C69" t="s">
        <v>218</v>
      </c>
    </row>
    <row r="70" spans="1:3" x14ac:dyDescent="0.2">
      <c r="A70" t="str">
        <f>"00247"</f>
        <v>00247</v>
      </c>
      <c r="B70" t="s">
        <v>492</v>
      </c>
      <c r="C70" t="s">
        <v>271</v>
      </c>
    </row>
    <row r="71" spans="1:3" x14ac:dyDescent="0.2">
      <c r="A71" t="str">
        <f>"00255"</f>
        <v>00255</v>
      </c>
      <c r="B71" t="s">
        <v>493</v>
      </c>
      <c r="C71" t="s">
        <v>362</v>
      </c>
    </row>
    <row r="72" spans="1:3" x14ac:dyDescent="0.2">
      <c r="A72" t="str">
        <f>"00257"</f>
        <v>00257</v>
      </c>
      <c r="B72" t="s">
        <v>494</v>
      </c>
      <c r="C72" t="s">
        <v>328</v>
      </c>
    </row>
    <row r="73" spans="1:3" x14ac:dyDescent="0.2">
      <c r="A73" t="str">
        <f>"00259"</f>
        <v>00259</v>
      </c>
      <c r="B73" t="s">
        <v>495</v>
      </c>
      <c r="C73" t="s">
        <v>201</v>
      </c>
    </row>
    <row r="74" spans="1:3" x14ac:dyDescent="0.2">
      <c r="A74" t="str">
        <f>"00267"</f>
        <v>00267</v>
      </c>
      <c r="B74" t="s">
        <v>496</v>
      </c>
      <c r="C74" t="s">
        <v>218</v>
      </c>
    </row>
    <row r="75" spans="1:3" x14ac:dyDescent="0.2">
      <c r="A75" t="str">
        <f>"00268"</f>
        <v>00268</v>
      </c>
      <c r="B75" t="s">
        <v>497</v>
      </c>
      <c r="C75" t="s">
        <v>224</v>
      </c>
    </row>
    <row r="76" spans="1:3" x14ac:dyDescent="0.2">
      <c r="A76" t="str">
        <f>"00270"</f>
        <v>00270</v>
      </c>
      <c r="B76" t="s">
        <v>498</v>
      </c>
      <c r="C76" t="s">
        <v>328</v>
      </c>
    </row>
    <row r="77" spans="1:3" x14ac:dyDescent="0.2">
      <c r="A77" t="str">
        <f>"00285"</f>
        <v>00285</v>
      </c>
      <c r="B77" t="s">
        <v>499</v>
      </c>
      <c r="C77" t="s">
        <v>259</v>
      </c>
    </row>
    <row r="78" spans="1:3" x14ac:dyDescent="0.2">
      <c r="A78" t="str">
        <f>"00288"</f>
        <v>00288</v>
      </c>
      <c r="B78" t="s">
        <v>500</v>
      </c>
      <c r="C78" t="s">
        <v>113</v>
      </c>
    </row>
    <row r="79" spans="1:3" x14ac:dyDescent="0.2">
      <c r="A79" t="str">
        <f>"00289"</f>
        <v>00289</v>
      </c>
      <c r="B79" t="s">
        <v>501</v>
      </c>
      <c r="C79" t="s">
        <v>132</v>
      </c>
    </row>
    <row r="80" spans="1:3" x14ac:dyDescent="0.2">
      <c r="A80" t="str">
        <f>"00290"</f>
        <v>00290</v>
      </c>
      <c r="B80" t="s">
        <v>502</v>
      </c>
      <c r="C80" t="s">
        <v>279</v>
      </c>
    </row>
    <row r="81" spans="1:3" x14ac:dyDescent="0.2">
      <c r="A81" t="str">
        <f>"00291"</f>
        <v>00291</v>
      </c>
      <c r="B81" t="s">
        <v>503</v>
      </c>
      <c r="C81" t="s">
        <v>113</v>
      </c>
    </row>
    <row r="82" spans="1:3" x14ac:dyDescent="0.2">
      <c r="A82" t="str">
        <f>"00293"</f>
        <v>00293</v>
      </c>
      <c r="B82" t="s">
        <v>504</v>
      </c>
      <c r="C82" t="s">
        <v>174</v>
      </c>
    </row>
    <row r="83" spans="1:3" x14ac:dyDescent="0.2">
      <c r="A83" t="str">
        <f>"00297"</f>
        <v>00297</v>
      </c>
      <c r="B83" t="s">
        <v>505</v>
      </c>
      <c r="C83" t="s">
        <v>393</v>
      </c>
    </row>
    <row r="84" spans="1:3" x14ac:dyDescent="0.2">
      <c r="A84" t="str">
        <f>"00300"</f>
        <v>00300</v>
      </c>
      <c r="B84" t="s">
        <v>506</v>
      </c>
      <c r="C84" t="s">
        <v>201</v>
      </c>
    </row>
    <row r="85" spans="1:3" x14ac:dyDescent="0.2">
      <c r="A85" t="str">
        <f>"00301"</f>
        <v>00301</v>
      </c>
      <c r="B85" t="s">
        <v>507</v>
      </c>
      <c r="C85" t="s">
        <v>393</v>
      </c>
    </row>
    <row r="86" spans="1:3" x14ac:dyDescent="0.2">
      <c r="A86" t="str">
        <f>"00303"</f>
        <v>00303</v>
      </c>
      <c r="B86" t="s">
        <v>508</v>
      </c>
      <c r="C86" t="s">
        <v>259</v>
      </c>
    </row>
    <row r="87" spans="1:3" x14ac:dyDescent="0.2">
      <c r="A87" t="str">
        <f>"00306"</f>
        <v>00306</v>
      </c>
      <c r="B87" t="s">
        <v>509</v>
      </c>
      <c r="C87" t="s">
        <v>174</v>
      </c>
    </row>
    <row r="88" spans="1:3" x14ac:dyDescent="0.2">
      <c r="A88" t="str">
        <f>"00308"</f>
        <v>00308</v>
      </c>
      <c r="B88" t="s">
        <v>510</v>
      </c>
      <c r="C88" t="s">
        <v>174</v>
      </c>
    </row>
    <row r="89" spans="1:3" x14ac:dyDescent="0.2">
      <c r="A89" t="str">
        <f>"00314"</f>
        <v>00314</v>
      </c>
      <c r="B89" t="s">
        <v>511</v>
      </c>
      <c r="C89" t="s">
        <v>42</v>
      </c>
    </row>
    <row r="90" spans="1:3" x14ac:dyDescent="0.2">
      <c r="A90" t="str">
        <f>"00315"</f>
        <v>00315</v>
      </c>
      <c r="B90" t="s">
        <v>512</v>
      </c>
      <c r="C90" t="s">
        <v>337</v>
      </c>
    </row>
    <row r="91" spans="1:3" x14ac:dyDescent="0.2">
      <c r="A91" t="str">
        <f>"00316"</f>
        <v>00316</v>
      </c>
      <c r="B91" t="s">
        <v>513</v>
      </c>
      <c r="C91" t="s">
        <v>346</v>
      </c>
    </row>
    <row r="92" spans="1:3" x14ac:dyDescent="0.2">
      <c r="A92" t="str">
        <f>"00317"</f>
        <v>00317</v>
      </c>
      <c r="B92" t="s">
        <v>514</v>
      </c>
      <c r="C92" t="s">
        <v>362</v>
      </c>
    </row>
    <row r="93" spans="1:3" x14ac:dyDescent="0.2">
      <c r="A93" t="str">
        <f>"00321"</f>
        <v>00321</v>
      </c>
      <c r="B93" t="s">
        <v>515</v>
      </c>
      <c r="C93" t="s">
        <v>189</v>
      </c>
    </row>
    <row r="94" spans="1:3" x14ac:dyDescent="0.2">
      <c r="A94" t="str">
        <f>"00322"</f>
        <v>00322</v>
      </c>
      <c r="B94" t="s">
        <v>516</v>
      </c>
      <c r="C94" t="s">
        <v>113</v>
      </c>
    </row>
    <row r="95" spans="1:3" x14ac:dyDescent="0.2">
      <c r="A95" t="str">
        <f>"00323"</f>
        <v>00323</v>
      </c>
      <c r="B95" t="s">
        <v>517</v>
      </c>
      <c r="C95" t="s">
        <v>401</v>
      </c>
    </row>
    <row r="96" spans="1:3" x14ac:dyDescent="0.2">
      <c r="A96" t="str">
        <f>"00326"</f>
        <v>00326</v>
      </c>
      <c r="B96" t="s">
        <v>518</v>
      </c>
      <c r="C96" t="s">
        <v>161</v>
      </c>
    </row>
    <row r="97" spans="1:3" x14ac:dyDescent="0.2">
      <c r="A97" t="str">
        <f>"00327"</f>
        <v>00327</v>
      </c>
      <c r="B97" t="s">
        <v>519</v>
      </c>
      <c r="C97" t="s">
        <v>259</v>
      </c>
    </row>
    <row r="98" spans="1:3" x14ac:dyDescent="0.2">
      <c r="A98" t="str">
        <f>"00335"</f>
        <v>00335</v>
      </c>
      <c r="B98" t="s">
        <v>520</v>
      </c>
      <c r="C98" t="s">
        <v>279</v>
      </c>
    </row>
    <row r="99" spans="1:3" x14ac:dyDescent="0.2">
      <c r="A99" t="str">
        <f>"00336"</f>
        <v>00336</v>
      </c>
      <c r="B99" t="s">
        <v>521</v>
      </c>
      <c r="C99" t="s">
        <v>113</v>
      </c>
    </row>
    <row r="100" spans="1:3" x14ac:dyDescent="0.2">
      <c r="A100" t="str">
        <f>"00338"</f>
        <v>00338</v>
      </c>
      <c r="B100" t="s">
        <v>522</v>
      </c>
      <c r="C100" t="s">
        <v>393</v>
      </c>
    </row>
    <row r="101" spans="1:3" x14ac:dyDescent="0.2">
      <c r="A101" t="str">
        <f>"00340"</f>
        <v>00340</v>
      </c>
      <c r="B101" t="s">
        <v>523</v>
      </c>
      <c r="C101" t="s">
        <v>412</v>
      </c>
    </row>
    <row r="102" spans="1:3" x14ac:dyDescent="0.2">
      <c r="A102" t="str">
        <f>"00341"</f>
        <v>00341</v>
      </c>
      <c r="B102" t="s">
        <v>524</v>
      </c>
      <c r="C102" t="s">
        <v>174</v>
      </c>
    </row>
    <row r="103" spans="1:3" x14ac:dyDescent="0.2">
      <c r="A103" t="str">
        <f>"00345"</f>
        <v>00345</v>
      </c>
      <c r="B103" t="s">
        <v>525</v>
      </c>
      <c r="C103" t="s">
        <v>113</v>
      </c>
    </row>
    <row r="104" spans="1:3" x14ac:dyDescent="0.2">
      <c r="A104" t="str">
        <f>"00347"</f>
        <v>00347</v>
      </c>
      <c r="B104" t="s">
        <v>526</v>
      </c>
      <c r="C104" t="s">
        <v>401</v>
      </c>
    </row>
    <row r="105" spans="1:3" x14ac:dyDescent="0.2">
      <c r="A105" t="str">
        <f>"00354"</f>
        <v>00354</v>
      </c>
      <c r="B105" t="s">
        <v>527</v>
      </c>
      <c r="C105" t="s">
        <v>224</v>
      </c>
    </row>
    <row r="106" spans="1:3" x14ac:dyDescent="0.2">
      <c r="A106" t="str">
        <f>"00357"</f>
        <v>00357</v>
      </c>
      <c r="B106" t="s">
        <v>528</v>
      </c>
      <c r="C106" t="s">
        <v>174</v>
      </c>
    </row>
    <row r="107" spans="1:3" x14ac:dyDescent="0.2">
      <c r="A107" t="str">
        <f>"00358"</f>
        <v>00358</v>
      </c>
      <c r="B107" t="s">
        <v>529</v>
      </c>
      <c r="C107" t="s">
        <v>401</v>
      </c>
    </row>
    <row r="108" spans="1:3" x14ac:dyDescent="0.2">
      <c r="A108" t="str">
        <f>"00363"</f>
        <v>00363</v>
      </c>
      <c r="B108" t="s">
        <v>530</v>
      </c>
      <c r="C108" t="s">
        <v>218</v>
      </c>
    </row>
    <row r="109" spans="1:3" x14ac:dyDescent="0.2">
      <c r="A109" t="str">
        <f>"00370"</f>
        <v>00370</v>
      </c>
      <c r="B109" t="s">
        <v>531</v>
      </c>
      <c r="C109" t="s">
        <v>201</v>
      </c>
    </row>
    <row r="110" spans="1:3" x14ac:dyDescent="0.2">
      <c r="A110" t="str">
        <f>"00371"</f>
        <v>00371</v>
      </c>
      <c r="B110" t="s">
        <v>532</v>
      </c>
      <c r="C110" t="s">
        <v>328</v>
      </c>
    </row>
    <row r="111" spans="1:3" x14ac:dyDescent="0.2">
      <c r="A111" t="str">
        <f>"00373"</f>
        <v>00373</v>
      </c>
      <c r="B111" t="s">
        <v>533</v>
      </c>
      <c r="C111" t="s">
        <v>279</v>
      </c>
    </row>
    <row r="112" spans="1:3" x14ac:dyDescent="0.2">
      <c r="A112" t="str">
        <f>"00374"</f>
        <v>00374</v>
      </c>
      <c r="B112" t="s">
        <v>534</v>
      </c>
      <c r="C112" t="s">
        <v>113</v>
      </c>
    </row>
    <row r="113" spans="1:3" x14ac:dyDescent="0.2">
      <c r="A113" t="str">
        <f>"00376"</f>
        <v>00376</v>
      </c>
      <c r="B113" t="s">
        <v>535</v>
      </c>
      <c r="C113" t="s">
        <v>303</v>
      </c>
    </row>
    <row r="114" spans="1:3" x14ac:dyDescent="0.2">
      <c r="A114" t="str">
        <f>"00382"</f>
        <v>00382</v>
      </c>
      <c r="B114" t="s">
        <v>536</v>
      </c>
      <c r="C114" t="s">
        <v>147</v>
      </c>
    </row>
    <row r="115" spans="1:3" x14ac:dyDescent="0.2">
      <c r="A115" t="str">
        <f>"00383"</f>
        <v>00383</v>
      </c>
      <c r="B115" t="s">
        <v>537</v>
      </c>
      <c r="C115" t="s">
        <v>3</v>
      </c>
    </row>
    <row r="116" spans="1:3" x14ac:dyDescent="0.2">
      <c r="A116" t="str">
        <f>"00384"</f>
        <v>00384</v>
      </c>
      <c r="B116" t="s">
        <v>538</v>
      </c>
      <c r="C116" t="s">
        <v>328</v>
      </c>
    </row>
    <row r="117" spans="1:3" x14ac:dyDescent="0.2">
      <c r="A117" t="str">
        <f>"00386"</f>
        <v>00386</v>
      </c>
      <c r="B117" t="s">
        <v>539</v>
      </c>
      <c r="C117" t="s">
        <v>418</v>
      </c>
    </row>
    <row r="118" spans="1:3" x14ac:dyDescent="0.2">
      <c r="A118" t="str">
        <f>"00388"</f>
        <v>00388</v>
      </c>
      <c r="B118" t="s">
        <v>540</v>
      </c>
      <c r="C118" t="s">
        <v>279</v>
      </c>
    </row>
    <row r="119" spans="1:3" x14ac:dyDescent="0.2">
      <c r="A119" t="str">
        <f>"00390"</f>
        <v>00390</v>
      </c>
      <c r="B119" t="s">
        <v>541</v>
      </c>
      <c r="C119" t="s">
        <v>270</v>
      </c>
    </row>
    <row r="120" spans="1:3" x14ac:dyDescent="0.2">
      <c r="A120" t="str">
        <f>"00392"</f>
        <v>00392</v>
      </c>
      <c r="B120" t="s">
        <v>542</v>
      </c>
      <c r="C120" t="s">
        <v>328</v>
      </c>
    </row>
    <row r="121" spans="1:3" x14ac:dyDescent="0.2">
      <c r="A121" t="str">
        <f>"00398"</f>
        <v>00398</v>
      </c>
      <c r="B121" t="s">
        <v>543</v>
      </c>
      <c r="C121" t="s">
        <v>132</v>
      </c>
    </row>
    <row r="122" spans="1:3" x14ac:dyDescent="0.2">
      <c r="A122" t="str">
        <f>"00400"</f>
        <v>00400</v>
      </c>
      <c r="B122" t="s">
        <v>544</v>
      </c>
      <c r="C122" t="s">
        <v>221</v>
      </c>
    </row>
    <row r="123" spans="1:3" x14ac:dyDescent="0.2">
      <c r="A123" t="str">
        <f>"00408"</f>
        <v>00408</v>
      </c>
      <c r="B123" t="s">
        <v>545</v>
      </c>
      <c r="C123" t="s">
        <v>393</v>
      </c>
    </row>
    <row r="124" spans="1:3" x14ac:dyDescent="0.2">
      <c r="A124" t="str">
        <f>"00411"</f>
        <v>00411</v>
      </c>
      <c r="B124" t="s">
        <v>546</v>
      </c>
      <c r="C124" t="s">
        <v>108</v>
      </c>
    </row>
    <row r="125" spans="1:3" x14ac:dyDescent="0.2">
      <c r="A125" t="str">
        <f>"00412"</f>
        <v>00412</v>
      </c>
      <c r="B125" t="s">
        <v>547</v>
      </c>
      <c r="C125" t="s">
        <v>279</v>
      </c>
    </row>
    <row r="126" spans="1:3" x14ac:dyDescent="0.2">
      <c r="A126" t="str">
        <f>"00418"</f>
        <v>00418</v>
      </c>
      <c r="B126" t="s">
        <v>548</v>
      </c>
      <c r="C126" t="s">
        <v>224</v>
      </c>
    </row>
    <row r="127" spans="1:3" x14ac:dyDescent="0.2">
      <c r="A127" t="str">
        <f>"00420"</f>
        <v>00420</v>
      </c>
      <c r="B127" t="s">
        <v>549</v>
      </c>
      <c r="C127" t="s">
        <v>189</v>
      </c>
    </row>
    <row r="128" spans="1:3" x14ac:dyDescent="0.2">
      <c r="A128" t="str">
        <f>"00425"</f>
        <v>00425</v>
      </c>
      <c r="B128" t="s">
        <v>550</v>
      </c>
      <c r="C128" t="s">
        <v>210</v>
      </c>
    </row>
    <row r="129" spans="1:3" x14ac:dyDescent="0.2">
      <c r="A129" t="str">
        <f>"00434"</f>
        <v>00434</v>
      </c>
      <c r="B129" t="s">
        <v>551</v>
      </c>
      <c r="C129" t="s">
        <v>224</v>
      </c>
    </row>
    <row r="130" spans="1:3" x14ac:dyDescent="0.2">
      <c r="A130" t="str">
        <f>"00439"</f>
        <v>00439</v>
      </c>
      <c r="B130" t="s">
        <v>552</v>
      </c>
      <c r="C130" t="s">
        <v>224</v>
      </c>
    </row>
    <row r="131" spans="1:3" x14ac:dyDescent="0.2">
      <c r="A131" t="str">
        <f>"00440"</f>
        <v>00440</v>
      </c>
      <c r="B131" t="s">
        <v>553</v>
      </c>
      <c r="C131" t="s">
        <v>311</v>
      </c>
    </row>
    <row r="132" spans="1:3" x14ac:dyDescent="0.2">
      <c r="A132" t="str">
        <f>"00450"</f>
        <v>00450</v>
      </c>
      <c r="B132" t="s">
        <v>554</v>
      </c>
      <c r="C132" t="s">
        <v>340</v>
      </c>
    </row>
    <row r="133" spans="1:3" x14ac:dyDescent="0.2">
      <c r="A133" t="str">
        <f>"00458"</f>
        <v>00458</v>
      </c>
      <c r="B133" t="s">
        <v>555</v>
      </c>
      <c r="C133" t="s">
        <v>189</v>
      </c>
    </row>
    <row r="134" spans="1:3" x14ac:dyDescent="0.2">
      <c r="A134" t="str">
        <f>"00460"</f>
        <v>00460</v>
      </c>
      <c r="B134" t="s">
        <v>556</v>
      </c>
      <c r="C134" t="s">
        <v>42</v>
      </c>
    </row>
    <row r="135" spans="1:3" x14ac:dyDescent="0.2">
      <c r="A135" t="str">
        <f>"00467"</f>
        <v>00467</v>
      </c>
      <c r="B135" t="s">
        <v>557</v>
      </c>
      <c r="C135" t="s">
        <v>418</v>
      </c>
    </row>
    <row r="136" spans="1:3" x14ac:dyDescent="0.2">
      <c r="A136" t="str">
        <f>"00468"</f>
        <v>00468</v>
      </c>
      <c r="B136" t="s">
        <v>558</v>
      </c>
      <c r="C136" t="s">
        <v>340</v>
      </c>
    </row>
    <row r="137" spans="1:3" x14ac:dyDescent="0.2">
      <c r="A137" t="str">
        <f>"00486"</f>
        <v>00486</v>
      </c>
      <c r="B137" t="s">
        <v>559</v>
      </c>
      <c r="C137" t="s">
        <v>401</v>
      </c>
    </row>
    <row r="138" spans="1:3" x14ac:dyDescent="0.2">
      <c r="A138" t="str">
        <f>"00488"</f>
        <v>00488</v>
      </c>
      <c r="B138" t="s">
        <v>560</v>
      </c>
      <c r="C138" t="s">
        <v>218</v>
      </c>
    </row>
    <row r="139" spans="1:3" x14ac:dyDescent="0.2">
      <c r="A139" t="str">
        <f>"00489"</f>
        <v>00489</v>
      </c>
      <c r="B139" t="s">
        <v>561</v>
      </c>
      <c r="C139" t="s">
        <v>362</v>
      </c>
    </row>
    <row r="140" spans="1:3" x14ac:dyDescent="0.2">
      <c r="A140" t="str">
        <f>"00505"</f>
        <v>00505</v>
      </c>
      <c r="B140" t="s">
        <v>562</v>
      </c>
      <c r="C140" t="s">
        <v>401</v>
      </c>
    </row>
    <row r="141" spans="1:3" x14ac:dyDescent="0.2">
      <c r="A141" t="str">
        <f>"00506"</f>
        <v>00506</v>
      </c>
      <c r="B141" t="s">
        <v>563</v>
      </c>
      <c r="C141" t="s">
        <v>113</v>
      </c>
    </row>
    <row r="142" spans="1:3" x14ac:dyDescent="0.2">
      <c r="A142" t="str">
        <f>"00511"</f>
        <v>00511</v>
      </c>
      <c r="B142" t="s">
        <v>564</v>
      </c>
      <c r="C142" t="s">
        <v>161</v>
      </c>
    </row>
    <row r="143" spans="1:3" x14ac:dyDescent="0.2">
      <c r="A143" t="str">
        <f>"00512"</f>
        <v>00512</v>
      </c>
      <c r="B143" t="s">
        <v>565</v>
      </c>
      <c r="C143" t="s">
        <v>42</v>
      </c>
    </row>
    <row r="144" spans="1:3" x14ac:dyDescent="0.2">
      <c r="A144" t="str">
        <f>"00517"</f>
        <v>00517</v>
      </c>
      <c r="B144" t="s">
        <v>566</v>
      </c>
      <c r="C144" t="s">
        <v>340</v>
      </c>
    </row>
    <row r="145" spans="1:3" x14ac:dyDescent="0.2">
      <c r="A145" t="str">
        <f>"00520"</f>
        <v>00520</v>
      </c>
      <c r="B145" t="s">
        <v>567</v>
      </c>
      <c r="C145" t="s">
        <v>174</v>
      </c>
    </row>
    <row r="146" spans="1:3" x14ac:dyDescent="0.2">
      <c r="A146" t="str">
        <f>"00522"</f>
        <v>00522</v>
      </c>
      <c r="B146" t="s">
        <v>568</v>
      </c>
      <c r="C146" t="s">
        <v>221</v>
      </c>
    </row>
    <row r="147" spans="1:3" x14ac:dyDescent="0.2">
      <c r="A147" t="str">
        <f>"00525"</f>
        <v>00525</v>
      </c>
      <c r="B147" t="s">
        <v>569</v>
      </c>
      <c r="C147" t="s">
        <v>174</v>
      </c>
    </row>
    <row r="148" spans="1:3" x14ac:dyDescent="0.2">
      <c r="A148" t="str">
        <f>"00528"</f>
        <v>00528</v>
      </c>
      <c r="B148" t="s">
        <v>570</v>
      </c>
      <c r="C148" t="s">
        <v>189</v>
      </c>
    </row>
    <row r="149" spans="1:3" x14ac:dyDescent="0.2">
      <c r="A149" t="str">
        <f>"00533"</f>
        <v>00533</v>
      </c>
      <c r="B149" t="s">
        <v>571</v>
      </c>
      <c r="C149" t="s">
        <v>189</v>
      </c>
    </row>
    <row r="150" spans="1:3" x14ac:dyDescent="0.2">
      <c r="A150" t="str">
        <f>"00536"</f>
        <v>00536</v>
      </c>
      <c r="B150" t="s">
        <v>572</v>
      </c>
      <c r="C150" t="s">
        <v>224</v>
      </c>
    </row>
    <row r="151" spans="1:3" x14ac:dyDescent="0.2">
      <c r="A151" t="str">
        <f>"00538"</f>
        <v>00538</v>
      </c>
      <c r="B151" t="s">
        <v>573</v>
      </c>
      <c r="C151" t="s">
        <v>174</v>
      </c>
    </row>
    <row r="152" spans="1:3" x14ac:dyDescent="0.2">
      <c r="A152" t="str">
        <f>"00546"</f>
        <v>00546</v>
      </c>
      <c r="B152" t="s">
        <v>574</v>
      </c>
      <c r="C152" t="s">
        <v>113</v>
      </c>
    </row>
    <row r="153" spans="1:3" x14ac:dyDescent="0.2">
      <c r="A153" t="str">
        <f>"00548"</f>
        <v>00548</v>
      </c>
      <c r="B153" t="s">
        <v>575</v>
      </c>
      <c r="C153" t="s">
        <v>346</v>
      </c>
    </row>
    <row r="154" spans="1:3" x14ac:dyDescent="0.2">
      <c r="A154" t="str">
        <f>"00551"</f>
        <v>00551</v>
      </c>
      <c r="B154" t="s">
        <v>576</v>
      </c>
      <c r="C154" t="s">
        <v>189</v>
      </c>
    </row>
    <row r="155" spans="1:3" x14ac:dyDescent="0.2">
      <c r="A155" t="str">
        <f>"00552"</f>
        <v>00552</v>
      </c>
      <c r="B155" t="s">
        <v>577</v>
      </c>
      <c r="C155" t="s">
        <v>259</v>
      </c>
    </row>
    <row r="156" spans="1:3" x14ac:dyDescent="0.2">
      <c r="A156" t="str">
        <f>"00553"</f>
        <v>00553</v>
      </c>
      <c r="B156" t="s">
        <v>578</v>
      </c>
      <c r="C156" t="s">
        <v>224</v>
      </c>
    </row>
    <row r="157" spans="1:3" x14ac:dyDescent="0.2">
      <c r="A157" t="str">
        <f>"00558"</f>
        <v>00558</v>
      </c>
      <c r="B157" t="s">
        <v>579</v>
      </c>
      <c r="C157" t="s">
        <v>362</v>
      </c>
    </row>
    <row r="158" spans="1:3" x14ac:dyDescent="0.2">
      <c r="A158" t="str">
        <f>"00560"</f>
        <v>00560</v>
      </c>
      <c r="B158" t="s">
        <v>580</v>
      </c>
      <c r="C158" t="s">
        <v>346</v>
      </c>
    </row>
    <row r="159" spans="1:3" x14ac:dyDescent="0.2">
      <c r="A159" t="str">
        <f>"00564"</f>
        <v>00564</v>
      </c>
      <c r="B159" t="s">
        <v>581</v>
      </c>
      <c r="C159" t="s">
        <v>210</v>
      </c>
    </row>
    <row r="160" spans="1:3" x14ac:dyDescent="0.2">
      <c r="A160" t="str">
        <f>"00568"</f>
        <v>00568</v>
      </c>
      <c r="B160" t="s">
        <v>582</v>
      </c>
      <c r="C160" t="s">
        <v>418</v>
      </c>
    </row>
    <row r="161" spans="1:3" x14ac:dyDescent="0.2">
      <c r="A161" t="str">
        <f>"00570"</f>
        <v>00570</v>
      </c>
      <c r="B161" t="s">
        <v>583</v>
      </c>
      <c r="C161" t="s">
        <v>42</v>
      </c>
    </row>
    <row r="162" spans="1:3" x14ac:dyDescent="0.2">
      <c r="A162" t="str">
        <f>"00576"</f>
        <v>00576</v>
      </c>
      <c r="B162" t="s">
        <v>584</v>
      </c>
      <c r="C162" t="s">
        <v>346</v>
      </c>
    </row>
    <row r="163" spans="1:3" x14ac:dyDescent="0.2">
      <c r="A163" t="str">
        <f>"00579"</f>
        <v>00579</v>
      </c>
      <c r="B163" t="s">
        <v>585</v>
      </c>
      <c r="C163" t="s">
        <v>328</v>
      </c>
    </row>
    <row r="164" spans="1:3" x14ac:dyDescent="0.2">
      <c r="A164" t="str">
        <f>"00580"</f>
        <v>00580</v>
      </c>
      <c r="B164" t="s">
        <v>586</v>
      </c>
      <c r="C164" t="s">
        <v>362</v>
      </c>
    </row>
    <row r="165" spans="1:3" x14ac:dyDescent="0.2">
      <c r="A165" t="str">
        <f>"00581"</f>
        <v>00581</v>
      </c>
      <c r="B165" t="s">
        <v>587</v>
      </c>
      <c r="C165" t="s">
        <v>401</v>
      </c>
    </row>
    <row r="166" spans="1:3" x14ac:dyDescent="0.2">
      <c r="A166" t="str">
        <f>"00586"</f>
        <v>00586</v>
      </c>
      <c r="B166" t="s">
        <v>588</v>
      </c>
      <c r="C166" t="s">
        <v>362</v>
      </c>
    </row>
    <row r="167" spans="1:3" x14ac:dyDescent="0.2">
      <c r="A167" t="str">
        <f>"00587"</f>
        <v>00587</v>
      </c>
      <c r="B167" t="s">
        <v>589</v>
      </c>
      <c r="C167" t="s">
        <v>362</v>
      </c>
    </row>
    <row r="168" spans="1:3" x14ac:dyDescent="0.2">
      <c r="A168" t="str">
        <f>"00590"</f>
        <v>00590</v>
      </c>
      <c r="B168" t="s">
        <v>590</v>
      </c>
      <c r="C168" t="s">
        <v>132</v>
      </c>
    </row>
    <row r="169" spans="1:3" x14ac:dyDescent="0.2">
      <c r="A169" t="str">
        <f>"00596"</f>
        <v>00596</v>
      </c>
      <c r="B169" t="s">
        <v>591</v>
      </c>
      <c r="C169" t="s">
        <v>224</v>
      </c>
    </row>
    <row r="170" spans="1:3" x14ac:dyDescent="0.2">
      <c r="A170" t="str">
        <f>"00598"</f>
        <v>00598</v>
      </c>
      <c r="B170" t="s">
        <v>592</v>
      </c>
      <c r="C170" t="s">
        <v>346</v>
      </c>
    </row>
    <row r="171" spans="1:3" x14ac:dyDescent="0.2">
      <c r="A171" t="str">
        <f>"00609"</f>
        <v>00609</v>
      </c>
      <c r="B171" t="s">
        <v>593</v>
      </c>
      <c r="C171" t="s">
        <v>393</v>
      </c>
    </row>
    <row r="172" spans="1:3" x14ac:dyDescent="0.2">
      <c r="A172" t="str">
        <f>"00612"</f>
        <v>00612</v>
      </c>
      <c r="B172" t="s">
        <v>594</v>
      </c>
      <c r="C172" t="s">
        <v>279</v>
      </c>
    </row>
    <row r="173" spans="1:3" x14ac:dyDescent="0.2">
      <c r="A173" t="str">
        <f>"00613"</f>
        <v>00613</v>
      </c>
      <c r="B173" t="s">
        <v>595</v>
      </c>
      <c r="C173" t="s">
        <v>279</v>
      </c>
    </row>
    <row r="174" spans="1:3" x14ac:dyDescent="0.2">
      <c r="A174" t="str">
        <f>"00623"</f>
        <v>00623</v>
      </c>
      <c r="B174" t="s">
        <v>596</v>
      </c>
      <c r="C174" t="s">
        <v>161</v>
      </c>
    </row>
    <row r="175" spans="1:3" x14ac:dyDescent="0.2">
      <c r="A175" t="str">
        <f>"00626"</f>
        <v>00626</v>
      </c>
      <c r="B175" t="s">
        <v>597</v>
      </c>
      <c r="C175" t="s">
        <v>311</v>
      </c>
    </row>
    <row r="176" spans="1:3" x14ac:dyDescent="0.2">
      <c r="A176" t="str">
        <f>"00631"</f>
        <v>00631</v>
      </c>
      <c r="B176" t="s">
        <v>598</v>
      </c>
      <c r="C176" t="s">
        <v>362</v>
      </c>
    </row>
    <row r="177" spans="1:3" x14ac:dyDescent="0.2">
      <c r="A177" t="str">
        <f>"00632"</f>
        <v>00632</v>
      </c>
      <c r="B177" t="s">
        <v>599</v>
      </c>
      <c r="C177" t="s">
        <v>418</v>
      </c>
    </row>
    <row r="178" spans="1:3" x14ac:dyDescent="0.2">
      <c r="A178" t="str">
        <f>"00635"</f>
        <v>00635</v>
      </c>
      <c r="B178" t="s">
        <v>600</v>
      </c>
      <c r="C178" t="s">
        <v>201</v>
      </c>
    </row>
    <row r="179" spans="1:3" x14ac:dyDescent="0.2">
      <c r="A179" t="str">
        <f>"00636"</f>
        <v>00636</v>
      </c>
      <c r="B179" t="s">
        <v>601</v>
      </c>
      <c r="C179" t="s">
        <v>346</v>
      </c>
    </row>
    <row r="180" spans="1:3" x14ac:dyDescent="0.2">
      <c r="A180" t="str">
        <f>"00640"</f>
        <v>00640</v>
      </c>
      <c r="B180" t="s">
        <v>602</v>
      </c>
      <c r="C180" t="s">
        <v>393</v>
      </c>
    </row>
    <row r="181" spans="1:3" x14ac:dyDescent="0.2">
      <c r="A181" t="str">
        <f>"00656"</f>
        <v>00656</v>
      </c>
      <c r="B181" t="s">
        <v>603</v>
      </c>
      <c r="C181" t="s">
        <v>218</v>
      </c>
    </row>
    <row r="182" spans="1:3" x14ac:dyDescent="0.2">
      <c r="A182" t="str">
        <f>"00658"</f>
        <v>00658</v>
      </c>
      <c r="B182" t="s">
        <v>604</v>
      </c>
      <c r="C182" t="s">
        <v>362</v>
      </c>
    </row>
    <row r="183" spans="1:3" x14ac:dyDescent="0.2">
      <c r="A183" t="str">
        <f>"00659"</f>
        <v>00659</v>
      </c>
      <c r="B183" t="s">
        <v>605</v>
      </c>
      <c r="C183" t="s">
        <v>218</v>
      </c>
    </row>
    <row r="184" spans="1:3" x14ac:dyDescent="0.2">
      <c r="A184" t="str">
        <f>"00662"</f>
        <v>00662</v>
      </c>
      <c r="B184" t="s">
        <v>606</v>
      </c>
      <c r="C184" t="s">
        <v>303</v>
      </c>
    </row>
    <row r="185" spans="1:3" x14ac:dyDescent="0.2">
      <c r="A185" t="str">
        <f>"00666"</f>
        <v>00666</v>
      </c>
      <c r="B185" t="s">
        <v>607</v>
      </c>
      <c r="C185" t="s">
        <v>362</v>
      </c>
    </row>
    <row r="186" spans="1:3" x14ac:dyDescent="0.2">
      <c r="A186" t="str">
        <f>"00667"</f>
        <v>00667</v>
      </c>
      <c r="B186" t="s">
        <v>608</v>
      </c>
      <c r="C186" t="s">
        <v>147</v>
      </c>
    </row>
    <row r="187" spans="1:3" x14ac:dyDescent="0.2">
      <c r="A187" t="str">
        <f>"00669"</f>
        <v>00669</v>
      </c>
      <c r="B187" t="s">
        <v>609</v>
      </c>
      <c r="C187" t="s">
        <v>201</v>
      </c>
    </row>
    <row r="188" spans="1:3" x14ac:dyDescent="0.2">
      <c r="A188" t="str">
        <f>"00670"</f>
        <v>00670</v>
      </c>
      <c r="B188" t="s">
        <v>610</v>
      </c>
      <c r="C188" t="s">
        <v>174</v>
      </c>
    </row>
    <row r="189" spans="1:3" x14ac:dyDescent="0.2">
      <c r="A189" t="str">
        <f>"00676"</f>
        <v>00676</v>
      </c>
      <c r="B189" t="s">
        <v>611</v>
      </c>
      <c r="C189" t="s">
        <v>189</v>
      </c>
    </row>
    <row r="190" spans="1:3" x14ac:dyDescent="0.2">
      <c r="A190" t="str">
        <f>"00683"</f>
        <v>00683</v>
      </c>
      <c r="B190" t="s">
        <v>612</v>
      </c>
      <c r="C190" t="s">
        <v>271</v>
      </c>
    </row>
    <row r="191" spans="1:3" x14ac:dyDescent="0.2">
      <c r="A191" t="str">
        <f>"00686"</f>
        <v>00686</v>
      </c>
      <c r="B191" t="s">
        <v>613</v>
      </c>
      <c r="C191" t="s">
        <v>328</v>
      </c>
    </row>
    <row r="192" spans="1:3" x14ac:dyDescent="0.2">
      <c r="A192" t="str">
        <f>"00688"</f>
        <v>00688</v>
      </c>
      <c r="B192" t="s">
        <v>614</v>
      </c>
      <c r="C192" t="s">
        <v>271</v>
      </c>
    </row>
    <row r="193" spans="1:3" x14ac:dyDescent="0.2">
      <c r="A193" t="str">
        <f>"00693"</f>
        <v>00693</v>
      </c>
      <c r="B193" t="s">
        <v>615</v>
      </c>
      <c r="C193" t="s">
        <v>132</v>
      </c>
    </row>
    <row r="194" spans="1:3" x14ac:dyDescent="0.2">
      <c r="A194" t="str">
        <f>"00694"</f>
        <v>00694</v>
      </c>
      <c r="B194" t="s">
        <v>616</v>
      </c>
      <c r="C194" t="s">
        <v>174</v>
      </c>
    </row>
    <row r="195" spans="1:3" x14ac:dyDescent="0.2">
      <c r="A195" t="str">
        <f>"00696"</f>
        <v>00696</v>
      </c>
      <c r="B195" t="s">
        <v>617</v>
      </c>
      <c r="C195" t="s">
        <v>224</v>
      </c>
    </row>
    <row r="196" spans="1:3" x14ac:dyDescent="0.2">
      <c r="A196" t="str">
        <f>"00697"</f>
        <v>00697</v>
      </c>
      <c r="B196" t="s">
        <v>618</v>
      </c>
      <c r="C196" t="s">
        <v>279</v>
      </c>
    </row>
    <row r="197" spans="1:3" x14ac:dyDescent="0.2">
      <c r="A197" t="str">
        <f>"00700"</f>
        <v>00700</v>
      </c>
      <c r="B197" t="s">
        <v>619</v>
      </c>
      <c r="C197" t="s">
        <v>224</v>
      </c>
    </row>
    <row r="198" spans="1:3" x14ac:dyDescent="0.2">
      <c r="A198" t="str">
        <f>"00709"</f>
        <v>00709</v>
      </c>
      <c r="B198" t="s">
        <v>620</v>
      </c>
      <c r="C198" t="s">
        <v>189</v>
      </c>
    </row>
    <row r="199" spans="1:3" x14ac:dyDescent="0.2">
      <c r="A199" t="str">
        <f>"00710"</f>
        <v>00710</v>
      </c>
      <c r="B199" t="s">
        <v>621</v>
      </c>
      <c r="C199" t="s">
        <v>210</v>
      </c>
    </row>
    <row r="200" spans="1:3" x14ac:dyDescent="0.2">
      <c r="A200" t="str">
        <f>"00716"</f>
        <v>00716</v>
      </c>
      <c r="B200" t="s">
        <v>622</v>
      </c>
      <c r="C200" t="s">
        <v>362</v>
      </c>
    </row>
    <row r="201" spans="1:3" x14ac:dyDescent="0.2">
      <c r="A201" t="str">
        <f>"00719"</f>
        <v>00719</v>
      </c>
      <c r="B201" t="s">
        <v>623</v>
      </c>
      <c r="C201" t="s">
        <v>42</v>
      </c>
    </row>
    <row r="202" spans="1:3" x14ac:dyDescent="0.2">
      <c r="A202" t="str">
        <f>"00728"</f>
        <v>00728</v>
      </c>
      <c r="B202" t="s">
        <v>624</v>
      </c>
      <c r="C202" t="s">
        <v>337</v>
      </c>
    </row>
    <row r="203" spans="1:3" x14ac:dyDescent="0.2">
      <c r="A203" t="str">
        <f>"00732"</f>
        <v>00732</v>
      </c>
      <c r="B203" t="s">
        <v>625</v>
      </c>
      <c r="C203" t="s">
        <v>362</v>
      </c>
    </row>
    <row r="204" spans="1:3" x14ac:dyDescent="0.2">
      <c r="A204" t="str">
        <f>"00737"</f>
        <v>00737</v>
      </c>
      <c r="B204" t="s">
        <v>626</v>
      </c>
      <c r="C204" t="s">
        <v>346</v>
      </c>
    </row>
    <row r="205" spans="1:3" x14ac:dyDescent="0.2">
      <c r="A205" t="str">
        <f>"00746"</f>
        <v>00746</v>
      </c>
      <c r="B205" t="s">
        <v>627</v>
      </c>
      <c r="C205" t="s">
        <v>393</v>
      </c>
    </row>
    <row r="206" spans="1:3" x14ac:dyDescent="0.2">
      <c r="A206" t="str">
        <f>"00751"</f>
        <v>00751</v>
      </c>
      <c r="B206" t="s">
        <v>628</v>
      </c>
      <c r="C206" t="s">
        <v>201</v>
      </c>
    </row>
    <row r="207" spans="1:3" x14ac:dyDescent="0.2">
      <c r="A207" t="str">
        <f>"00752"</f>
        <v>00752</v>
      </c>
      <c r="B207" t="s">
        <v>629</v>
      </c>
      <c r="C207" t="s">
        <v>161</v>
      </c>
    </row>
    <row r="208" spans="1:3" x14ac:dyDescent="0.2">
      <c r="A208" t="str">
        <f>"00753"</f>
        <v>00753</v>
      </c>
      <c r="B208" t="s">
        <v>630</v>
      </c>
      <c r="C208" t="s">
        <v>174</v>
      </c>
    </row>
    <row r="209" spans="1:3" x14ac:dyDescent="0.2">
      <c r="A209" t="str">
        <f>"00762"</f>
        <v>00762</v>
      </c>
      <c r="B209" t="s">
        <v>631</v>
      </c>
      <c r="C209" t="s">
        <v>337</v>
      </c>
    </row>
    <row r="210" spans="1:3" x14ac:dyDescent="0.2">
      <c r="A210" t="str">
        <f>"00763"</f>
        <v>00763</v>
      </c>
      <c r="B210" t="s">
        <v>632</v>
      </c>
      <c r="C210" t="s">
        <v>259</v>
      </c>
    </row>
    <row r="211" spans="1:3" x14ac:dyDescent="0.2">
      <c r="A211" t="str">
        <f>"00769"</f>
        <v>00769</v>
      </c>
      <c r="B211" t="s">
        <v>633</v>
      </c>
      <c r="C211" t="s">
        <v>401</v>
      </c>
    </row>
    <row r="212" spans="1:3" x14ac:dyDescent="0.2">
      <c r="A212" t="str">
        <f>"00771"</f>
        <v>00771</v>
      </c>
      <c r="B212" t="s">
        <v>634</v>
      </c>
      <c r="C212" t="s">
        <v>224</v>
      </c>
    </row>
    <row r="213" spans="1:3" x14ac:dyDescent="0.2">
      <c r="A213" t="str">
        <f>"00772"</f>
        <v>00772</v>
      </c>
      <c r="B213" t="s">
        <v>635</v>
      </c>
      <c r="C213" t="s">
        <v>161</v>
      </c>
    </row>
    <row r="214" spans="1:3" x14ac:dyDescent="0.2">
      <c r="A214" t="str">
        <f>"00775"</f>
        <v>00775</v>
      </c>
      <c r="B214" t="s">
        <v>636</v>
      </c>
      <c r="C214" t="s">
        <v>42</v>
      </c>
    </row>
    <row r="215" spans="1:3" x14ac:dyDescent="0.2">
      <c r="A215" t="str">
        <f>"00777"</f>
        <v>00777</v>
      </c>
      <c r="B215" t="s">
        <v>637</v>
      </c>
      <c r="C215" t="s">
        <v>224</v>
      </c>
    </row>
    <row r="216" spans="1:3" x14ac:dyDescent="0.2">
      <c r="A216" t="str">
        <f>"00780"</f>
        <v>00780</v>
      </c>
      <c r="B216" t="s">
        <v>638</v>
      </c>
      <c r="C216" t="s">
        <v>174</v>
      </c>
    </row>
    <row r="217" spans="1:3" x14ac:dyDescent="0.2">
      <c r="A217" t="str">
        <f>"00788"</f>
        <v>00788</v>
      </c>
      <c r="B217" t="s">
        <v>639</v>
      </c>
      <c r="C217" t="s">
        <v>337</v>
      </c>
    </row>
    <row r="218" spans="1:3" x14ac:dyDescent="0.2">
      <c r="A218" t="str">
        <f>"00797"</f>
        <v>00797</v>
      </c>
      <c r="B218" t="s">
        <v>640</v>
      </c>
      <c r="C218" t="s">
        <v>224</v>
      </c>
    </row>
    <row r="219" spans="1:3" x14ac:dyDescent="0.2">
      <c r="A219" t="str">
        <f>"00799"</f>
        <v>00799</v>
      </c>
      <c r="B219" t="s">
        <v>641</v>
      </c>
      <c r="C219" t="s">
        <v>224</v>
      </c>
    </row>
    <row r="220" spans="1:3" x14ac:dyDescent="0.2">
      <c r="A220" t="str">
        <f>"00805"</f>
        <v>00805</v>
      </c>
      <c r="B220" t="s">
        <v>642</v>
      </c>
      <c r="C220" t="s">
        <v>210</v>
      </c>
    </row>
    <row r="221" spans="1:3" x14ac:dyDescent="0.2">
      <c r="A221" t="str">
        <f>"00806"</f>
        <v>00806</v>
      </c>
      <c r="B221" t="s">
        <v>643</v>
      </c>
      <c r="C221" t="s">
        <v>279</v>
      </c>
    </row>
    <row r="222" spans="1:3" x14ac:dyDescent="0.2">
      <c r="A222" t="str">
        <f>"00807"</f>
        <v>00807</v>
      </c>
      <c r="B222" t="s">
        <v>644</v>
      </c>
      <c r="C222" t="s">
        <v>328</v>
      </c>
    </row>
    <row r="223" spans="1:3" x14ac:dyDescent="0.2">
      <c r="A223" t="str">
        <f>"00811"</f>
        <v>00811</v>
      </c>
      <c r="B223" t="s">
        <v>645</v>
      </c>
      <c r="C223" t="s">
        <v>161</v>
      </c>
    </row>
    <row r="224" spans="1:3" x14ac:dyDescent="0.2">
      <c r="A224" t="str">
        <f>"00815"</f>
        <v>00815</v>
      </c>
      <c r="B224" t="s">
        <v>646</v>
      </c>
      <c r="C224" t="s">
        <v>412</v>
      </c>
    </row>
    <row r="225" spans="1:3" x14ac:dyDescent="0.2">
      <c r="A225" t="str">
        <f>"00817"</f>
        <v>00817</v>
      </c>
      <c r="B225" t="s">
        <v>647</v>
      </c>
      <c r="C225" t="s">
        <v>271</v>
      </c>
    </row>
    <row r="226" spans="1:3" x14ac:dyDescent="0.2">
      <c r="A226" t="str">
        <f>"00819"</f>
        <v>00819</v>
      </c>
      <c r="B226" t="s">
        <v>648</v>
      </c>
      <c r="C226" t="s">
        <v>362</v>
      </c>
    </row>
    <row r="227" spans="1:3" x14ac:dyDescent="0.2">
      <c r="A227" t="str">
        <f>"00826"</f>
        <v>00826</v>
      </c>
      <c r="B227" t="s">
        <v>649</v>
      </c>
      <c r="C227" t="s">
        <v>401</v>
      </c>
    </row>
    <row r="228" spans="1:3" x14ac:dyDescent="0.2">
      <c r="A228" t="str">
        <f>"00836"</f>
        <v>00836</v>
      </c>
      <c r="B228" t="s">
        <v>650</v>
      </c>
      <c r="C228" t="s">
        <v>328</v>
      </c>
    </row>
    <row r="229" spans="1:3" x14ac:dyDescent="0.2">
      <c r="A229" t="str">
        <f>"00837"</f>
        <v>00837</v>
      </c>
      <c r="B229" t="s">
        <v>651</v>
      </c>
      <c r="C229" t="s">
        <v>201</v>
      </c>
    </row>
    <row r="230" spans="1:3" x14ac:dyDescent="0.2">
      <c r="A230" t="str">
        <f>"00838"</f>
        <v>00838</v>
      </c>
      <c r="B230" t="s">
        <v>652</v>
      </c>
      <c r="C230" t="s">
        <v>362</v>
      </c>
    </row>
    <row r="231" spans="1:3" x14ac:dyDescent="0.2">
      <c r="A231" t="str">
        <f>"00839"</f>
        <v>00839</v>
      </c>
      <c r="B231" t="s">
        <v>653</v>
      </c>
      <c r="C231" t="s">
        <v>147</v>
      </c>
    </row>
    <row r="232" spans="1:3" x14ac:dyDescent="0.2">
      <c r="A232" t="str">
        <f>"00842"</f>
        <v>00842</v>
      </c>
      <c r="B232" t="s">
        <v>654</v>
      </c>
      <c r="C232" t="s">
        <v>362</v>
      </c>
    </row>
    <row r="233" spans="1:3" x14ac:dyDescent="0.2">
      <c r="A233" t="str">
        <f>"00853"</f>
        <v>00853</v>
      </c>
      <c r="B233" t="s">
        <v>655</v>
      </c>
      <c r="C233" t="s">
        <v>3</v>
      </c>
    </row>
    <row r="234" spans="1:3" x14ac:dyDescent="0.2">
      <c r="A234" t="str">
        <f>"00855"</f>
        <v>00855</v>
      </c>
      <c r="B234" t="s">
        <v>656</v>
      </c>
      <c r="C234" t="s">
        <v>328</v>
      </c>
    </row>
    <row r="235" spans="1:3" x14ac:dyDescent="0.2">
      <c r="A235" t="str">
        <f>"00856"</f>
        <v>00856</v>
      </c>
      <c r="B235" t="s">
        <v>657</v>
      </c>
      <c r="C235" t="s">
        <v>224</v>
      </c>
    </row>
    <row r="236" spans="1:3" x14ac:dyDescent="0.2">
      <c r="A236" t="str">
        <f>"00857"</f>
        <v>00857</v>
      </c>
      <c r="B236" t="s">
        <v>658</v>
      </c>
      <c r="C236" t="s">
        <v>418</v>
      </c>
    </row>
    <row r="237" spans="1:3" x14ac:dyDescent="0.2">
      <c r="A237" t="str">
        <f>"00860"</f>
        <v>00860</v>
      </c>
      <c r="B237" t="s">
        <v>659</v>
      </c>
      <c r="C237" t="s">
        <v>210</v>
      </c>
    </row>
    <row r="238" spans="1:3" x14ac:dyDescent="0.2">
      <c r="A238" t="str">
        <f>"00861"</f>
        <v>00861</v>
      </c>
      <c r="B238" t="s">
        <v>660</v>
      </c>
      <c r="C238" t="s">
        <v>224</v>
      </c>
    </row>
    <row r="239" spans="1:3" x14ac:dyDescent="0.2">
      <c r="A239" t="str">
        <f>"00863"</f>
        <v>00863</v>
      </c>
      <c r="B239" t="s">
        <v>661</v>
      </c>
      <c r="C239" t="s">
        <v>279</v>
      </c>
    </row>
    <row r="240" spans="1:3" x14ac:dyDescent="0.2">
      <c r="A240" t="str">
        <f>"00867"</f>
        <v>00867</v>
      </c>
      <c r="B240" t="s">
        <v>662</v>
      </c>
      <c r="C240" t="s">
        <v>42</v>
      </c>
    </row>
    <row r="241" spans="1:3" x14ac:dyDescent="0.2">
      <c r="A241" t="str">
        <f>"00868"</f>
        <v>00868</v>
      </c>
      <c r="B241" t="s">
        <v>663</v>
      </c>
      <c r="C241" t="s">
        <v>362</v>
      </c>
    </row>
    <row r="242" spans="1:3" x14ac:dyDescent="0.2">
      <c r="A242" t="str">
        <f>"00869"</f>
        <v>00869</v>
      </c>
      <c r="B242" t="s">
        <v>664</v>
      </c>
      <c r="C242" t="s">
        <v>201</v>
      </c>
    </row>
    <row r="243" spans="1:3" x14ac:dyDescent="0.2">
      <c r="A243" t="str">
        <f>"00874"</f>
        <v>00874</v>
      </c>
      <c r="B243" t="s">
        <v>665</v>
      </c>
      <c r="C243" t="s">
        <v>42</v>
      </c>
    </row>
    <row r="244" spans="1:3" x14ac:dyDescent="0.2">
      <c r="A244" t="str">
        <f>"00880"</f>
        <v>00880</v>
      </c>
      <c r="B244" t="s">
        <v>666</v>
      </c>
      <c r="C244" t="s">
        <v>174</v>
      </c>
    </row>
    <row r="245" spans="1:3" x14ac:dyDescent="0.2">
      <c r="A245" t="str">
        <f>"00881"</f>
        <v>00881</v>
      </c>
      <c r="B245" t="s">
        <v>667</v>
      </c>
      <c r="C245" t="s">
        <v>132</v>
      </c>
    </row>
    <row r="246" spans="1:3" x14ac:dyDescent="0.2">
      <c r="A246" t="str">
        <f>"00882"</f>
        <v>00882</v>
      </c>
      <c r="B246" t="s">
        <v>668</v>
      </c>
      <c r="C246" t="s">
        <v>218</v>
      </c>
    </row>
    <row r="247" spans="1:3" x14ac:dyDescent="0.2">
      <c r="A247" t="str">
        <f>"00883"</f>
        <v>00883</v>
      </c>
      <c r="B247" t="s">
        <v>669</v>
      </c>
      <c r="C247" t="s">
        <v>418</v>
      </c>
    </row>
    <row r="248" spans="1:3" x14ac:dyDescent="0.2">
      <c r="A248" t="str">
        <f>"00887"</f>
        <v>00887</v>
      </c>
      <c r="B248" t="s">
        <v>670</v>
      </c>
      <c r="C248" t="s">
        <v>132</v>
      </c>
    </row>
    <row r="249" spans="1:3" x14ac:dyDescent="0.2">
      <c r="A249" t="str">
        <f>"00900"</f>
        <v>00900</v>
      </c>
      <c r="B249" t="s">
        <v>671</v>
      </c>
      <c r="C249" t="s">
        <v>279</v>
      </c>
    </row>
    <row r="250" spans="1:3" x14ac:dyDescent="0.2">
      <c r="A250" t="str">
        <f>"00902"</f>
        <v>00902</v>
      </c>
      <c r="B250" t="s">
        <v>672</v>
      </c>
      <c r="C250" t="s">
        <v>328</v>
      </c>
    </row>
    <row r="251" spans="1:3" x14ac:dyDescent="0.2">
      <c r="A251" t="str">
        <f>"00905"</f>
        <v>00905</v>
      </c>
      <c r="B251" t="s">
        <v>673</v>
      </c>
      <c r="C251" t="s">
        <v>279</v>
      </c>
    </row>
    <row r="252" spans="1:3" x14ac:dyDescent="0.2">
      <c r="A252" t="str">
        <f>"00909"</f>
        <v>00909</v>
      </c>
      <c r="B252" t="s">
        <v>674</v>
      </c>
      <c r="C252" t="s">
        <v>224</v>
      </c>
    </row>
    <row r="253" spans="1:3" x14ac:dyDescent="0.2">
      <c r="A253" t="str">
        <f>"00914"</f>
        <v>00914</v>
      </c>
      <c r="B253" t="s">
        <v>675</v>
      </c>
      <c r="C253" t="s">
        <v>270</v>
      </c>
    </row>
    <row r="254" spans="1:3" x14ac:dyDescent="0.2">
      <c r="A254" t="str">
        <f>"00916"</f>
        <v>00916</v>
      </c>
      <c r="B254" t="s">
        <v>676</v>
      </c>
      <c r="C254" t="s">
        <v>328</v>
      </c>
    </row>
    <row r="255" spans="1:3" x14ac:dyDescent="0.2">
      <c r="A255" t="str">
        <f>"00917"</f>
        <v>00917</v>
      </c>
      <c r="B255" t="s">
        <v>677</v>
      </c>
      <c r="C255" t="s">
        <v>161</v>
      </c>
    </row>
    <row r="256" spans="1:3" x14ac:dyDescent="0.2">
      <c r="A256" t="str">
        <f>"00918"</f>
        <v>00918</v>
      </c>
      <c r="B256" t="s">
        <v>678</v>
      </c>
      <c r="C256" t="s">
        <v>189</v>
      </c>
    </row>
    <row r="257" spans="1:3" x14ac:dyDescent="0.2">
      <c r="A257" t="str">
        <f>"00921"</f>
        <v>00921</v>
      </c>
      <c r="B257" t="s">
        <v>679</v>
      </c>
      <c r="C257" t="s">
        <v>201</v>
      </c>
    </row>
    <row r="258" spans="1:3" x14ac:dyDescent="0.2">
      <c r="A258" t="str">
        <f>"00934"</f>
        <v>00934</v>
      </c>
      <c r="B258" t="s">
        <v>680</v>
      </c>
      <c r="C258" t="s">
        <v>418</v>
      </c>
    </row>
    <row r="259" spans="1:3" x14ac:dyDescent="0.2">
      <c r="A259" t="str">
        <f>"00939"</f>
        <v>00939</v>
      </c>
      <c r="B259" t="s">
        <v>681</v>
      </c>
      <c r="C259" t="s">
        <v>311</v>
      </c>
    </row>
    <row r="260" spans="1:3" x14ac:dyDescent="0.2">
      <c r="A260" t="str">
        <f>"00941"</f>
        <v>00941</v>
      </c>
      <c r="B260" t="s">
        <v>682</v>
      </c>
      <c r="C260" t="s">
        <v>337</v>
      </c>
    </row>
    <row r="261" spans="1:3" x14ac:dyDescent="0.2">
      <c r="A261" t="str">
        <f>"00945"</f>
        <v>00945</v>
      </c>
      <c r="B261" t="s">
        <v>683</v>
      </c>
      <c r="C261" t="s">
        <v>303</v>
      </c>
    </row>
    <row r="262" spans="1:3" x14ac:dyDescent="0.2">
      <c r="A262" t="str">
        <f>"00950"</f>
        <v>00950</v>
      </c>
      <c r="B262" t="s">
        <v>684</v>
      </c>
      <c r="C262" t="s">
        <v>42</v>
      </c>
    </row>
    <row r="263" spans="1:3" x14ac:dyDescent="0.2">
      <c r="A263" t="str">
        <f>"00951"</f>
        <v>00951</v>
      </c>
      <c r="B263" t="s">
        <v>685</v>
      </c>
      <c r="C263" t="s">
        <v>362</v>
      </c>
    </row>
    <row r="264" spans="1:3" x14ac:dyDescent="0.2">
      <c r="A264" t="str">
        <f>"00956"</f>
        <v>00956</v>
      </c>
      <c r="B264" t="s">
        <v>686</v>
      </c>
      <c r="C264" t="s">
        <v>328</v>
      </c>
    </row>
    <row r="265" spans="1:3" x14ac:dyDescent="0.2">
      <c r="A265" t="str">
        <f>"00960"</f>
        <v>00960</v>
      </c>
      <c r="B265" t="s">
        <v>687</v>
      </c>
      <c r="C265" t="s">
        <v>271</v>
      </c>
    </row>
    <row r="266" spans="1:3" x14ac:dyDescent="0.2">
      <c r="A266" t="str">
        <f>"00966"</f>
        <v>00966</v>
      </c>
      <c r="B266" t="s">
        <v>688</v>
      </c>
      <c r="C266" t="s">
        <v>303</v>
      </c>
    </row>
    <row r="267" spans="1:3" x14ac:dyDescent="0.2">
      <c r="A267" t="str">
        <f>"00968"</f>
        <v>00968</v>
      </c>
      <c r="B267" t="s">
        <v>689</v>
      </c>
      <c r="C267" t="s">
        <v>362</v>
      </c>
    </row>
    <row r="268" spans="1:3" x14ac:dyDescent="0.2">
      <c r="A268" t="str">
        <f>"00981"</f>
        <v>00981</v>
      </c>
      <c r="B268" t="s">
        <v>690</v>
      </c>
      <c r="C268" t="s">
        <v>221</v>
      </c>
    </row>
    <row r="269" spans="1:3" x14ac:dyDescent="0.2">
      <c r="A269" t="str">
        <f>"00990"</f>
        <v>00990</v>
      </c>
      <c r="B269" t="s">
        <v>691</v>
      </c>
      <c r="C269" t="s">
        <v>393</v>
      </c>
    </row>
    <row r="270" spans="1:3" x14ac:dyDescent="0.2">
      <c r="A270" t="str">
        <f>"00991"</f>
        <v>00991</v>
      </c>
      <c r="B270" t="s">
        <v>692</v>
      </c>
      <c r="C270" t="s">
        <v>328</v>
      </c>
    </row>
    <row r="271" spans="1:3" x14ac:dyDescent="0.2">
      <c r="A271" t="str">
        <f>"00992"</f>
        <v>00992</v>
      </c>
      <c r="B271" t="s">
        <v>693</v>
      </c>
      <c r="C271" t="s">
        <v>259</v>
      </c>
    </row>
    <row r="272" spans="1:3" x14ac:dyDescent="0.2">
      <c r="A272" t="str">
        <f>"00995"</f>
        <v>00995</v>
      </c>
      <c r="B272" t="s">
        <v>694</v>
      </c>
      <c r="C272" t="s">
        <v>346</v>
      </c>
    </row>
    <row r="273" spans="1:3" x14ac:dyDescent="0.2">
      <c r="A273" t="str">
        <f>"00998"</f>
        <v>00998</v>
      </c>
      <c r="B273" t="s">
        <v>695</v>
      </c>
      <c r="C273" t="s">
        <v>311</v>
      </c>
    </row>
    <row r="274" spans="1:3" x14ac:dyDescent="0.2">
      <c r="A274" t="str">
        <f>"00999"</f>
        <v>00999</v>
      </c>
      <c r="B274" t="s">
        <v>696</v>
      </c>
      <c r="C274" t="s">
        <v>174</v>
      </c>
    </row>
    <row r="275" spans="1:3" x14ac:dyDescent="0.2">
      <c r="A275" t="str">
        <f>"01005"</f>
        <v>01005</v>
      </c>
      <c r="B275" t="s">
        <v>697</v>
      </c>
      <c r="C275" t="s">
        <v>201</v>
      </c>
    </row>
    <row r="276" spans="1:3" x14ac:dyDescent="0.2">
      <c r="A276" t="str">
        <f>"01009"</f>
        <v>01009</v>
      </c>
      <c r="B276" t="s">
        <v>698</v>
      </c>
      <c r="C276" t="s">
        <v>174</v>
      </c>
    </row>
    <row r="277" spans="1:3" x14ac:dyDescent="0.2">
      <c r="A277" t="str">
        <f>"01024"</f>
        <v>01024</v>
      </c>
      <c r="B277" t="s">
        <v>699</v>
      </c>
      <c r="C277" t="s">
        <v>161</v>
      </c>
    </row>
    <row r="278" spans="1:3" x14ac:dyDescent="0.2">
      <c r="A278" t="str">
        <f>"01033"</f>
        <v>01033</v>
      </c>
      <c r="B278" t="s">
        <v>700</v>
      </c>
      <c r="C278" t="s">
        <v>418</v>
      </c>
    </row>
    <row r="279" spans="1:3" x14ac:dyDescent="0.2">
      <c r="A279" t="str">
        <f>"01038"</f>
        <v>01038</v>
      </c>
      <c r="B279" t="s">
        <v>701</v>
      </c>
      <c r="C279" t="s">
        <v>328</v>
      </c>
    </row>
    <row r="280" spans="1:3" x14ac:dyDescent="0.2">
      <c r="A280" t="str">
        <f>"01044"</f>
        <v>01044</v>
      </c>
      <c r="B280" t="s">
        <v>702</v>
      </c>
      <c r="C280" t="s">
        <v>103</v>
      </c>
    </row>
    <row r="281" spans="1:3" x14ac:dyDescent="0.2">
      <c r="A281" t="str">
        <f>"01045"</f>
        <v>01045</v>
      </c>
      <c r="B281" t="s">
        <v>703</v>
      </c>
      <c r="C281" t="s">
        <v>337</v>
      </c>
    </row>
    <row r="282" spans="1:3" x14ac:dyDescent="0.2">
      <c r="A282" t="str">
        <f>"01050"</f>
        <v>01050</v>
      </c>
      <c r="B282" t="s">
        <v>704</v>
      </c>
      <c r="C282" t="s">
        <v>259</v>
      </c>
    </row>
    <row r="283" spans="1:3" x14ac:dyDescent="0.2">
      <c r="A283" t="str">
        <f>"01051"</f>
        <v>01051</v>
      </c>
      <c r="B283" t="s">
        <v>705</v>
      </c>
      <c r="C283" t="s">
        <v>279</v>
      </c>
    </row>
    <row r="284" spans="1:3" x14ac:dyDescent="0.2">
      <c r="A284" t="str">
        <f>"01052"</f>
        <v>01052</v>
      </c>
      <c r="B284" t="s">
        <v>706</v>
      </c>
      <c r="C284" t="s">
        <v>346</v>
      </c>
    </row>
    <row r="285" spans="1:3" x14ac:dyDescent="0.2">
      <c r="A285" t="str">
        <f>"01055"</f>
        <v>01055</v>
      </c>
      <c r="B285" t="s">
        <v>707</v>
      </c>
      <c r="C285" t="s">
        <v>174</v>
      </c>
    </row>
    <row r="286" spans="1:3" x14ac:dyDescent="0.2">
      <c r="A286" t="str">
        <f>"01057"</f>
        <v>01057</v>
      </c>
      <c r="B286" t="s">
        <v>708</v>
      </c>
      <c r="C286" t="s">
        <v>210</v>
      </c>
    </row>
    <row r="287" spans="1:3" x14ac:dyDescent="0.2">
      <c r="A287" t="str">
        <f>"01060"</f>
        <v>01060</v>
      </c>
      <c r="B287" t="s">
        <v>709</v>
      </c>
      <c r="C287" t="s">
        <v>161</v>
      </c>
    </row>
    <row r="288" spans="1:3" x14ac:dyDescent="0.2">
      <c r="A288" t="str">
        <f>"01061"</f>
        <v>01061</v>
      </c>
      <c r="B288" t="s">
        <v>710</v>
      </c>
      <c r="C288" t="s">
        <v>42</v>
      </c>
    </row>
    <row r="289" spans="1:3" x14ac:dyDescent="0.2">
      <c r="A289" t="str">
        <f>"01065"</f>
        <v>01065</v>
      </c>
      <c r="B289" t="s">
        <v>711</v>
      </c>
      <c r="C289" t="s">
        <v>328</v>
      </c>
    </row>
    <row r="290" spans="1:3" x14ac:dyDescent="0.2">
      <c r="A290" t="str">
        <f>"01066"</f>
        <v>01066</v>
      </c>
      <c r="B290" t="s">
        <v>712</v>
      </c>
      <c r="C290" t="s">
        <v>3</v>
      </c>
    </row>
    <row r="291" spans="1:3" x14ac:dyDescent="0.2">
      <c r="A291" t="str">
        <f>"01070"</f>
        <v>01070</v>
      </c>
      <c r="B291" t="s">
        <v>713</v>
      </c>
      <c r="C291" t="s">
        <v>201</v>
      </c>
    </row>
    <row r="292" spans="1:3" x14ac:dyDescent="0.2">
      <c r="A292" t="str">
        <f>"01071"</f>
        <v>01071</v>
      </c>
      <c r="B292" t="s">
        <v>714</v>
      </c>
      <c r="C292" t="s">
        <v>328</v>
      </c>
    </row>
    <row r="293" spans="1:3" x14ac:dyDescent="0.2">
      <c r="A293" t="str">
        <f>"01072"</f>
        <v>01072</v>
      </c>
      <c r="B293" t="s">
        <v>715</v>
      </c>
      <c r="C293" t="s">
        <v>362</v>
      </c>
    </row>
    <row r="294" spans="1:3" x14ac:dyDescent="0.2">
      <c r="A294" t="str">
        <f>"01082"</f>
        <v>01082</v>
      </c>
      <c r="B294" t="s">
        <v>716</v>
      </c>
      <c r="C294" t="s">
        <v>147</v>
      </c>
    </row>
    <row r="295" spans="1:3" x14ac:dyDescent="0.2">
      <c r="A295" t="str">
        <f>"01083"</f>
        <v>01083</v>
      </c>
      <c r="B295" t="s">
        <v>717</v>
      </c>
      <c r="C295" t="s">
        <v>328</v>
      </c>
    </row>
    <row r="296" spans="1:3" x14ac:dyDescent="0.2">
      <c r="A296" t="str">
        <f>"01084"</f>
        <v>01084</v>
      </c>
      <c r="B296" t="s">
        <v>718</v>
      </c>
      <c r="C296" t="s">
        <v>113</v>
      </c>
    </row>
    <row r="297" spans="1:3" x14ac:dyDescent="0.2">
      <c r="A297" t="str">
        <f>"01085"</f>
        <v>01085</v>
      </c>
      <c r="B297" t="s">
        <v>719</v>
      </c>
      <c r="C297" t="s">
        <v>259</v>
      </c>
    </row>
    <row r="298" spans="1:3" x14ac:dyDescent="0.2">
      <c r="A298" t="str">
        <f>"01086"</f>
        <v>01086</v>
      </c>
      <c r="B298" t="s">
        <v>720</v>
      </c>
      <c r="C298" t="s">
        <v>201</v>
      </c>
    </row>
    <row r="299" spans="1:3" x14ac:dyDescent="0.2">
      <c r="A299" t="str">
        <f>"01090"</f>
        <v>01090</v>
      </c>
      <c r="B299" t="s">
        <v>721</v>
      </c>
      <c r="C299" t="s">
        <v>401</v>
      </c>
    </row>
    <row r="300" spans="1:3" x14ac:dyDescent="0.2">
      <c r="A300" t="str">
        <f>"01093"</f>
        <v>01093</v>
      </c>
      <c r="B300" t="s">
        <v>722</v>
      </c>
      <c r="C300" t="s">
        <v>42</v>
      </c>
    </row>
    <row r="301" spans="1:3" x14ac:dyDescent="0.2">
      <c r="A301" t="str">
        <f>"01099"</f>
        <v>01099</v>
      </c>
      <c r="B301" t="s">
        <v>723</v>
      </c>
      <c r="C301" t="s">
        <v>42</v>
      </c>
    </row>
    <row r="302" spans="1:3" x14ac:dyDescent="0.2">
      <c r="A302" t="str">
        <f>"01100"</f>
        <v>01100</v>
      </c>
      <c r="B302" t="s">
        <v>724</v>
      </c>
      <c r="C302" t="s">
        <v>189</v>
      </c>
    </row>
    <row r="303" spans="1:3" x14ac:dyDescent="0.2">
      <c r="A303" t="str">
        <f>"01104"</f>
        <v>01104</v>
      </c>
      <c r="B303" t="s">
        <v>725</v>
      </c>
      <c r="C303" t="s">
        <v>401</v>
      </c>
    </row>
    <row r="304" spans="1:3" x14ac:dyDescent="0.2">
      <c r="A304" t="str">
        <f>"01108"</f>
        <v>01108</v>
      </c>
      <c r="B304" t="s">
        <v>726</v>
      </c>
      <c r="C304" t="s">
        <v>362</v>
      </c>
    </row>
    <row r="305" spans="1:3" x14ac:dyDescent="0.2">
      <c r="A305" t="str">
        <f>"01109"</f>
        <v>01109</v>
      </c>
      <c r="B305" t="s">
        <v>727</v>
      </c>
      <c r="C305" t="s">
        <v>271</v>
      </c>
    </row>
    <row r="306" spans="1:3" x14ac:dyDescent="0.2">
      <c r="A306" t="str">
        <f>"01112"</f>
        <v>01112</v>
      </c>
      <c r="B306" t="s">
        <v>728</v>
      </c>
      <c r="C306" t="s">
        <v>103</v>
      </c>
    </row>
    <row r="307" spans="1:3" x14ac:dyDescent="0.2">
      <c r="A307" t="str">
        <f>"01113"</f>
        <v>01113</v>
      </c>
      <c r="B307" t="s">
        <v>729</v>
      </c>
      <c r="C307" t="s">
        <v>271</v>
      </c>
    </row>
    <row r="308" spans="1:3" x14ac:dyDescent="0.2">
      <c r="A308" t="str">
        <f>"01114"</f>
        <v>01114</v>
      </c>
      <c r="B308" t="s">
        <v>730</v>
      </c>
      <c r="C308" t="s">
        <v>210</v>
      </c>
    </row>
    <row r="309" spans="1:3" x14ac:dyDescent="0.2">
      <c r="A309" t="str">
        <f>"01117"</f>
        <v>01117</v>
      </c>
      <c r="B309" t="s">
        <v>731</v>
      </c>
      <c r="C309" t="s">
        <v>113</v>
      </c>
    </row>
    <row r="310" spans="1:3" x14ac:dyDescent="0.2">
      <c r="A310" t="str">
        <f>"01119"</f>
        <v>01119</v>
      </c>
      <c r="B310" t="s">
        <v>732</v>
      </c>
      <c r="C310" t="s">
        <v>224</v>
      </c>
    </row>
    <row r="311" spans="1:3" x14ac:dyDescent="0.2">
      <c r="A311" t="str">
        <f>"01121"</f>
        <v>01121</v>
      </c>
      <c r="B311" t="s">
        <v>733</v>
      </c>
      <c r="C311" t="s">
        <v>189</v>
      </c>
    </row>
    <row r="312" spans="1:3" x14ac:dyDescent="0.2">
      <c r="A312" t="str">
        <f>"01122"</f>
        <v>01122</v>
      </c>
      <c r="B312" t="s">
        <v>734</v>
      </c>
      <c r="C312" t="s">
        <v>362</v>
      </c>
    </row>
    <row r="313" spans="1:3" x14ac:dyDescent="0.2">
      <c r="A313" t="str">
        <f>"01126"</f>
        <v>01126</v>
      </c>
      <c r="B313" t="s">
        <v>735</v>
      </c>
      <c r="C313" t="s">
        <v>201</v>
      </c>
    </row>
    <row r="314" spans="1:3" x14ac:dyDescent="0.2">
      <c r="A314" t="str">
        <f>"01127"</f>
        <v>01127</v>
      </c>
      <c r="B314" t="s">
        <v>736</v>
      </c>
      <c r="C314" t="s">
        <v>340</v>
      </c>
    </row>
    <row r="315" spans="1:3" x14ac:dyDescent="0.2">
      <c r="A315" t="str">
        <f>"01133"</f>
        <v>01133</v>
      </c>
      <c r="B315" t="s">
        <v>737</v>
      </c>
      <c r="C315" t="s">
        <v>362</v>
      </c>
    </row>
    <row r="316" spans="1:3" x14ac:dyDescent="0.2">
      <c r="A316" t="str">
        <f>"01137"</f>
        <v>01137</v>
      </c>
      <c r="B316" t="s">
        <v>738</v>
      </c>
      <c r="C316" t="s">
        <v>132</v>
      </c>
    </row>
    <row r="317" spans="1:3" x14ac:dyDescent="0.2">
      <c r="A317" t="str">
        <f>"01138"</f>
        <v>01138</v>
      </c>
      <c r="B317" t="s">
        <v>739</v>
      </c>
      <c r="C317" t="s">
        <v>346</v>
      </c>
    </row>
    <row r="318" spans="1:3" x14ac:dyDescent="0.2">
      <c r="A318" t="str">
        <f>"01157"</f>
        <v>01157</v>
      </c>
      <c r="B318" t="s">
        <v>740</v>
      </c>
      <c r="C318" t="s">
        <v>362</v>
      </c>
    </row>
    <row r="319" spans="1:3" x14ac:dyDescent="0.2">
      <c r="A319" t="str">
        <f>"01161"</f>
        <v>01161</v>
      </c>
      <c r="B319" t="s">
        <v>741</v>
      </c>
      <c r="C319" t="s">
        <v>3</v>
      </c>
    </row>
    <row r="320" spans="1:3" x14ac:dyDescent="0.2">
      <c r="A320" t="str">
        <f>"01164"</f>
        <v>01164</v>
      </c>
      <c r="B320" t="s">
        <v>742</v>
      </c>
      <c r="C320" t="s">
        <v>401</v>
      </c>
    </row>
    <row r="321" spans="1:3" x14ac:dyDescent="0.2">
      <c r="A321" t="str">
        <f>"01167"</f>
        <v>01167</v>
      </c>
      <c r="B321" t="s">
        <v>743</v>
      </c>
      <c r="C321" t="s">
        <v>42</v>
      </c>
    </row>
    <row r="322" spans="1:3" x14ac:dyDescent="0.2">
      <c r="A322" t="str">
        <f>"01177"</f>
        <v>01177</v>
      </c>
      <c r="B322" t="s">
        <v>744</v>
      </c>
      <c r="C322" t="s">
        <v>42</v>
      </c>
    </row>
    <row r="323" spans="1:3" x14ac:dyDescent="0.2">
      <c r="A323" t="str">
        <f>"01179"</f>
        <v>01179</v>
      </c>
      <c r="B323" t="s">
        <v>745</v>
      </c>
      <c r="C323" t="s">
        <v>174</v>
      </c>
    </row>
    <row r="324" spans="1:3" x14ac:dyDescent="0.2">
      <c r="A324" t="str">
        <f>"01180"</f>
        <v>01180</v>
      </c>
      <c r="B324" t="s">
        <v>746</v>
      </c>
      <c r="C324" t="s">
        <v>174</v>
      </c>
    </row>
    <row r="325" spans="1:3" x14ac:dyDescent="0.2">
      <c r="A325" t="str">
        <f>"01184"</f>
        <v>01184</v>
      </c>
      <c r="B325" t="s">
        <v>747</v>
      </c>
      <c r="C325" t="s">
        <v>362</v>
      </c>
    </row>
    <row r="326" spans="1:3" x14ac:dyDescent="0.2">
      <c r="A326" t="str">
        <f>"01186"</f>
        <v>01186</v>
      </c>
      <c r="B326" t="s">
        <v>748</v>
      </c>
      <c r="C326" t="s">
        <v>270</v>
      </c>
    </row>
    <row r="327" spans="1:3" x14ac:dyDescent="0.2">
      <c r="A327" t="str">
        <f>"01193"</f>
        <v>01193</v>
      </c>
      <c r="B327" t="s">
        <v>749</v>
      </c>
      <c r="C327" t="s">
        <v>328</v>
      </c>
    </row>
    <row r="328" spans="1:3" x14ac:dyDescent="0.2">
      <c r="A328" t="str">
        <f>"01196"</f>
        <v>01196</v>
      </c>
      <c r="B328" t="s">
        <v>750</v>
      </c>
      <c r="C328" t="s">
        <v>362</v>
      </c>
    </row>
    <row r="329" spans="1:3" x14ac:dyDescent="0.2">
      <c r="A329" t="str">
        <f>"01199"</f>
        <v>01199</v>
      </c>
      <c r="B329" t="s">
        <v>751</v>
      </c>
      <c r="C329" t="s">
        <v>346</v>
      </c>
    </row>
    <row r="330" spans="1:3" x14ac:dyDescent="0.2">
      <c r="A330" t="str">
        <f>"01203"</f>
        <v>01203</v>
      </c>
      <c r="B330" t="s">
        <v>752</v>
      </c>
      <c r="C330" t="s">
        <v>108</v>
      </c>
    </row>
    <row r="331" spans="1:3" x14ac:dyDescent="0.2">
      <c r="A331" t="str">
        <f>"01204"</f>
        <v>01204</v>
      </c>
      <c r="B331" t="s">
        <v>753</v>
      </c>
      <c r="C331" t="s">
        <v>224</v>
      </c>
    </row>
    <row r="332" spans="1:3" x14ac:dyDescent="0.2">
      <c r="A332" t="str">
        <f>"01208"</f>
        <v>01208</v>
      </c>
      <c r="B332" t="s">
        <v>754</v>
      </c>
      <c r="C332" t="s">
        <v>401</v>
      </c>
    </row>
    <row r="333" spans="1:3" x14ac:dyDescent="0.2">
      <c r="A333" t="str">
        <f>"01209"</f>
        <v>01209</v>
      </c>
      <c r="B333" t="s">
        <v>755</v>
      </c>
      <c r="C333" t="s">
        <v>271</v>
      </c>
    </row>
    <row r="334" spans="1:3" x14ac:dyDescent="0.2">
      <c r="A334" t="str">
        <f>"01211"</f>
        <v>01211</v>
      </c>
      <c r="B334" t="s">
        <v>756</v>
      </c>
      <c r="C334" t="s">
        <v>210</v>
      </c>
    </row>
    <row r="335" spans="1:3" x14ac:dyDescent="0.2">
      <c r="A335" t="str">
        <f>"01221"</f>
        <v>01221</v>
      </c>
      <c r="B335" t="s">
        <v>757</v>
      </c>
      <c r="C335" t="s">
        <v>174</v>
      </c>
    </row>
    <row r="336" spans="1:3" x14ac:dyDescent="0.2">
      <c r="A336" t="str">
        <f>"01223"</f>
        <v>01223</v>
      </c>
      <c r="B336" t="s">
        <v>758</v>
      </c>
      <c r="C336" t="s">
        <v>132</v>
      </c>
    </row>
    <row r="337" spans="1:3" x14ac:dyDescent="0.2">
      <c r="A337" t="str">
        <f>"01234"</f>
        <v>01234</v>
      </c>
      <c r="B337" t="s">
        <v>759</v>
      </c>
      <c r="C337" t="s">
        <v>189</v>
      </c>
    </row>
    <row r="338" spans="1:3" x14ac:dyDescent="0.2">
      <c r="A338" t="str">
        <f>"01244"</f>
        <v>01244</v>
      </c>
      <c r="B338" t="s">
        <v>760</v>
      </c>
      <c r="C338" t="s">
        <v>42</v>
      </c>
    </row>
    <row r="339" spans="1:3" x14ac:dyDescent="0.2">
      <c r="A339" t="str">
        <f>"01250"</f>
        <v>01250</v>
      </c>
      <c r="B339" t="s">
        <v>761</v>
      </c>
      <c r="C339" t="s">
        <v>328</v>
      </c>
    </row>
    <row r="340" spans="1:3" x14ac:dyDescent="0.2">
      <c r="A340" t="str">
        <f>"01257"</f>
        <v>01257</v>
      </c>
      <c r="B340" t="s">
        <v>762</v>
      </c>
      <c r="C340" t="s">
        <v>328</v>
      </c>
    </row>
    <row r="341" spans="1:3" x14ac:dyDescent="0.2">
      <c r="A341" t="str">
        <f>"01258"</f>
        <v>01258</v>
      </c>
      <c r="B341" t="s">
        <v>763</v>
      </c>
      <c r="C341" t="s">
        <v>401</v>
      </c>
    </row>
    <row r="342" spans="1:3" x14ac:dyDescent="0.2">
      <c r="A342" t="str">
        <f>"01262"</f>
        <v>01262</v>
      </c>
      <c r="B342" t="s">
        <v>764</v>
      </c>
      <c r="C342" t="s">
        <v>113</v>
      </c>
    </row>
    <row r="343" spans="1:3" x14ac:dyDescent="0.2">
      <c r="A343" t="str">
        <f>"01263"</f>
        <v>01263</v>
      </c>
      <c r="B343" t="s">
        <v>765</v>
      </c>
      <c r="C343" t="s">
        <v>259</v>
      </c>
    </row>
    <row r="344" spans="1:3" x14ac:dyDescent="0.2">
      <c r="A344" t="str">
        <f>"01268"</f>
        <v>01268</v>
      </c>
      <c r="B344" t="s">
        <v>766</v>
      </c>
      <c r="C344" t="s">
        <v>132</v>
      </c>
    </row>
    <row r="345" spans="1:3" x14ac:dyDescent="0.2">
      <c r="A345" t="str">
        <f>"01272"</f>
        <v>01272</v>
      </c>
      <c r="B345" t="s">
        <v>767</v>
      </c>
      <c r="C345" t="s">
        <v>362</v>
      </c>
    </row>
    <row r="346" spans="1:3" x14ac:dyDescent="0.2">
      <c r="A346" t="str">
        <f>"01274"</f>
        <v>01274</v>
      </c>
      <c r="B346" t="s">
        <v>768</v>
      </c>
      <c r="C346" t="s">
        <v>224</v>
      </c>
    </row>
    <row r="347" spans="1:3" x14ac:dyDescent="0.2">
      <c r="A347" t="str">
        <f>"01276"</f>
        <v>01276</v>
      </c>
      <c r="B347" t="s">
        <v>769</v>
      </c>
      <c r="C347" t="s">
        <v>42</v>
      </c>
    </row>
    <row r="348" spans="1:3" x14ac:dyDescent="0.2">
      <c r="A348" t="str">
        <f>"01280"</f>
        <v>01280</v>
      </c>
      <c r="B348" t="s">
        <v>770</v>
      </c>
      <c r="C348" t="s">
        <v>201</v>
      </c>
    </row>
    <row r="349" spans="1:3" x14ac:dyDescent="0.2">
      <c r="A349" t="str">
        <f>"01286"</f>
        <v>01286</v>
      </c>
      <c r="B349" t="s">
        <v>771</v>
      </c>
      <c r="C349" t="s">
        <v>362</v>
      </c>
    </row>
    <row r="350" spans="1:3" x14ac:dyDescent="0.2">
      <c r="A350" t="str">
        <f>"01288"</f>
        <v>01288</v>
      </c>
      <c r="B350" t="s">
        <v>772</v>
      </c>
      <c r="C350" t="s">
        <v>311</v>
      </c>
    </row>
    <row r="351" spans="1:3" x14ac:dyDescent="0.2">
      <c r="A351" t="str">
        <f>"01290"</f>
        <v>01290</v>
      </c>
      <c r="B351" t="s">
        <v>773</v>
      </c>
      <c r="C351" t="s">
        <v>279</v>
      </c>
    </row>
    <row r="352" spans="1:3" x14ac:dyDescent="0.2">
      <c r="A352" t="str">
        <f>"01299"</f>
        <v>01299</v>
      </c>
      <c r="B352" t="s">
        <v>774</v>
      </c>
      <c r="C352" t="s">
        <v>303</v>
      </c>
    </row>
    <row r="353" spans="1:3" x14ac:dyDescent="0.2">
      <c r="A353" t="str">
        <f>"01302"</f>
        <v>01302</v>
      </c>
      <c r="B353" t="s">
        <v>775</v>
      </c>
      <c r="C353" t="s">
        <v>3</v>
      </c>
    </row>
    <row r="354" spans="1:3" x14ac:dyDescent="0.2">
      <c r="A354" t="str">
        <f>"01308"</f>
        <v>01308</v>
      </c>
      <c r="B354" t="s">
        <v>776</v>
      </c>
      <c r="C354" t="s">
        <v>346</v>
      </c>
    </row>
    <row r="355" spans="1:3" x14ac:dyDescent="0.2">
      <c r="A355" t="str">
        <f>"01310"</f>
        <v>01310</v>
      </c>
      <c r="B355" t="s">
        <v>777</v>
      </c>
      <c r="C355" t="s">
        <v>337</v>
      </c>
    </row>
    <row r="356" spans="1:3" x14ac:dyDescent="0.2">
      <c r="A356" t="str">
        <f>"01316"</f>
        <v>01316</v>
      </c>
      <c r="B356" t="s">
        <v>778</v>
      </c>
      <c r="C356" t="s">
        <v>210</v>
      </c>
    </row>
    <row r="357" spans="1:3" x14ac:dyDescent="0.2">
      <c r="A357" t="str">
        <f>"01318"</f>
        <v>01318</v>
      </c>
      <c r="B357" t="s">
        <v>779</v>
      </c>
      <c r="C357" t="s">
        <v>132</v>
      </c>
    </row>
    <row r="358" spans="1:3" x14ac:dyDescent="0.2">
      <c r="A358" t="str">
        <f>"01330"</f>
        <v>01330</v>
      </c>
      <c r="B358" t="s">
        <v>780</v>
      </c>
      <c r="C358" t="s">
        <v>362</v>
      </c>
    </row>
    <row r="359" spans="1:3" x14ac:dyDescent="0.2">
      <c r="A359" t="str">
        <f>"01333"</f>
        <v>01333</v>
      </c>
      <c r="B359" t="s">
        <v>781</v>
      </c>
      <c r="C359" t="s">
        <v>362</v>
      </c>
    </row>
    <row r="360" spans="1:3" x14ac:dyDescent="0.2">
      <c r="A360" t="str">
        <f>"01334"</f>
        <v>01334</v>
      </c>
      <c r="B360" t="s">
        <v>782</v>
      </c>
      <c r="C360" t="s">
        <v>418</v>
      </c>
    </row>
    <row r="361" spans="1:3" x14ac:dyDescent="0.2">
      <c r="A361" t="str">
        <f>"01336"</f>
        <v>01336</v>
      </c>
      <c r="B361" t="s">
        <v>783</v>
      </c>
      <c r="C361" t="s">
        <v>303</v>
      </c>
    </row>
    <row r="362" spans="1:3" x14ac:dyDescent="0.2">
      <c r="A362" t="str">
        <f>"01339"</f>
        <v>01339</v>
      </c>
      <c r="B362" t="s">
        <v>784</v>
      </c>
      <c r="C362" t="s">
        <v>303</v>
      </c>
    </row>
    <row r="363" spans="1:3" x14ac:dyDescent="0.2">
      <c r="A363" t="str">
        <f>"01345"</f>
        <v>01345</v>
      </c>
      <c r="B363" t="s">
        <v>785</v>
      </c>
      <c r="C363" t="s">
        <v>42</v>
      </c>
    </row>
    <row r="364" spans="1:3" x14ac:dyDescent="0.2">
      <c r="A364" t="str">
        <f>"01346"</f>
        <v>01346</v>
      </c>
      <c r="B364" t="s">
        <v>786</v>
      </c>
      <c r="C364" t="s">
        <v>189</v>
      </c>
    </row>
    <row r="365" spans="1:3" x14ac:dyDescent="0.2">
      <c r="A365" t="str">
        <f>"01347"</f>
        <v>01347</v>
      </c>
      <c r="B365" t="s">
        <v>787</v>
      </c>
      <c r="C365" t="s">
        <v>221</v>
      </c>
    </row>
    <row r="366" spans="1:3" x14ac:dyDescent="0.2">
      <c r="A366" t="str">
        <f>"01349"</f>
        <v>01349</v>
      </c>
      <c r="B366" t="s">
        <v>788</v>
      </c>
      <c r="C366" t="s">
        <v>42</v>
      </c>
    </row>
    <row r="367" spans="1:3" x14ac:dyDescent="0.2">
      <c r="A367" t="str">
        <f>"01357"</f>
        <v>01357</v>
      </c>
      <c r="B367" t="s">
        <v>789</v>
      </c>
      <c r="C367" t="s">
        <v>161</v>
      </c>
    </row>
    <row r="368" spans="1:3" x14ac:dyDescent="0.2">
      <c r="A368" t="str">
        <f>"01358"</f>
        <v>01358</v>
      </c>
      <c r="B368" t="s">
        <v>790</v>
      </c>
      <c r="C368" t="s">
        <v>3</v>
      </c>
    </row>
    <row r="369" spans="1:3" x14ac:dyDescent="0.2">
      <c r="A369" t="str">
        <f>"01359"</f>
        <v>01359</v>
      </c>
      <c r="B369" t="s">
        <v>791</v>
      </c>
      <c r="C369" t="s">
        <v>279</v>
      </c>
    </row>
    <row r="370" spans="1:3" x14ac:dyDescent="0.2">
      <c r="A370" t="str">
        <f>"01361"</f>
        <v>01361</v>
      </c>
      <c r="B370" t="s">
        <v>792</v>
      </c>
      <c r="C370" t="s">
        <v>189</v>
      </c>
    </row>
    <row r="371" spans="1:3" x14ac:dyDescent="0.2">
      <c r="A371" t="str">
        <f>"01364"</f>
        <v>01364</v>
      </c>
      <c r="B371" t="s">
        <v>793</v>
      </c>
      <c r="C371" t="s">
        <v>113</v>
      </c>
    </row>
    <row r="372" spans="1:3" x14ac:dyDescent="0.2">
      <c r="A372" t="str">
        <f>"01368"</f>
        <v>01368</v>
      </c>
      <c r="B372" t="s">
        <v>794</v>
      </c>
      <c r="C372" t="s">
        <v>189</v>
      </c>
    </row>
    <row r="373" spans="1:3" x14ac:dyDescent="0.2">
      <c r="A373" t="str">
        <f>"01373"</f>
        <v>01373</v>
      </c>
      <c r="B373" t="s">
        <v>795</v>
      </c>
      <c r="C373" t="s">
        <v>132</v>
      </c>
    </row>
    <row r="374" spans="1:3" x14ac:dyDescent="0.2">
      <c r="A374" t="str">
        <f>"01375"</f>
        <v>01375</v>
      </c>
      <c r="B374" t="s">
        <v>796</v>
      </c>
      <c r="C374" t="s">
        <v>279</v>
      </c>
    </row>
    <row r="375" spans="1:3" x14ac:dyDescent="0.2">
      <c r="A375" t="str">
        <f>"01378"</f>
        <v>01378</v>
      </c>
      <c r="B375" t="s">
        <v>797</v>
      </c>
      <c r="C375" t="s">
        <v>401</v>
      </c>
    </row>
    <row r="376" spans="1:3" x14ac:dyDescent="0.2">
      <c r="A376" t="str">
        <f>"01382"</f>
        <v>01382</v>
      </c>
      <c r="B376" t="s">
        <v>798</v>
      </c>
      <c r="C376" t="s">
        <v>189</v>
      </c>
    </row>
    <row r="377" spans="1:3" x14ac:dyDescent="0.2">
      <c r="A377" t="str">
        <f>"01385"</f>
        <v>01385</v>
      </c>
      <c r="B377" t="s">
        <v>799</v>
      </c>
      <c r="C377" t="s">
        <v>221</v>
      </c>
    </row>
    <row r="378" spans="1:3" x14ac:dyDescent="0.2">
      <c r="A378" t="str">
        <f>"01398"</f>
        <v>01398</v>
      </c>
      <c r="B378" t="s">
        <v>800</v>
      </c>
      <c r="C378" t="s">
        <v>311</v>
      </c>
    </row>
    <row r="379" spans="1:3" x14ac:dyDescent="0.2">
      <c r="A379" t="str">
        <f>"01401"</f>
        <v>01401</v>
      </c>
      <c r="B379" t="s">
        <v>801</v>
      </c>
      <c r="C379" t="s">
        <v>362</v>
      </c>
    </row>
    <row r="380" spans="1:3" x14ac:dyDescent="0.2">
      <c r="A380" t="str">
        <f>"01405"</f>
        <v>01405</v>
      </c>
      <c r="B380" t="s">
        <v>802</v>
      </c>
      <c r="C380" t="s">
        <v>174</v>
      </c>
    </row>
    <row r="381" spans="1:3" x14ac:dyDescent="0.2">
      <c r="A381" t="str">
        <f>"01412"</f>
        <v>01412</v>
      </c>
      <c r="B381" t="s">
        <v>803</v>
      </c>
      <c r="C381" t="s">
        <v>340</v>
      </c>
    </row>
    <row r="382" spans="1:3" x14ac:dyDescent="0.2">
      <c r="A382" t="str">
        <f>"01415"</f>
        <v>01415</v>
      </c>
      <c r="B382" t="s">
        <v>804</v>
      </c>
      <c r="C382" t="s">
        <v>362</v>
      </c>
    </row>
    <row r="383" spans="1:3" x14ac:dyDescent="0.2">
      <c r="A383" t="str">
        <f>"01425"</f>
        <v>01425</v>
      </c>
      <c r="B383" t="s">
        <v>805</v>
      </c>
      <c r="C383" t="s">
        <v>189</v>
      </c>
    </row>
    <row r="384" spans="1:3" x14ac:dyDescent="0.2">
      <c r="A384" t="str">
        <f>"01428"</f>
        <v>01428</v>
      </c>
      <c r="B384" t="s">
        <v>806</v>
      </c>
      <c r="C384" t="s">
        <v>279</v>
      </c>
    </row>
    <row r="385" spans="1:3" x14ac:dyDescent="0.2">
      <c r="A385" t="str">
        <f>"01440"</f>
        <v>01440</v>
      </c>
      <c r="B385" t="s">
        <v>807</v>
      </c>
      <c r="C385" t="s">
        <v>189</v>
      </c>
    </row>
    <row r="386" spans="1:3" x14ac:dyDescent="0.2">
      <c r="A386" t="str">
        <f>"01448"</f>
        <v>01448</v>
      </c>
      <c r="B386" t="s">
        <v>808</v>
      </c>
      <c r="C386" t="s">
        <v>147</v>
      </c>
    </row>
    <row r="387" spans="1:3" x14ac:dyDescent="0.2">
      <c r="A387" t="str">
        <f>"01450"</f>
        <v>01450</v>
      </c>
      <c r="B387" t="s">
        <v>809</v>
      </c>
      <c r="C387" t="s">
        <v>161</v>
      </c>
    </row>
    <row r="388" spans="1:3" x14ac:dyDescent="0.2">
      <c r="A388" t="str">
        <f>"01456"</f>
        <v>01456</v>
      </c>
      <c r="B388" t="s">
        <v>810</v>
      </c>
      <c r="C388" t="s">
        <v>279</v>
      </c>
    </row>
    <row r="389" spans="1:3" x14ac:dyDescent="0.2">
      <c r="A389" t="str">
        <f>"01458"</f>
        <v>01458</v>
      </c>
      <c r="B389" t="s">
        <v>811</v>
      </c>
      <c r="C389" t="s">
        <v>113</v>
      </c>
    </row>
    <row r="390" spans="1:3" x14ac:dyDescent="0.2">
      <c r="A390" t="str">
        <f>"01466"</f>
        <v>01466</v>
      </c>
      <c r="B390" t="s">
        <v>812</v>
      </c>
      <c r="C390" t="s">
        <v>132</v>
      </c>
    </row>
    <row r="391" spans="1:3" x14ac:dyDescent="0.2">
      <c r="A391" t="str">
        <f>"01475"</f>
        <v>01475</v>
      </c>
      <c r="B391" t="s">
        <v>813</v>
      </c>
      <c r="C391" t="s">
        <v>113</v>
      </c>
    </row>
    <row r="392" spans="1:3" x14ac:dyDescent="0.2">
      <c r="A392" t="str">
        <f>"01476"</f>
        <v>01476</v>
      </c>
      <c r="B392" t="s">
        <v>814</v>
      </c>
      <c r="C392" t="s">
        <v>279</v>
      </c>
    </row>
    <row r="393" spans="1:3" x14ac:dyDescent="0.2">
      <c r="A393" t="str">
        <f>"01477"</f>
        <v>01477</v>
      </c>
      <c r="B393" t="s">
        <v>815</v>
      </c>
      <c r="C393" t="s">
        <v>42</v>
      </c>
    </row>
    <row r="394" spans="1:3" x14ac:dyDescent="0.2">
      <c r="A394" t="str">
        <f>"01478"</f>
        <v>01478</v>
      </c>
      <c r="B394" t="s">
        <v>816</v>
      </c>
      <c r="C394" t="s">
        <v>362</v>
      </c>
    </row>
    <row r="395" spans="1:3" x14ac:dyDescent="0.2">
      <c r="A395" t="str">
        <f>"01483"</f>
        <v>01483</v>
      </c>
      <c r="B395" t="s">
        <v>817</v>
      </c>
      <c r="C395" t="s">
        <v>147</v>
      </c>
    </row>
    <row r="396" spans="1:3" x14ac:dyDescent="0.2">
      <c r="A396" t="str">
        <f>"01497"</f>
        <v>01497</v>
      </c>
      <c r="B396" t="s">
        <v>818</v>
      </c>
      <c r="C396" t="s">
        <v>113</v>
      </c>
    </row>
    <row r="397" spans="1:3" x14ac:dyDescent="0.2">
      <c r="A397" t="str">
        <f>"01501"</f>
        <v>01501</v>
      </c>
      <c r="B397" t="s">
        <v>819</v>
      </c>
      <c r="C397" t="s">
        <v>3</v>
      </c>
    </row>
    <row r="398" spans="1:3" x14ac:dyDescent="0.2">
      <c r="A398" t="str">
        <f>"01508"</f>
        <v>01508</v>
      </c>
      <c r="B398" t="s">
        <v>820</v>
      </c>
      <c r="C398" t="s">
        <v>303</v>
      </c>
    </row>
    <row r="399" spans="1:3" x14ac:dyDescent="0.2">
      <c r="A399" t="str">
        <f>"01513"</f>
        <v>01513</v>
      </c>
      <c r="B399" t="s">
        <v>821</v>
      </c>
      <c r="C399" t="s">
        <v>42</v>
      </c>
    </row>
    <row r="400" spans="1:3" x14ac:dyDescent="0.2">
      <c r="A400" t="str">
        <f>"01515"</f>
        <v>01515</v>
      </c>
      <c r="B400" t="s">
        <v>822</v>
      </c>
      <c r="C400" t="s">
        <v>3</v>
      </c>
    </row>
    <row r="401" spans="1:3" x14ac:dyDescent="0.2">
      <c r="A401" t="str">
        <f>"01518"</f>
        <v>01518</v>
      </c>
      <c r="B401" t="s">
        <v>823</v>
      </c>
      <c r="C401" t="s">
        <v>3</v>
      </c>
    </row>
    <row r="402" spans="1:3" x14ac:dyDescent="0.2">
      <c r="A402" t="str">
        <f>"01519"</f>
        <v>01519</v>
      </c>
      <c r="B402" t="s">
        <v>824</v>
      </c>
      <c r="C402" t="s">
        <v>346</v>
      </c>
    </row>
    <row r="403" spans="1:3" x14ac:dyDescent="0.2">
      <c r="A403" t="str">
        <f>"01521"</f>
        <v>01521</v>
      </c>
      <c r="B403" t="s">
        <v>825</v>
      </c>
      <c r="C403" t="s">
        <v>42</v>
      </c>
    </row>
    <row r="404" spans="1:3" x14ac:dyDescent="0.2">
      <c r="A404" t="str">
        <f>"01523"</f>
        <v>01523</v>
      </c>
      <c r="B404" t="s">
        <v>826</v>
      </c>
      <c r="C404" t="s">
        <v>259</v>
      </c>
    </row>
    <row r="405" spans="1:3" x14ac:dyDescent="0.2">
      <c r="A405" t="str">
        <f>"01525"</f>
        <v>01525</v>
      </c>
      <c r="B405" t="s">
        <v>827</v>
      </c>
      <c r="C405" t="s">
        <v>147</v>
      </c>
    </row>
    <row r="406" spans="1:3" x14ac:dyDescent="0.2">
      <c r="A406" t="str">
        <f>"01526"</f>
        <v>01526</v>
      </c>
      <c r="B406" t="s">
        <v>828</v>
      </c>
      <c r="C406" t="s">
        <v>3</v>
      </c>
    </row>
    <row r="407" spans="1:3" x14ac:dyDescent="0.2">
      <c r="A407" t="str">
        <f>"01530"</f>
        <v>01530</v>
      </c>
      <c r="B407" t="s">
        <v>829</v>
      </c>
      <c r="C407" t="s">
        <v>42</v>
      </c>
    </row>
    <row r="408" spans="1:3" x14ac:dyDescent="0.2">
      <c r="A408" t="str">
        <f>"01541"</f>
        <v>01541</v>
      </c>
      <c r="B408" t="s">
        <v>830</v>
      </c>
      <c r="C408" t="s">
        <v>42</v>
      </c>
    </row>
    <row r="409" spans="1:3" x14ac:dyDescent="0.2">
      <c r="A409" t="str">
        <f>"01548"</f>
        <v>01548</v>
      </c>
      <c r="B409" t="s">
        <v>831</v>
      </c>
      <c r="C409" t="s">
        <v>42</v>
      </c>
    </row>
    <row r="410" spans="1:3" x14ac:dyDescent="0.2">
      <c r="A410" t="str">
        <f>"01551"</f>
        <v>01551</v>
      </c>
      <c r="B410" t="s">
        <v>832</v>
      </c>
      <c r="C410" t="s">
        <v>311</v>
      </c>
    </row>
    <row r="411" spans="1:3" x14ac:dyDescent="0.2">
      <c r="A411" t="str">
        <f>"01553"</f>
        <v>01553</v>
      </c>
      <c r="B411" t="s">
        <v>833</v>
      </c>
      <c r="C411" t="s">
        <v>401</v>
      </c>
    </row>
    <row r="412" spans="1:3" x14ac:dyDescent="0.2">
      <c r="A412" t="str">
        <f>"01558"</f>
        <v>01558</v>
      </c>
      <c r="B412" t="s">
        <v>834</v>
      </c>
      <c r="C412" t="s">
        <v>42</v>
      </c>
    </row>
    <row r="413" spans="1:3" x14ac:dyDescent="0.2">
      <c r="A413" t="str">
        <f>"01571"</f>
        <v>01571</v>
      </c>
      <c r="B413" t="s">
        <v>835</v>
      </c>
      <c r="C413" t="s">
        <v>210</v>
      </c>
    </row>
    <row r="414" spans="1:3" x14ac:dyDescent="0.2">
      <c r="A414" t="str">
        <f>"01576"</f>
        <v>01576</v>
      </c>
      <c r="B414" t="s">
        <v>836</v>
      </c>
      <c r="C414" t="s">
        <v>346</v>
      </c>
    </row>
    <row r="415" spans="1:3" x14ac:dyDescent="0.2">
      <c r="A415" t="str">
        <f>"01578"</f>
        <v>01578</v>
      </c>
      <c r="B415" t="s">
        <v>837</v>
      </c>
      <c r="C415" t="s">
        <v>311</v>
      </c>
    </row>
    <row r="416" spans="1:3" x14ac:dyDescent="0.2">
      <c r="A416" t="str">
        <f>"01579"</f>
        <v>01579</v>
      </c>
      <c r="B416" t="s">
        <v>838</v>
      </c>
      <c r="C416" t="s">
        <v>113</v>
      </c>
    </row>
    <row r="417" spans="1:3" x14ac:dyDescent="0.2">
      <c r="A417" t="str">
        <f>"01583"</f>
        <v>01583</v>
      </c>
      <c r="B417" t="s">
        <v>839</v>
      </c>
      <c r="C417" t="s">
        <v>113</v>
      </c>
    </row>
    <row r="418" spans="1:3" x14ac:dyDescent="0.2">
      <c r="A418" t="str">
        <f>"01585"</f>
        <v>01585</v>
      </c>
      <c r="B418" t="s">
        <v>840</v>
      </c>
      <c r="C418" t="s">
        <v>210</v>
      </c>
    </row>
    <row r="419" spans="1:3" x14ac:dyDescent="0.2">
      <c r="A419" t="str">
        <f>"01586"</f>
        <v>01586</v>
      </c>
      <c r="B419" t="s">
        <v>841</v>
      </c>
      <c r="C419" t="s">
        <v>147</v>
      </c>
    </row>
    <row r="420" spans="1:3" x14ac:dyDescent="0.2">
      <c r="A420" t="str">
        <f>"01588"</f>
        <v>01588</v>
      </c>
      <c r="B420" t="s">
        <v>842</v>
      </c>
      <c r="C420" t="s">
        <v>224</v>
      </c>
    </row>
    <row r="421" spans="1:3" x14ac:dyDescent="0.2">
      <c r="A421" t="str">
        <f>"01593"</f>
        <v>01593</v>
      </c>
      <c r="B421" t="s">
        <v>843</v>
      </c>
      <c r="C421" t="s">
        <v>147</v>
      </c>
    </row>
    <row r="422" spans="1:3" x14ac:dyDescent="0.2">
      <c r="A422" t="str">
        <f>"01597"</f>
        <v>01597</v>
      </c>
      <c r="B422" t="s">
        <v>844</v>
      </c>
      <c r="C422" t="s">
        <v>362</v>
      </c>
    </row>
    <row r="423" spans="1:3" x14ac:dyDescent="0.2">
      <c r="A423" t="str">
        <f>"01600"</f>
        <v>01600</v>
      </c>
      <c r="B423" t="s">
        <v>845</v>
      </c>
      <c r="C423" t="s">
        <v>328</v>
      </c>
    </row>
    <row r="424" spans="1:3" x14ac:dyDescent="0.2">
      <c r="A424" t="str">
        <f>"01606"</f>
        <v>01606</v>
      </c>
      <c r="B424" t="s">
        <v>846</v>
      </c>
      <c r="C424" t="s">
        <v>279</v>
      </c>
    </row>
    <row r="425" spans="1:3" x14ac:dyDescent="0.2">
      <c r="A425" t="str">
        <f>"01610"</f>
        <v>01610</v>
      </c>
      <c r="B425" t="s">
        <v>847</v>
      </c>
      <c r="C425" t="s">
        <v>108</v>
      </c>
    </row>
    <row r="426" spans="1:3" x14ac:dyDescent="0.2">
      <c r="A426" t="str">
        <f>"01611"</f>
        <v>01611</v>
      </c>
      <c r="B426" t="s">
        <v>848</v>
      </c>
      <c r="C426" t="s">
        <v>279</v>
      </c>
    </row>
    <row r="427" spans="1:3" x14ac:dyDescent="0.2">
      <c r="A427" t="str">
        <f>"01618"</f>
        <v>01618</v>
      </c>
      <c r="B427" t="s">
        <v>849</v>
      </c>
      <c r="C427" t="s">
        <v>270</v>
      </c>
    </row>
    <row r="428" spans="1:3" x14ac:dyDescent="0.2">
      <c r="A428" t="str">
        <f>"01626"</f>
        <v>01626</v>
      </c>
      <c r="B428" t="s">
        <v>850</v>
      </c>
      <c r="C428" t="s">
        <v>340</v>
      </c>
    </row>
    <row r="429" spans="1:3" x14ac:dyDescent="0.2">
      <c r="A429" t="str">
        <f>"01635"</f>
        <v>01635</v>
      </c>
      <c r="B429" t="s">
        <v>851</v>
      </c>
      <c r="C429" t="s">
        <v>328</v>
      </c>
    </row>
    <row r="430" spans="1:3" x14ac:dyDescent="0.2">
      <c r="A430" t="str">
        <f>"01640"</f>
        <v>01640</v>
      </c>
      <c r="B430" t="s">
        <v>852</v>
      </c>
      <c r="C430" t="s">
        <v>161</v>
      </c>
    </row>
    <row r="431" spans="1:3" x14ac:dyDescent="0.2">
      <c r="A431" t="str">
        <f>"01645"</f>
        <v>01645</v>
      </c>
      <c r="B431" t="s">
        <v>853</v>
      </c>
      <c r="C431" t="s">
        <v>362</v>
      </c>
    </row>
    <row r="432" spans="1:3" x14ac:dyDescent="0.2">
      <c r="A432" t="str">
        <f>"01651"</f>
        <v>01651</v>
      </c>
      <c r="B432" t="s">
        <v>854</v>
      </c>
      <c r="C432" t="s">
        <v>362</v>
      </c>
    </row>
    <row r="433" spans="1:3" x14ac:dyDescent="0.2">
      <c r="A433" t="str">
        <f>"01656"</f>
        <v>01656</v>
      </c>
      <c r="B433" t="s">
        <v>855</v>
      </c>
      <c r="C433" t="s">
        <v>362</v>
      </c>
    </row>
    <row r="434" spans="1:3" x14ac:dyDescent="0.2">
      <c r="A434" t="str">
        <f>"01658"</f>
        <v>01658</v>
      </c>
      <c r="B434" t="s">
        <v>856</v>
      </c>
      <c r="C434" t="s">
        <v>311</v>
      </c>
    </row>
    <row r="435" spans="1:3" x14ac:dyDescent="0.2">
      <c r="A435" t="str">
        <f>"01666"</f>
        <v>01666</v>
      </c>
      <c r="B435" t="s">
        <v>857</v>
      </c>
      <c r="C435" t="s">
        <v>42</v>
      </c>
    </row>
    <row r="436" spans="1:3" x14ac:dyDescent="0.2">
      <c r="A436" t="str">
        <f>"01672"</f>
        <v>01672</v>
      </c>
      <c r="B436" t="s">
        <v>858</v>
      </c>
      <c r="C436" t="s">
        <v>42</v>
      </c>
    </row>
    <row r="437" spans="1:3" x14ac:dyDescent="0.2">
      <c r="A437" t="str">
        <f>"01675"</f>
        <v>01675</v>
      </c>
      <c r="B437" t="s">
        <v>859</v>
      </c>
      <c r="C437" t="s">
        <v>224</v>
      </c>
    </row>
    <row r="438" spans="1:3" x14ac:dyDescent="0.2">
      <c r="A438" t="str">
        <f>"01681"</f>
        <v>01681</v>
      </c>
      <c r="B438" t="s">
        <v>860</v>
      </c>
      <c r="C438" t="s">
        <v>42</v>
      </c>
    </row>
    <row r="439" spans="1:3" x14ac:dyDescent="0.2">
      <c r="A439" t="str">
        <f>"01686"</f>
        <v>01686</v>
      </c>
      <c r="B439" t="s">
        <v>861</v>
      </c>
      <c r="C439" t="s">
        <v>224</v>
      </c>
    </row>
    <row r="440" spans="1:3" x14ac:dyDescent="0.2">
      <c r="A440" t="str">
        <f>"01691"</f>
        <v>01691</v>
      </c>
      <c r="B440" t="s">
        <v>862</v>
      </c>
      <c r="C440" t="s">
        <v>201</v>
      </c>
    </row>
    <row r="441" spans="1:3" x14ac:dyDescent="0.2">
      <c r="A441" t="str">
        <f>"01692"</f>
        <v>01692</v>
      </c>
      <c r="B441" t="s">
        <v>863</v>
      </c>
      <c r="C441" t="s">
        <v>201</v>
      </c>
    </row>
    <row r="442" spans="1:3" x14ac:dyDescent="0.2">
      <c r="A442" t="str">
        <f>"01696"</f>
        <v>01696</v>
      </c>
      <c r="B442" t="s">
        <v>864</v>
      </c>
      <c r="C442" t="s">
        <v>3</v>
      </c>
    </row>
    <row r="443" spans="1:3" x14ac:dyDescent="0.2">
      <c r="A443" t="str">
        <f>"01698"</f>
        <v>01698</v>
      </c>
      <c r="B443" t="s">
        <v>865</v>
      </c>
      <c r="C443" t="s">
        <v>161</v>
      </c>
    </row>
    <row r="444" spans="1:3" x14ac:dyDescent="0.2">
      <c r="A444" t="str">
        <f>"01702"</f>
        <v>01702</v>
      </c>
      <c r="B444" t="s">
        <v>866</v>
      </c>
      <c r="C444" t="s">
        <v>393</v>
      </c>
    </row>
    <row r="445" spans="1:3" x14ac:dyDescent="0.2">
      <c r="A445" t="str">
        <f>"01709"</f>
        <v>01709</v>
      </c>
      <c r="B445" t="s">
        <v>867</v>
      </c>
      <c r="C445" t="s">
        <v>279</v>
      </c>
    </row>
    <row r="446" spans="1:3" x14ac:dyDescent="0.2">
      <c r="A446" t="str">
        <f>"01712"</f>
        <v>01712</v>
      </c>
      <c r="B446" t="s">
        <v>868</v>
      </c>
      <c r="C446" t="s">
        <v>412</v>
      </c>
    </row>
    <row r="447" spans="1:3" x14ac:dyDescent="0.2">
      <c r="A447" t="str">
        <f>"01713"</f>
        <v>01713</v>
      </c>
      <c r="B447" t="s">
        <v>869</v>
      </c>
      <c r="C447" t="s">
        <v>328</v>
      </c>
    </row>
    <row r="448" spans="1:3" x14ac:dyDescent="0.2">
      <c r="A448" t="str">
        <f>"01717"</f>
        <v>01717</v>
      </c>
      <c r="B448" t="s">
        <v>870</v>
      </c>
      <c r="C448" t="s">
        <v>113</v>
      </c>
    </row>
    <row r="449" spans="1:3" x14ac:dyDescent="0.2">
      <c r="A449" t="str">
        <f>"01719"</f>
        <v>01719</v>
      </c>
      <c r="B449" t="s">
        <v>871</v>
      </c>
      <c r="C449" t="s">
        <v>346</v>
      </c>
    </row>
    <row r="450" spans="1:3" x14ac:dyDescent="0.2">
      <c r="A450" t="str">
        <f>"01723"</f>
        <v>01723</v>
      </c>
      <c r="B450" t="s">
        <v>872</v>
      </c>
      <c r="C450" t="s">
        <v>132</v>
      </c>
    </row>
    <row r="451" spans="1:3" x14ac:dyDescent="0.2">
      <c r="A451" t="str">
        <f>"01726"</f>
        <v>01726</v>
      </c>
      <c r="B451" t="s">
        <v>873</v>
      </c>
      <c r="C451" t="s">
        <v>3</v>
      </c>
    </row>
    <row r="452" spans="1:3" x14ac:dyDescent="0.2">
      <c r="A452" t="str">
        <f>"01729"</f>
        <v>01729</v>
      </c>
      <c r="B452" t="s">
        <v>874</v>
      </c>
      <c r="C452" t="s">
        <v>259</v>
      </c>
    </row>
    <row r="453" spans="1:3" x14ac:dyDescent="0.2">
      <c r="A453" t="str">
        <f>"01731"</f>
        <v>01731</v>
      </c>
      <c r="B453" t="s">
        <v>875</v>
      </c>
      <c r="C453" t="s">
        <v>189</v>
      </c>
    </row>
    <row r="454" spans="1:3" x14ac:dyDescent="0.2">
      <c r="A454" t="str">
        <f>"01735"</f>
        <v>01735</v>
      </c>
      <c r="B454" t="s">
        <v>876</v>
      </c>
      <c r="C454" t="s">
        <v>362</v>
      </c>
    </row>
    <row r="455" spans="1:3" x14ac:dyDescent="0.2">
      <c r="A455" t="str">
        <f>"01748"</f>
        <v>01748</v>
      </c>
      <c r="B455" t="s">
        <v>877</v>
      </c>
      <c r="C455" t="s">
        <v>346</v>
      </c>
    </row>
    <row r="456" spans="1:3" x14ac:dyDescent="0.2">
      <c r="A456" t="str">
        <f>"01756"</f>
        <v>01756</v>
      </c>
      <c r="B456" t="s">
        <v>878</v>
      </c>
      <c r="C456" t="s">
        <v>147</v>
      </c>
    </row>
    <row r="457" spans="1:3" x14ac:dyDescent="0.2">
      <c r="A457" t="str">
        <f>"01760"</f>
        <v>01760</v>
      </c>
      <c r="B457" t="s">
        <v>879</v>
      </c>
      <c r="C457" t="s">
        <v>210</v>
      </c>
    </row>
    <row r="458" spans="1:3" x14ac:dyDescent="0.2">
      <c r="A458" t="str">
        <f>"01762"</f>
        <v>01762</v>
      </c>
      <c r="B458" t="s">
        <v>880</v>
      </c>
      <c r="C458" t="s">
        <v>161</v>
      </c>
    </row>
    <row r="459" spans="1:3" x14ac:dyDescent="0.2">
      <c r="A459" t="str">
        <f>"01763"</f>
        <v>01763</v>
      </c>
      <c r="B459" t="s">
        <v>881</v>
      </c>
      <c r="C459" t="s">
        <v>42</v>
      </c>
    </row>
    <row r="460" spans="1:3" x14ac:dyDescent="0.2">
      <c r="A460" t="str">
        <f>"01766"</f>
        <v>01766</v>
      </c>
      <c r="B460" t="s">
        <v>882</v>
      </c>
      <c r="C460" t="s">
        <v>362</v>
      </c>
    </row>
    <row r="461" spans="1:3" x14ac:dyDescent="0.2">
      <c r="A461" t="str">
        <f>"01769"</f>
        <v>01769</v>
      </c>
      <c r="B461" t="s">
        <v>883</v>
      </c>
      <c r="C461" t="s">
        <v>147</v>
      </c>
    </row>
    <row r="462" spans="1:3" x14ac:dyDescent="0.2">
      <c r="A462" t="str">
        <f>"01772"</f>
        <v>01772</v>
      </c>
      <c r="B462" t="s">
        <v>884</v>
      </c>
      <c r="C462" t="s">
        <v>401</v>
      </c>
    </row>
    <row r="463" spans="1:3" x14ac:dyDescent="0.2">
      <c r="A463" t="str">
        <f>"01773"</f>
        <v>01773</v>
      </c>
      <c r="B463" t="s">
        <v>885</v>
      </c>
      <c r="C463" t="s">
        <v>147</v>
      </c>
    </row>
    <row r="464" spans="1:3" x14ac:dyDescent="0.2">
      <c r="A464" t="str">
        <f>"01776"</f>
        <v>01776</v>
      </c>
      <c r="B464" t="s">
        <v>886</v>
      </c>
      <c r="C464" t="s">
        <v>279</v>
      </c>
    </row>
    <row r="465" spans="1:3" x14ac:dyDescent="0.2">
      <c r="A465" t="str">
        <f>"01782"</f>
        <v>01782</v>
      </c>
      <c r="B465" t="s">
        <v>887</v>
      </c>
      <c r="C465" t="s">
        <v>224</v>
      </c>
    </row>
    <row r="466" spans="1:3" x14ac:dyDescent="0.2">
      <c r="A466" t="str">
        <f>"01785"</f>
        <v>01785</v>
      </c>
      <c r="B466" t="s">
        <v>888</v>
      </c>
      <c r="C466" t="s">
        <v>346</v>
      </c>
    </row>
    <row r="467" spans="1:3" x14ac:dyDescent="0.2">
      <c r="A467" t="str">
        <f>"01787"</f>
        <v>01787</v>
      </c>
      <c r="B467" t="s">
        <v>889</v>
      </c>
      <c r="C467" t="s">
        <v>412</v>
      </c>
    </row>
    <row r="468" spans="1:3" x14ac:dyDescent="0.2">
      <c r="A468" t="str">
        <f>"01788"</f>
        <v>01788</v>
      </c>
      <c r="B468" t="s">
        <v>890</v>
      </c>
      <c r="C468" t="s">
        <v>279</v>
      </c>
    </row>
    <row r="469" spans="1:3" x14ac:dyDescent="0.2">
      <c r="A469" t="str">
        <f>"01789"</f>
        <v>01789</v>
      </c>
      <c r="B469" t="s">
        <v>891</v>
      </c>
      <c r="C469" t="s">
        <v>3</v>
      </c>
    </row>
    <row r="470" spans="1:3" x14ac:dyDescent="0.2">
      <c r="A470" t="str">
        <f>"01790"</f>
        <v>01790</v>
      </c>
      <c r="B470" t="s">
        <v>892</v>
      </c>
      <c r="C470" t="s">
        <v>328</v>
      </c>
    </row>
    <row r="471" spans="1:3" x14ac:dyDescent="0.2">
      <c r="A471" t="str">
        <f>"01797"</f>
        <v>01797</v>
      </c>
      <c r="B471" t="s">
        <v>893</v>
      </c>
      <c r="C471" t="s">
        <v>161</v>
      </c>
    </row>
    <row r="472" spans="1:3" x14ac:dyDescent="0.2">
      <c r="A472" t="str">
        <f>"01798"</f>
        <v>01798</v>
      </c>
      <c r="B472" t="s">
        <v>894</v>
      </c>
      <c r="C472" t="s">
        <v>328</v>
      </c>
    </row>
    <row r="473" spans="1:3" x14ac:dyDescent="0.2">
      <c r="A473" t="str">
        <f>"01799"</f>
        <v>01799</v>
      </c>
      <c r="B473" t="s">
        <v>895</v>
      </c>
      <c r="C473" t="s">
        <v>362</v>
      </c>
    </row>
    <row r="474" spans="1:3" x14ac:dyDescent="0.2">
      <c r="A474" t="str">
        <f>"01800"</f>
        <v>01800</v>
      </c>
      <c r="B474" t="s">
        <v>896</v>
      </c>
      <c r="C474" t="s">
        <v>270</v>
      </c>
    </row>
    <row r="475" spans="1:3" x14ac:dyDescent="0.2">
      <c r="A475" t="str">
        <f>"01801"</f>
        <v>01801</v>
      </c>
      <c r="B475" t="s">
        <v>897</v>
      </c>
      <c r="C475" t="s">
        <v>42</v>
      </c>
    </row>
    <row r="476" spans="1:3" x14ac:dyDescent="0.2">
      <c r="A476" t="str">
        <f>"01808"</f>
        <v>01808</v>
      </c>
      <c r="B476" t="s">
        <v>898</v>
      </c>
      <c r="C476" t="s">
        <v>224</v>
      </c>
    </row>
    <row r="477" spans="1:3" x14ac:dyDescent="0.2">
      <c r="A477" t="str">
        <f>"01809"</f>
        <v>01809</v>
      </c>
      <c r="B477" t="s">
        <v>899</v>
      </c>
      <c r="C477" t="s">
        <v>210</v>
      </c>
    </row>
    <row r="478" spans="1:3" x14ac:dyDescent="0.2">
      <c r="A478" t="str">
        <f>"01810"</f>
        <v>01810</v>
      </c>
      <c r="B478" t="s">
        <v>900</v>
      </c>
      <c r="C478" t="s">
        <v>259</v>
      </c>
    </row>
    <row r="479" spans="1:3" x14ac:dyDescent="0.2">
      <c r="A479" t="str">
        <f>"01811"</f>
        <v>01811</v>
      </c>
      <c r="B479" t="s">
        <v>901</v>
      </c>
      <c r="C479" t="s">
        <v>328</v>
      </c>
    </row>
    <row r="480" spans="1:3" x14ac:dyDescent="0.2">
      <c r="A480" t="str">
        <f>"01815"</f>
        <v>01815</v>
      </c>
      <c r="B480" t="s">
        <v>902</v>
      </c>
      <c r="C480" t="s">
        <v>132</v>
      </c>
    </row>
    <row r="481" spans="1:3" x14ac:dyDescent="0.2">
      <c r="A481" t="str">
        <f>"01816"</f>
        <v>01816</v>
      </c>
      <c r="B481" t="s">
        <v>903</v>
      </c>
      <c r="C481" t="s">
        <v>328</v>
      </c>
    </row>
    <row r="482" spans="1:3" x14ac:dyDescent="0.2">
      <c r="A482" t="str">
        <f>"01818"</f>
        <v>01818</v>
      </c>
      <c r="B482" t="s">
        <v>904</v>
      </c>
      <c r="C482" t="s">
        <v>412</v>
      </c>
    </row>
    <row r="483" spans="1:3" x14ac:dyDescent="0.2">
      <c r="A483" t="str">
        <f>"01820"</f>
        <v>01820</v>
      </c>
      <c r="B483" t="s">
        <v>905</v>
      </c>
      <c r="C483" t="s">
        <v>340</v>
      </c>
    </row>
    <row r="484" spans="1:3" x14ac:dyDescent="0.2">
      <c r="A484" t="str">
        <f>"01821"</f>
        <v>01821</v>
      </c>
      <c r="B484" t="s">
        <v>906</v>
      </c>
      <c r="C484" t="s">
        <v>279</v>
      </c>
    </row>
    <row r="485" spans="1:3" x14ac:dyDescent="0.2">
      <c r="A485" t="str">
        <f>"01830"</f>
        <v>01830</v>
      </c>
      <c r="B485" t="s">
        <v>907</v>
      </c>
      <c r="C485" t="s">
        <v>3</v>
      </c>
    </row>
    <row r="486" spans="1:3" x14ac:dyDescent="0.2">
      <c r="A486" t="str">
        <f>"01833"</f>
        <v>01833</v>
      </c>
      <c r="B486" t="s">
        <v>908</v>
      </c>
      <c r="C486" t="s">
        <v>3</v>
      </c>
    </row>
    <row r="487" spans="1:3" x14ac:dyDescent="0.2">
      <c r="A487" t="str">
        <f>"01836"</f>
        <v>01836</v>
      </c>
      <c r="B487" t="s">
        <v>909</v>
      </c>
      <c r="C487" t="s">
        <v>189</v>
      </c>
    </row>
    <row r="488" spans="1:3" x14ac:dyDescent="0.2">
      <c r="A488" t="str">
        <f>"01837"</f>
        <v>01837</v>
      </c>
      <c r="B488" t="s">
        <v>910</v>
      </c>
      <c r="C488" t="s">
        <v>113</v>
      </c>
    </row>
    <row r="489" spans="1:3" x14ac:dyDescent="0.2">
      <c r="A489" t="str">
        <f>"01846"</f>
        <v>01846</v>
      </c>
      <c r="B489" t="s">
        <v>911</v>
      </c>
      <c r="C489" t="s">
        <v>3</v>
      </c>
    </row>
    <row r="490" spans="1:3" x14ac:dyDescent="0.2">
      <c r="A490" t="str">
        <f>"01848"</f>
        <v>01848</v>
      </c>
      <c r="B490" t="s">
        <v>912</v>
      </c>
      <c r="C490" t="s">
        <v>174</v>
      </c>
    </row>
    <row r="491" spans="1:3" x14ac:dyDescent="0.2">
      <c r="A491" t="str">
        <f>"01851"</f>
        <v>01851</v>
      </c>
      <c r="B491" t="s">
        <v>913</v>
      </c>
      <c r="C491" t="s">
        <v>147</v>
      </c>
    </row>
    <row r="492" spans="1:3" x14ac:dyDescent="0.2">
      <c r="A492" t="str">
        <f>"01854"</f>
        <v>01854</v>
      </c>
      <c r="B492" t="s">
        <v>914</v>
      </c>
      <c r="C492" t="s">
        <v>108</v>
      </c>
    </row>
    <row r="493" spans="1:3" x14ac:dyDescent="0.2">
      <c r="A493" t="str">
        <f>"01857"</f>
        <v>01857</v>
      </c>
      <c r="B493" t="s">
        <v>915</v>
      </c>
      <c r="C493" t="s">
        <v>328</v>
      </c>
    </row>
    <row r="494" spans="1:3" x14ac:dyDescent="0.2">
      <c r="A494" t="str">
        <f>"01858"</f>
        <v>01858</v>
      </c>
      <c r="B494" t="s">
        <v>916</v>
      </c>
      <c r="C494" t="s">
        <v>3</v>
      </c>
    </row>
    <row r="495" spans="1:3" x14ac:dyDescent="0.2">
      <c r="A495" t="str">
        <f>"01860"</f>
        <v>01860</v>
      </c>
      <c r="B495" t="s">
        <v>917</v>
      </c>
      <c r="C495" t="s">
        <v>161</v>
      </c>
    </row>
    <row r="496" spans="1:3" x14ac:dyDescent="0.2">
      <c r="A496" t="str">
        <f>"01863"</f>
        <v>01863</v>
      </c>
      <c r="B496" t="s">
        <v>918</v>
      </c>
      <c r="C496" t="s">
        <v>393</v>
      </c>
    </row>
    <row r="497" spans="1:3" x14ac:dyDescent="0.2">
      <c r="A497" t="str">
        <f>"01866"</f>
        <v>01866</v>
      </c>
      <c r="B497" t="s">
        <v>919</v>
      </c>
      <c r="C497" t="s">
        <v>393</v>
      </c>
    </row>
    <row r="498" spans="1:3" x14ac:dyDescent="0.2">
      <c r="A498" t="str">
        <f>"01872"</f>
        <v>01872</v>
      </c>
      <c r="B498" t="s">
        <v>920</v>
      </c>
      <c r="C498" t="s">
        <v>132</v>
      </c>
    </row>
    <row r="499" spans="1:3" x14ac:dyDescent="0.2">
      <c r="A499" t="str">
        <f>"01873"</f>
        <v>01873</v>
      </c>
      <c r="B499" t="s">
        <v>921</v>
      </c>
      <c r="C499" t="s">
        <v>42</v>
      </c>
    </row>
    <row r="500" spans="1:3" x14ac:dyDescent="0.2">
      <c r="A500" t="str">
        <f>"01875"</f>
        <v>01875</v>
      </c>
      <c r="B500" t="s">
        <v>922</v>
      </c>
      <c r="C500" t="s">
        <v>42</v>
      </c>
    </row>
    <row r="501" spans="1:3" x14ac:dyDescent="0.2">
      <c r="A501" t="str">
        <f>"01876"</f>
        <v>01876</v>
      </c>
      <c r="B501" t="s">
        <v>923</v>
      </c>
      <c r="C501" t="s">
        <v>113</v>
      </c>
    </row>
    <row r="502" spans="1:3" x14ac:dyDescent="0.2">
      <c r="A502" t="str">
        <f>"01877"</f>
        <v>01877</v>
      </c>
      <c r="B502" t="s">
        <v>924</v>
      </c>
      <c r="C502" t="s">
        <v>42</v>
      </c>
    </row>
    <row r="503" spans="1:3" x14ac:dyDescent="0.2">
      <c r="A503" t="str">
        <f>"01880"</f>
        <v>01880</v>
      </c>
      <c r="B503" t="s">
        <v>925</v>
      </c>
      <c r="C503" t="s">
        <v>174</v>
      </c>
    </row>
    <row r="504" spans="1:3" x14ac:dyDescent="0.2">
      <c r="A504" t="str">
        <f>"01882"</f>
        <v>01882</v>
      </c>
      <c r="B504" t="s">
        <v>926</v>
      </c>
      <c r="C504" t="s">
        <v>362</v>
      </c>
    </row>
    <row r="505" spans="1:3" x14ac:dyDescent="0.2">
      <c r="A505" t="str">
        <f>"01883"</f>
        <v>01883</v>
      </c>
      <c r="B505" t="s">
        <v>927</v>
      </c>
      <c r="C505" t="s">
        <v>337</v>
      </c>
    </row>
    <row r="506" spans="1:3" x14ac:dyDescent="0.2">
      <c r="A506" t="str">
        <f>"01888"</f>
        <v>01888</v>
      </c>
      <c r="B506" t="s">
        <v>928</v>
      </c>
      <c r="C506" t="s">
        <v>362</v>
      </c>
    </row>
    <row r="507" spans="1:3" x14ac:dyDescent="0.2">
      <c r="A507" t="str">
        <f>"01890"</f>
        <v>01890</v>
      </c>
      <c r="B507" t="s">
        <v>929</v>
      </c>
      <c r="C507" t="s">
        <v>147</v>
      </c>
    </row>
    <row r="508" spans="1:3" x14ac:dyDescent="0.2">
      <c r="A508" t="str">
        <f>"01896"</f>
        <v>01896</v>
      </c>
      <c r="B508" t="s">
        <v>930</v>
      </c>
      <c r="C508" t="s">
        <v>161</v>
      </c>
    </row>
    <row r="509" spans="1:3" x14ac:dyDescent="0.2">
      <c r="A509" t="str">
        <f>"01899"</f>
        <v>01899</v>
      </c>
      <c r="B509" t="s">
        <v>931</v>
      </c>
      <c r="C509" t="s">
        <v>362</v>
      </c>
    </row>
    <row r="510" spans="1:3" x14ac:dyDescent="0.2">
      <c r="A510" t="str">
        <f>"01903"</f>
        <v>01903</v>
      </c>
      <c r="B510" t="s">
        <v>932</v>
      </c>
      <c r="C510" t="s">
        <v>346</v>
      </c>
    </row>
    <row r="511" spans="1:3" x14ac:dyDescent="0.2">
      <c r="A511" t="str">
        <f>"01905"</f>
        <v>01905</v>
      </c>
      <c r="B511" t="s">
        <v>933</v>
      </c>
      <c r="C511" t="s">
        <v>279</v>
      </c>
    </row>
    <row r="512" spans="1:3" x14ac:dyDescent="0.2">
      <c r="A512" t="str">
        <f>"01907"</f>
        <v>01907</v>
      </c>
      <c r="B512" t="s">
        <v>934</v>
      </c>
      <c r="C512" t="s">
        <v>393</v>
      </c>
    </row>
    <row r="513" spans="1:3" x14ac:dyDescent="0.2">
      <c r="A513" t="str">
        <f>"01908"</f>
        <v>01908</v>
      </c>
      <c r="B513" t="s">
        <v>935</v>
      </c>
      <c r="C513" t="s">
        <v>271</v>
      </c>
    </row>
    <row r="514" spans="1:3" x14ac:dyDescent="0.2">
      <c r="A514" t="str">
        <f>"01910"</f>
        <v>01910</v>
      </c>
      <c r="B514" t="s">
        <v>936</v>
      </c>
      <c r="C514" t="s">
        <v>189</v>
      </c>
    </row>
    <row r="515" spans="1:3" x14ac:dyDescent="0.2">
      <c r="A515" t="str">
        <f>"01911"</f>
        <v>01911</v>
      </c>
      <c r="B515" t="s">
        <v>937</v>
      </c>
      <c r="C515" t="s">
        <v>279</v>
      </c>
    </row>
    <row r="516" spans="1:3" x14ac:dyDescent="0.2">
      <c r="A516" t="str">
        <f>"01913"</f>
        <v>01913</v>
      </c>
      <c r="B516" t="s">
        <v>938</v>
      </c>
      <c r="C516" t="s">
        <v>189</v>
      </c>
    </row>
    <row r="517" spans="1:3" x14ac:dyDescent="0.2">
      <c r="A517" t="str">
        <f>"01916"</f>
        <v>01916</v>
      </c>
      <c r="B517" t="s">
        <v>939</v>
      </c>
      <c r="C517" t="s">
        <v>311</v>
      </c>
    </row>
    <row r="518" spans="1:3" x14ac:dyDescent="0.2">
      <c r="A518" t="str">
        <f>"01919"</f>
        <v>01919</v>
      </c>
      <c r="B518" t="s">
        <v>940</v>
      </c>
      <c r="C518" t="s">
        <v>346</v>
      </c>
    </row>
    <row r="519" spans="1:3" x14ac:dyDescent="0.2">
      <c r="A519" t="str">
        <f>"01921"</f>
        <v>01921</v>
      </c>
      <c r="B519" t="s">
        <v>941</v>
      </c>
      <c r="C519" t="s">
        <v>418</v>
      </c>
    </row>
    <row r="520" spans="1:3" x14ac:dyDescent="0.2">
      <c r="A520" t="str">
        <f>"01928"</f>
        <v>01928</v>
      </c>
      <c r="B520" t="s">
        <v>942</v>
      </c>
      <c r="C520" t="s">
        <v>174</v>
      </c>
    </row>
    <row r="521" spans="1:3" x14ac:dyDescent="0.2">
      <c r="A521" t="str">
        <f>"01929"</f>
        <v>01929</v>
      </c>
      <c r="B521" t="s">
        <v>943</v>
      </c>
      <c r="C521" t="s">
        <v>132</v>
      </c>
    </row>
    <row r="522" spans="1:3" x14ac:dyDescent="0.2">
      <c r="A522" t="str">
        <f>"01931"</f>
        <v>01931</v>
      </c>
      <c r="B522" t="s">
        <v>944</v>
      </c>
      <c r="C522" t="s">
        <v>3</v>
      </c>
    </row>
    <row r="523" spans="1:3" x14ac:dyDescent="0.2">
      <c r="A523" t="str">
        <f>"01935"</f>
        <v>01935</v>
      </c>
      <c r="B523" t="s">
        <v>945</v>
      </c>
      <c r="C523" t="s">
        <v>147</v>
      </c>
    </row>
    <row r="524" spans="1:3" x14ac:dyDescent="0.2">
      <c r="A524" t="str">
        <f>"01939"</f>
        <v>01939</v>
      </c>
      <c r="B524" t="s">
        <v>946</v>
      </c>
      <c r="C524" t="s">
        <v>147</v>
      </c>
    </row>
    <row r="525" spans="1:3" x14ac:dyDescent="0.2">
      <c r="A525" t="str">
        <f>"01942"</f>
        <v>01942</v>
      </c>
      <c r="B525" t="s">
        <v>947</v>
      </c>
      <c r="C525" t="s">
        <v>132</v>
      </c>
    </row>
    <row r="526" spans="1:3" x14ac:dyDescent="0.2">
      <c r="A526" t="str">
        <f>"01948"</f>
        <v>01948</v>
      </c>
      <c r="B526" t="s">
        <v>948</v>
      </c>
      <c r="C526" t="s">
        <v>161</v>
      </c>
    </row>
    <row r="527" spans="1:3" x14ac:dyDescent="0.2">
      <c r="A527" t="str">
        <f>"01951"</f>
        <v>01951</v>
      </c>
      <c r="B527" t="s">
        <v>949</v>
      </c>
      <c r="C527" t="s">
        <v>42</v>
      </c>
    </row>
    <row r="528" spans="1:3" x14ac:dyDescent="0.2">
      <c r="A528" t="str">
        <f>"01952"</f>
        <v>01952</v>
      </c>
      <c r="B528" t="s">
        <v>950</v>
      </c>
      <c r="C528" t="s">
        <v>42</v>
      </c>
    </row>
    <row r="529" spans="1:3" x14ac:dyDescent="0.2">
      <c r="A529" t="str">
        <f>"01958"</f>
        <v>01958</v>
      </c>
      <c r="B529" t="s">
        <v>951</v>
      </c>
      <c r="C529" t="s">
        <v>210</v>
      </c>
    </row>
    <row r="530" spans="1:3" x14ac:dyDescent="0.2">
      <c r="A530" t="str">
        <f>"01963"</f>
        <v>01963</v>
      </c>
      <c r="B530" t="s">
        <v>952</v>
      </c>
      <c r="C530" t="s">
        <v>311</v>
      </c>
    </row>
    <row r="531" spans="1:3" x14ac:dyDescent="0.2">
      <c r="A531" t="str">
        <f>"01969"</f>
        <v>01969</v>
      </c>
      <c r="B531" t="s">
        <v>953</v>
      </c>
      <c r="C531" t="s">
        <v>147</v>
      </c>
    </row>
    <row r="532" spans="1:3" x14ac:dyDescent="0.2">
      <c r="A532" t="str">
        <f>"01970"</f>
        <v>01970</v>
      </c>
      <c r="B532" t="s">
        <v>954</v>
      </c>
      <c r="C532" t="s">
        <v>161</v>
      </c>
    </row>
    <row r="533" spans="1:3" x14ac:dyDescent="0.2">
      <c r="A533" t="str">
        <f>"01973"</f>
        <v>01973</v>
      </c>
      <c r="B533" t="s">
        <v>955</v>
      </c>
      <c r="C533" t="s">
        <v>279</v>
      </c>
    </row>
    <row r="534" spans="1:3" x14ac:dyDescent="0.2">
      <c r="A534" t="str">
        <f>"01979"</f>
        <v>01979</v>
      </c>
      <c r="B534" t="s">
        <v>956</v>
      </c>
      <c r="C534" t="s">
        <v>362</v>
      </c>
    </row>
    <row r="535" spans="1:3" x14ac:dyDescent="0.2">
      <c r="A535" t="str">
        <f>"01980"</f>
        <v>01980</v>
      </c>
      <c r="B535" t="s">
        <v>957</v>
      </c>
      <c r="C535" t="s">
        <v>224</v>
      </c>
    </row>
    <row r="536" spans="1:3" x14ac:dyDescent="0.2">
      <c r="A536" t="str">
        <f>"01981"</f>
        <v>01981</v>
      </c>
      <c r="B536" t="s">
        <v>958</v>
      </c>
      <c r="C536" t="s">
        <v>147</v>
      </c>
    </row>
    <row r="537" spans="1:3" x14ac:dyDescent="0.2">
      <c r="A537" t="str">
        <f>"01982"</f>
        <v>01982</v>
      </c>
      <c r="B537" t="s">
        <v>959</v>
      </c>
      <c r="C537" t="s">
        <v>189</v>
      </c>
    </row>
    <row r="538" spans="1:3" x14ac:dyDescent="0.2">
      <c r="A538" t="str">
        <f>"01983"</f>
        <v>01983</v>
      </c>
      <c r="B538" t="s">
        <v>960</v>
      </c>
      <c r="C538" t="s">
        <v>311</v>
      </c>
    </row>
    <row r="539" spans="1:3" x14ac:dyDescent="0.2">
      <c r="A539" t="str">
        <f>"01986"</f>
        <v>01986</v>
      </c>
      <c r="B539" t="s">
        <v>961</v>
      </c>
      <c r="C539" t="s">
        <v>393</v>
      </c>
    </row>
    <row r="540" spans="1:3" x14ac:dyDescent="0.2">
      <c r="A540" t="str">
        <f>"01988"</f>
        <v>01988</v>
      </c>
      <c r="B540" t="s">
        <v>962</v>
      </c>
      <c r="C540" t="s">
        <v>311</v>
      </c>
    </row>
    <row r="541" spans="1:3" x14ac:dyDescent="0.2">
      <c r="A541" t="str">
        <f>"01997"</f>
        <v>01997</v>
      </c>
      <c r="B541" t="s">
        <v>963</v>
      </c>
      <c r="C541" t="s">
        <v>271</v>
      </c>
    </row>
    <row r="542" spans="1:3" x14ac:dyDescent="0.2">
      <c r="A542" t="str">
        <f>"01999"</f>
        <v>01999</v>
      </c>
      <c r="B542" t="s">
        <v>964</v>
      </c>
      <c r="C542" t="s">
        <v>201</v>
      </c>
    </row>
    <row r="543" spans="1:3" x14ac:dyDescent="0.2">
      <c r="A543" t="str">
        <f>"02001"</f>
        <v>02001</v>
      </c>
      <c r="B543" t="s">
        <v>965</v>
      </c>
      <c r="C543" t="s">
        <v>147</v>
      </c>
    </row>
    <row r="544" spans="1:3" x14ac:dyDescent="0.2">
      <c r="A544" t="str">
        <f>"02002"</f>
        <v>02002</v>
      </c>
      <c r="B544" t="s">
        <v>966</v>
      </c>
      <c r="C544" t="s">
        <v>393</v>
      </c>
    </row>
    <row r="545" spans="1:3" x14ac:dyDescent="0.2">
      <c r="A545" t="str">
        <f>"02003"</f>
        <v>02003</v>
      </c>
      <c r="B545" t="s">
        <v>967</v>
      </c>
      <c r="C545" t="s">
        <v>279</v>
      </c>
    </row>
    <row r="546" spans="1:3" x14ac:dyDescent="0.2">
      <c r="A546" t="str">
        <f>"02005"</f>
        <v>02005</v>
      </c>
      <c r="B546" t="s">
        <v>968</v>
      </c>
      <c r="C546" t="s">
        <v>42</v>
      </c>
    </row>
    <row r="547" spans="1:3" x14ac:dyDescent="0.2">
      <c r="A547" t="str">
        <f>"02008"</f>
        <v>02008</v>
      </c>
      <c r="B547" t="s">
        <v>969</v>
      </c>
      <c r="C547" t="s">
        <v>161</v>
      </c>
    </row>
    <row r="548" spans="1:3" x14ac:dyDescent="0.2">
      <c r="A548" t="str">
        <f>"02011"</f>
        <v>02011</v>
      </c>
      <c r="B548" t="s">
        <v>970</v>
      </c>
      <c r="C548" t="s">
        <v>189</v>
      </c>
    </row>
    <row r="549" spans="1:3" x14ac:dyDescent="0.2">
      <c r="A549" t="str">
        <f>"02013"</f>
        <v>02013</v>
      </c>
      <c r="B549" t="s">
        <v>971</v>
      </c>
      <c r="C549" t="s">
        <v>224</v>
      </c>
    </row>
    <row r="550" spans="1:3" x14ac:dyDescent="0.2">
      <c r="A550" t="str">
        <f>"02015"</f>
        <v>02015</v>
      </c>
      <c r="B550" t="s">
        <v>972</v>
      </c>
      <c r="C550" t="s">
        <v>210</v>
      </c>
    </row>
    <row r="551" spans="1:3" x14ac:dyDescent="0.2">
      <c r="A551" t="str">
        <f>"02016"</f>
        <v>02016</v>
      </c>
      <c r="B551" t="s">
        <v>973</v>
      </c>
      <c r="C551" t="s">
        <v>311</v>
      </c>
    </row>
    <row r="552" spans="1:3" x14ac:dyDescent="0.2">
      <c r="A552" t="str">
        <f>"02018"</f>
        <v>02018</v>
      </c>
      <c r="B552" t="s">
        <v>974</v>
      </c>
      <c r="C552" t="s">
        <v>362</v>
      </c>
    </row>
    <row r="553" spans="1:3" x14ac:dyDescent="0.2">
      <c r="A553" t="str">
        <f>"02020"</f>
        <v>02020</v>
      </c>
      <c r="B553" t="s">
        <v>975</v>
      </c>
      <c r="C553" t="s">
        <v>189</v>
      </c>
    </row>
    <row r="554" spans="1:3" x14ac:dyDescent="0.2">
      <c r="A554" t="str">
        <f>"02025"</f>
        <v>02025</v>
      </c>
      <c r="B554" t="s">
        <v>976</v>
      </c>
      <c r="C554" t="s">
        <v>210</v>
      </c>
    </row>
    <row r="555" spans="1:3" x14ac:dyDescent="0.2">
      <c r="A555" t="str">
        <f>"02030"</f>
        <v>02030</v>
      </c>
      <c r="B555" t="s">
        <v>977</v>
      </c>
      <c r="C555" t="s">
        <v>189</v>
      </c>
    </row>
    <row r="556" spans="1:3" x14ac:dyDescent="0.2">
      <c r="A556" t="str">
        <f>"02038"</f>
        <v>02038</v>
      </c>
      <c r="B556" t="s">
        <v>978</v>
      </c>
      <c r="C556" t="s">
        <v>259</v>
      </c>
    </row>
    <row r="557" spans="1:3" x14ac:dyDescent="0.2">
      <c r="A557" t="str">
        <f>"02039"</f>
        <v>02039</v>
      </c>
      <c r="B557" t="s">
        <v>979</v>
      </c>
      <c r="C557" t="s">
        <v>362</v>
      </c>
    </row>
    <row r="558" spans="1:3" x14ac:dyDescent="0.2">
      <c r="A558" t="str">
        <f>"02057"</f>
        <v>02057</v>
      </c>
      <c r="B558" t="s">
        <v>980</v>
      </c>
      <c r="C558" t="s">
        <v>346</v>
      </c>
    </row>
    <row r="559" spans="1:3" x14ac:dyDescent="0.2">
      <c r="A559" t="str">
        <f>"02066"</f>
        <v>02066</v>
      </c>
      <c r="B559" t="s">
        <v>981</v>
      </c>
      <c r="C559" t="s">
        <v>311</v>
      </c>
    </row>
    <row r="560" spans="1:3" x14ac:dyDescent="0.2">
      <c r="A560" t="str">
        <f>"02076"</f>
        <v>02076</v>
      </c>
      <c r="B560" t="s">
        <v>982</v>
      </c>
      <c r="C560" t="s">
        <v>147</v>
      </c>
    </row>
    <row r="561" spans="1:3" x14ac:dyDescent="0.2">
      <c r="A561" t="str">
        <f>"02096"</f>
        <v>02096</v>
      </c>
      <c r="B561" t="s">
        <v>983</v>
      </c>
      <c r="C561" t="s">
        <v>42</v>
      </c>
    </row>
    <row r="562" spans="1:3" x14ac:dyDescent="0.2">
      <c r="A562" t="str">
        <f>"02097"</f>
        <v>02097</v>
      </c>
      <c r="B562" t="s">
        <v>984</v>
      </c>
      <c r="C562" t="s">
        <v>113</v>
      </c>
    </row>
    <row r="563" spans="1:3" x14ac:dyDescent="0.2">
      <c r="A563" t="str">
        <f>"02099"</f>
        <v>02099</v>
      </c>
      <c r="B563" t="s">
        <v>985</v>
      </c>
      <c r="C563" t="s">
        <v>401</v>
      </c>
    </row>
    <row r="564" spans="1:3" x14ac:dyDescent="0.2">
      <c r="A564" t="str">
        <f>"02100"</f>
        <v>02100</v>
      </c>
      <c r="B564" t="s">
        <v>986</v>
      </c>
      <c r="C564" t="s">
        <v>224</v>
      </c>
    </row>
    <row r="565" spans="1:3" x14ac:dyDescent="0.2">
      <c r="A565" t="str">
        <f>"02101"</f>
        <v>02101</v>
      </c>
      <c r="B565" t="s">
        <v>987</v>
      </c>
      <c r="C565" t="s">
        <v>161</v>
      </c>
    </row>
    <row r="566" spans="1:3" x14ac:dyDescent="0.2">
      <c r="A566" t="str">
        <f>"02105"</f>
        <v>02105</v>
      </c>
      <c r="B566" t="s">
        <v>988</v>
      </c>
      <c r="C566" t="s">
        <v>42</v>
      </c>
    </row>
    <row r="567" spans="1:3" x14ac:dyDescent="0.2">
      <c r="A567" t="str">
        <f>"02111"</f>
        <v>02111</v>
      </c>
      <c r="B567" t="s">
        <v>989</v>
      </c>
      <c r="C567" t="s">
        <v>189</v>
      </c>
    </row>
    <row r="568" spans="1:3" x14ac:dyDescent="0.2">
      <c r="A568" t="str">
        <f>"02121"</f>
        <v>02121</v>
      </c>
      <c r="B568" t="s">
        <v>990</v>
      </c>
      <c r="C568" t="s">
        <v>224</v>
      </c>
    </row>
    <row r="569" spans="1:3" x14ac:dyDescent="0.2">
      <c r="A569" t="str">
        <f>"02126"</f>
        <v>02126</v>
      </c>
      <c r="B569" t="s">
        <v>991</v>
      </c>
      <c r="C569" t="s">
        <v>42</v>
      </c>
    </row>
    <row r="570" spans="1:3" x14ac:dyDescent="0.2">
      <c r="A570" t="str">
        <f>"02128"</f>
        <v>02128</v>
      </c>
      <c r="B570" t="s">
        <v>992</v>
      </c>
      <c r="C570" t="s">
        <v>270</v>
      </c>
    </row>
    <row r="571" spans="1:3" x14ac:dyDescent="0.2">
      <c r="A571" t="str">
        <f>"02130"</f>
        <v>02130</v>
      </c>
      <c r="B571" t="s">
        <v>993</v>
      </c>
      <c r="C571" t="s">
        <v>346</v>
      </c>
    </row>
    <row r="572" spans="1:3" x14ac:dyDescent="0.2">
      <c r="A572" t="str">
        <f>"02136"</f>
        <v>02136</v>
      </c>
      <c r="B572" t="s">
        <v>994</v>
      </c>
      <c r="C572" t="s">
        <v>132</v>
      </c>
    </row>
    <row r="573" spans="1:3" x14ac:dyDescent="0.2">
      <c r="A573" t="str">
        <f>"02137"</f>
        <v>02137</v>
      </c>
      <c r="B573" t="s">
        <v>995</v>
      </c>
      <c r="C573" t="s">
        <v>42</v>
      </c>
    </row>
    <row r="574" spans="1:3" x14ac:dyDescent="0.2">
      <c r="A574" t="str">
        <f>"02138"</f>
        <v>02138</v>
      </c>
      <c r="B574" t="s">
        <v>996</v>
      </c>
      <c r="C574" t="s">
        <v>3</v>
      </c>
    </row>
    <row r="575" spans="1:3" x14ac:dyDescent="0.2">
      <c r="A575" t="str">
        <f>"02142"</f>
        <v>02142</v>
      </c>
      <c r="B575" t="s">
        <v>997</v>
      </c>
      <c r="C575" t="s">
        <v>42</v>
      </c>
    </row>
    <row r="576" spans="1:3" x14ac:dyDescent="0.2">
      <c r="A576" t="str">
        <f>"02145"</f>
        <v>02145</v>
      </c>
      <c r="B576" t="s">
        <v>998</v>
      </c>
      <c r="C576" t="s">
        <v>132</v>
      </c>
    </row>
    <row r="577" spans="1:3" x14ac:dyDescent="0.2">
      <c r="A577" t="str">
        <f>"02149"</f>
        <v>02149</v>
      </c>
      <c r="B577" t="s">
        <v>999</v>
      </c>
      <c r="C577" t="s">
        <v>221</v>
      </c>
    </row>
    <row r="578" spans="1:3" x14ac:dyDescent="0.2">
      <c r="A578" t="str">
        <f>"02150"</f>
        <v>02150</v>
      </c>
      <c r="B578" t="s">
        <v>1000</v>
      </c>
      <c r="C578" t="s">
        <v>174</v>
      </c>
    </row>
    <row r="579" spans="1:3" x14ac:dyDescent="0.2">
      <c r="A579" t="str">
        <f>"02153"</f>
        <v>02153</v>
      </c>
      <c r="B579" t="s">
        <v>1001</v>
      </c>
      <c r="C579" t="s">
        <v>362</v>
      </c>
    </row>
    <row r="580" spans="1:3" x14ac:dyDescent="0.2">
      <c r="A580" t="str">
        <f>"02155"</f>
        <v>02155</v>
      </c>
      <c r="B580" t="s">
        <v>1002</v>
      </c>
      <c r="C580" t="s">
        <v>362</v>
      </c>
    </row>
    <row r="581" spans="1:3" x14ac:dyDescent="0.2">
      <c r="A581" t="str">
        <f>"02157"</f>
        <v>02157</v>
      </c>
      <c r="B581" t="s">
        <v>101</v>
      </c>
      <c r="C581" t="s">
        <v>42</v>
      </c>
    </row>
    <row r="582" spans="1:3" x14ac:dyDescent="0.2">
      <c r="A582" t="str">
        <f>"02158"</f>
        <v>02158</v>
      </c>
      <c r="B582" t="s">
        <v>1003</v>
      </c>
      <c r="C582" t="s">
        <v>3</v>
      </c>
    </row>
    <row r="583" spans="1:3" x14ac:dyDescent="0.2">
      <c r="A583" t="str">
        <f>"02160"</f>
        <v>02160</v>
      </c>
      <c r="B583" t="s">
        <v>40</v>
      </c>
      <c r="C583" t="s">
        <v>3</v>
      </c>
    </row>
    <row r="584" spans="1:3" x14ac:dyDescent="0.2">
      <c r="A584" t="str">
        <f>"02161"</f>
        <v>02161</v>
      </c>
      <c r="B584" t="s">
        <v>66</v>
      </c>
      <c r="C584" t="s">
        <v>42</v>
      </c>
    </row>
    <row r="585" spans="1:3" x14ac:dyDescent="0.2">
      <c r="A585" t="str">
        <f>"02162"</f>
        <v>02162</v>
      </c>
      <c r="B585" t="s">
        <v>100</v>
      </c>
      <c r="C585" t="s">
        <v>42</v>
      </c>
    </row>
    <row r="586" spans="1:3" x14ac:dyDescent="0.2">
      <c r="A586" t="str">
        <f>"02166"</f>
        <v>02166</v>
      </c>
      <c r="B586" t="s">
        <v>220</v>
      </c>
      <c r="C586" t="s">
        <v>221</v>
      </c>
    </row>
    <row r="587" spans="1:3" x14ac:dyDescent="0.2">
      <c r="A587" t="str">
        <f>"02169"</f>
        <v>02169</v>
      </c>
      <c r="B587" t="s">
        <v>360</v>
      </c>
      <c r="C587" t="s">
        <v>346</v>
      </c>
    </row>
    <row r="588" spans="1:3" x14ac:dyDescent="0.2">
      <c r="A588" t="str">
        <f>"02171"</f>
        <v>02171</v>
      </c>
      <c r="B588" t="s">
        <v>99</v>
      </c>
      <c r="C588" t="s">
        <v>42</v>
      </c>
    </row>
    <row r="589" spans="1:3" x14ac:dyDescent="0.2">
      <c r="A589" t="str">
        <f>"02172"</f>
        <v>02172</v>
      </c>
      <c r="B589" t="s">
        <v>39</v>
      </c>
      <c r="C589" t="s">
        <v>3</v>
      </c>
    </row>
    <row r="590" spans="1:3" x14ac:dyDescent="0.2">
      <c r="A590" t="str">
        <f>"02175"</f>
        <v>02175</v>
      </c>
      <c r="B590" t="s">
        <v>156</v>
      </c>
      <c r="C590" t="s">
        <v>147</v>
      </c>
    </row>
    <row r="591" spans="1:3" x14ac:dyDescent="0.2">
      <c r="A591" t="str">
        <f>"02177"</f>
        <v>02177</v>
      </c>
      <c r="B591" t="s">
        <v>138</v>
      </c>
      <c r="C591" t="s">
        <v>132</v>
      </c>
    </row>
    <row r="592" spans="1:3" x14ac:dyDescent="0.2">
      <c r="A592" t="str">
        <f>"02179"</f>
        <v>02179</v>
      </c>
      <c r="B592" t="s">
        <v>65</v>
      </c>
      <c r="C592" t="s">
        <v>42</v>
      </c>
    </row>
    <row r="593" spans="1:3" x14ac:dyDescent="0.2">
      <c r="A593" t="str">
        <f>"02180"</f>
        <v>02180</v>
      </c>
      <c r="B593" t="s">
        <v>155</v>
      </c>
      <c r="C593" t="s">
        <v>147</v>
      </c>
    </row>
    <row r="594" spans="1:3" x14ac:dyDescent="0.2">
      <c r="A594" t="str">
        <f>"02185"</f>
        <v>02185</v>
      </c>
      <c r="B594" t="s">
        <v>18</v>
      </c>
      <c r="C594" t="s">
        <v>3</v>
      </c>
    </row>
    <row r="595" spans="1:3" x14ac:dyDescent="0.2">
      <c r="A595" t="str">
        <f>"02186"</f>
        <v>02186</v>
      </c>
      <c r="B595" t="s">
        <v>98</v>
      </c>
      <c r="C595" t="s">
        <v>42</v>
      </c>
    </row>
    <row r="596" spans="1:3" x14ac:dyDescent="0.2">
      <c r="A596" t="str">
        <f>"02190"</f>
        <v>02190</v>
      </c>
      <c r="B596" t="s">
        <v>17</v>
      </c>
      <c r="C596" t="s">
        <v>3</v>
      </c>
    </row>
    <row r="597" spans="1:3" x14ac:dyDescent="0.2">
      <c r="A597" t="str">
        <f>"02192"</f>
        <v>02192</v>
      </c>
      <c r="B597" t="s">
        <v>38</v>
      </c>
      <c r="C597" t="s">
        <v>3</v>
      </c>
    </row>
    <row r="598" spans="1:3" x14ac:dyDescent="0.2">
      <c r="A598" t="str">
        <f>"02196"</f>
        <v>02196</v>
      </c>
      <c r="B598" t="s">
        <v>97</v>
      </c>
      <c r="C598" t="s">
        <v>42</v>
      </c>
    </row>
    <row r="599" spans="1:3" x14ac:dyDescent="0.2">
      <c r="A599" t="str">
        <f>"02198"</f>
        <v>02198</v>
      </c>
      <c r="B599" t="s">
        <v>396</v>
      </c>
      <c r="C599" t="s">
        <v>393</v>
      </c>
    </row>
    <row r="600" spans="1:3" x14ac:dyDescent="0.2">
      <c r="A600" t="str">
        <f>"02199"</f>
        <v>02199</v>
      </c>
      <c r="B600" t="s">
        <v>199</v>
      </c>
      <c r="C600" t="s">
        <v>189</v>
      </c>
    </row>
    <row r="601" spans="1:3" x14ac:dyDescent="0.2">
      <c r="A601" t="str">
        <f>"02208"</f>
        <v>02208</v>
      </c>
      <c r="B601" t="s">
        <v>392</v>
      </c>
      <c r="C601" t="s">
        <v>362</v>
      </c>
    </row>
    <row r="602" spans="1:3" x14ac:dyDescent="0.2">
      <c r="A602" t="str">
        <f>"02209"</f>
        <v>02209</v>
      </c>
      <c r="B602" t="s">
        <v>137</v>
      </c>
      <c r="C602" t="s">
        <v>132</v>
      </c>
    </row>
    <row r="603" spans="1:3" x14ac:dyDescent="0.2">
      <c r="A603" t="str">
        <f>"02216"</f>
        <v>02216</v>
      </c>
      <c r="B603" t="s">
        <v>16</v>
      </c>
      <c r="C603" t="s">
        <v>3</v>
      </c>
    </row>
    <row r="604" spans="1:3" x14ac:dyDescent="0.2">
      <c r="A604" t="str">
        <f>"02217"</f>
        <v>02217</v>
      </c>
      <c r="B604" t="s">
        <v>181</v>
      </c>
      <c r="C604" t="s">
        <v>174</v>
      </c>
    </row>
    <row r="605" spans="1:3" x14ac:dyDescent="0.2">
      <c r="A605" t="str">
        <f>"02218"</f>
        <v>02218</v>
      </c>
      <c r="B605" t="s">
        <v>131</v>
      </c>
      <c r="C605" t="s">
        <v>113</v>
      </c>
    </row>
    <row r="606" spans="1:3" x14ac:dyDescent="0.2">
      <c r="A606" t="str">
        <f>"02219"</f>
        <v>02219</v>
      </c>
      <c r="B606" t="s">
        <v>15</v>
      </c>
      <c r="C606" t="s">
        <v>3</v>
      </c>
    </row>
    <row r="607" spans="1:3" x14ac:dyDescent="0.2">
      <c r="A607" t="str">
        <f>"02225"</f>
        <v>02225</v>
      </c>
      <c r="B607" t="s">
        <v>154</v>
      </c>
      <c r="C607" t="s">
        <v>147</v>
      </c>
    </row>
    <row r="608" spans="1:3" x14ac:dyDescent="0.2">
      <c r="A608" t="str">
        <f>"02228"</f>
        <v>02228</v>
      </c>
      <c r="B608" t="s">
        <v>96</v>
      </c>
      <c r="C608" t="s">
        <v>42</v>
      </c>
    </row>
    <row r="609" spans="1:3" x14ac:dyDescent="0.2">
      <c r="A609" t="str">
        <f>"02232"</f>
        <v>02232</v>
      </c>
      <c r="B609" t="s">
        <v>198</v>
      </c>
      <c r="C609" t="s">
        <v>189</v>
      </c>
    </row>
    <row r="610" spans="1:3" x14ac:dyDescent="0.2">
      <c r="A610" t="str">
        <f>"02235"</f>
        <v>02235</v>
      </c>
      <c r="B610" t="s">
        <v>14</v>
      </c>
      <c r="C610" t="s">
        <v>3</v>
      </c>
    </row>
    <row r="611" spans="1:3" x14ac:dyDescent="0.2">
      <c r="A611" t="str">
        <f>"02238"</f>
        <v>02238</v>
      </c>
      <c r="B611" t="s">
        <v>216</v>
      </c>
      <c r="C611" t="s">
        <v>210</v>
      </c>
    </row>
    <row r="612" spans="1:3" x14ac:dyDescent="0.2">
      <c r="A612" t="str">
        <f>"02245"</f>
        <v>02245</v>
      </c>
      <c r="B612" t="s">
        <v>404</v>
      </c>
      <c r="C612" t="s">
        <v>401</v>
      </c>
    </row>
    <row r="613" spans="1:3" x14ac:dyDescent="0.2">
      <c r="A613" t="str">
        <f>"02250"</f>
        <v>02250</v>
      </c>
      <c r="B613" t="s">
        <v>170</v>
      </c>
      <c r="C613" t="s">
        <v>161</v>
      </c>
    </row>
    <row r="614" spans="1:3" x14ac:dyDescent="0.2">
      <c r="A614" t="str">
        <f>"02251"</f>
        <v>02251</v>
      </c>
      <c r="B614" t="s">
        <v>13</v>
      </c>
      <c r="C614" t="s">
        <v>3</v>
      </c>
    </row>
    <row r="615" spans="1:3" x14ac:dyDescent="0.2">
      <c r="A615" t="str">
        <f>"02252"</f>
        <v>02252</v>
      </c>
      <c r="B615" t="s">
        <v>37</v>
      </c>
      <c r="C615" t="s">
        <v>3</v>
      </c>
    </row>
    <row r="616" spans="1:3" x14ac:dyDescent="0.2">
      <c r="A616" t="str">
        <f>"02255"</f>
        <v>02255</v>
      </c>
      <c r="B616" t="s">
        <v>187</v>
      </c>
      <c r="C616" t="s">
        <v>174</v>
      </c>
    </row>
    <row r="617" spans="1:3" x14ac:dyDescent="0.2">
      <c r="A617" t="str">
        <f>"02256"</f>
        <v>02256</v>
      </c>
      <c r="B617" t="s">
        <v>64</v>
      </c>
      <c r="C617" t="s">
        <v>42</v>
      </c>
    </row>
    <row r="618" spans="1:3" x14ac:dyDescent="0.2">
      <c r="A618" t="str">
        <f>"02260"</f>
        <v>02260</v>
      </c>
      <c r="B618" t="s">
        <v>374</v>
      </c>
      <c r="C618" t="s">
        <v>362</v>
      </c>
    </row>
    <row r="619" spans="1:3" x14ac:dyDescent="0.2">
      <c r="A619" t="str">
        <f>"02265"</f>
        <v>02265</v>
      </c>
      <c r="B619" t="s">
        <v>373</v>
      </c>
      <c r="C619" t="s">
        <v>362</v>
      </c>
    </row>
    <row r="620" spans="1:3" x14ac:dyDescent="0.2">
      <c r="A620" t="str">
        <f>"02268"</f>
        <v>02268</v>
      </c>
      <c r="B620" t="s">
        <v>95</v>
      </c>
      <c r="C620" t="s">
        <v>42</v>
      </c>
    </row>
    <row r="621" spans="1:3" x14ac:dyDescent="0.2">
      <c r="A621" t="str">
        <f>"02269"</f>
        <v>02269</v>
      </c>
      <c r="B621" t="s">
        <v>94</v>
      </c>
      <c r="C621" t="s">
        <v>42</v>
      </c>
    </row>
    <row r="622" spans="1:3" x14ac:dyDescent="0.2">
      <c r="A622" t="str">
        <f>"02273"</f>
        <v>02273</v>
      </c>
      <c r="B622" t="s">
        <v>36</v>
      </c>
      <c r="C622" t="s">
        <v>3</v>
      </c>
    </row>
    <row r="623" spans="1:3" x14ac:dyDescent="0.2">
      <c r="A623" t="str">
        <f>"02276"</f>
        <v>02276</v>
      </c>
      <c r="B623" t="s">
        <v>372</v>
      </c>
      <c r="C623" t="s">
        <v>362</v>
      </c>
    </row>
    <row r="624" spans="1:3" x14ac:dyDescent="0.2">
      <c r="A624" t="str">
        <f>"02279"</f>
        <v>02279</v>
      </c>
      <c r="B624" t="s">
        <v>35</v>
      </c>
      <c r="C624" t="s">
        <v>3</v>
      </c>
    </row>
    <row r="625" spans="1:3" x14ac:dyDescent="0.2">
      <c r="A625" t="str">
        <f>"02282"</f>
        <v>02282</v>
      </c>
      <c r="B625" t="s">
        <v>186</v>
      </c>
      <c r="C625" t="s">
        <v>174</v>
      </c>
    </row>
    <row r="626" spans="1:3" x14ac:dyDescent="0.2">
      <c r="A626" t="str">
        <f>"02283"</f>
        <v>02283</v>
      </c>
      <c r="B626" t="s">
        <v>371</v>
      </c>
      <c r="C626" t="s">
        <v>362</v>
      </c>
    </row>
    <row r="627" spans="1:3" x14ac:dyDescent="0.2">
      <c r="A627" t="str">
        <f>"02285"</f>
        <v>02285</v>
      </c>
      <c r="B627" t="s">
        <v>209</v>
      </c>
      <c r="C627" t="s">
        <v>201</v>
      </c>
    </row>
    <row r="628" spans="1:3" x14ac:dyDescent="0.2">
      <c r="A628" t="str">
        <f>"02289"</f>
        <v>02289</v>
      </c>
      <c r="B628" t="s">
        <v>63</v>
      </c>
      <c r="C628" t="s">
        <v>42</v>
      </c>
    </row>
    <row r="629" spans="1:3" x14ac:dyDescent="0.2">
      <c r="A629" t="str">
        <f>"02291"</f>
        <v>02291</v>
      </c>
      <c r="B629" t="s">
        <v>34</v>
      </c>
      <c r="C629" t="s">
        <v>3</v>
      </c>
    </row>
    <row r="630" spans="1:3" x14ac:dyDescent="0.2">
      <c r="A630" t="str">
        <f>"02299"</f>
        <v>02299</v>
      </c>
      <c r="B630" t="s">
        <v>190</v>
      </c>
      <c r="C630" t="s">
        <v>189</v>
      </c>
    </row>
    <row r="631" spans="1:3" x14ac:dyDescent="0.2">
      <c r="A631" t="str">
        <f>"02302"</f>
        <v>02302</v>
      </c>
      <c r="B631" t="s">
        <v>403</v>
      </c>
      <c r="C631" t="s">
        <v>401</v>
      </c>
    </row>
    <row r="632" spans="1:3" x14ac:dyDescent="0.2">
      <c r="A632" t="str">
        <f>"02306"</f>
        <v>02306</v>
      </c>
      <c r="B632" t="s">
        <v>169</v>
      </c>
      <c r="C632" t="s">
        <v>161</v>
      </c>
    </row>
    <row r="633" spans="1:3" x14ac:dyDescent="0.2">
      <c r="A633" t="str">
        <f>"02309"</f>
        <v>02309</v>
      </c>
      <c r="B633" t="s">
        <v>180</v>
      </c>
      <c r="C633" t="s">
        <v>174</v>
      </c>
    </row>
    <row r="634" spans="1:3" x14ac:dyDescent="0.2">
      <c r="A634" t="str">
        <f>"02313"</f>
        <v>02313</v>
      </c>
      <c r="B634" t="s">
        <v>197</v>
      </c>
      <c r="C634" t="s">
        <v>189</v>
      </c>
    </row>
    <row r="635" spans="1:3" x14ac:dyDescent="0.2">
      <c r="A635" t="str">
        <f>"02314"</f>
        <v>02314</v>
      </c>
      <c r="B635" t="s">
        <v>399</v>
      </c>
      <c r="C635" t="s">
        <v>393</v>
      </c>
    </row>
    <row r="636" spans="1:3" x14ac:dyDescent="0.2">
      <c r="A636" t="str">
        <f>"02315"</f>
        <v>02315</v>
      </c>
      <c r="B636" t="s">
        <v>62</v>
      </c>
      <c r="C636" t="s">
        <v>42</v>
      </c>
    </row>
    <row r="637" spans="1:3" x14ac:dyDescent="0.2">
      <c r="A637" t="str">
        <f>"02317"</f>
        <v>02317</v>
      </c>
      <c r="B637" t="s">
        <v>120</v>
      </c>
      <c r="C637" t="s">
        <v>113</v>
      </c>
    </row>
    <row r="638" spans="1:3" x14ac:dyDescent="0.2">
      <c r="A638" t="str">
        <f>"02318"</f>
        <v>02318</v>
      </c>
      <c r="B638" t="s">
        <v>310</v>
      </c>
      <c r="C638" t="s">
        <v>303</v>
      </c>
    </row>
    <row r="639" spans="1:3" x14ac:dyDescent="0.2">
      <c r="A639" t="str">
        <f>"02319"</f>
        <v>02319</v>
      </c>
      <c r="B639" t="s">
        <v>130</v>
      </c>
      <c r="C639" t="s">
        <v>113</v>
      </c>
    </row>
    <row r="640" spans="1:3" x14ac:dyDescent="0.2">
      <c r="A640" t="str">
        <f>"02325"</f>
        <v>02325</v>
      </c>
      <c r="B640" t="s">
        <v>61</v>
      </c>
      <c r="C640" t="s">
        <v>42</v>
      </c>
    </row>
    <row r="641" spans="1:3" x14ac:dyDescent="0.2">
      <c r="A641" t="str">
        <f>"02328"</f>
        <v>02328</v>
      </c>
      <c r="B641" t="s">
        <v>309</v>
      </c>
      <c r="C641" t="s">
        <v>303</v>
      </c>
    </row>
    <row r="642" spans="1:3" x14ac:dyDescent="0.2">
      <c r="A642" t="str">
        <f>"02331"</f>
        <v>02331</v>
      </c>
      <c r="B642" t="s">
        <v>196</v>
      </c>
      <c r="C642" t="s">
        <v>189</v>
      </c>
    </row>
    <row r="643" spans="1:3" x14ac:dyDescent="0.2">
      <c r="A643" t="str">
        <f>"02333"</f>
        <v>02333</v>
      </c>
      <c r="B643" t="s">
        <v>215</v>
      </c>
      <c r="C643" t="s">
        <v>210</v>
      </c>
    </row>
    <row r="644" spans="1:3" x14ac:dyDescent="0.2">
      <c r="A644" t="str">
        <f>"02337"</f>
        <v>02337</v>
      </c>
      <c r="B644" t="s">
        <v>331</v>
      </c>
      <c r="C644" t="s">
        <v>328</v>
      </c>
    </row>
    <row r="645" spans="1:3" x14ac:dyDescent="0.2">
      <c r="A645" t="str">
        <f>"02338"</f>
        <v>02338</v>
      </c>
      <c r="B645" t="s">
        <v>391</v>
      </c>
      <c r="C645" t="s">
        <v>362</v>
      </c>
    </row>
    <row r="646" spans="1:3" x14ac:dyDescent="0.2">
      <c r="A646" t="str">
        <f>"02342"</f>
        <v>02342</v>
      </c>
      <c r="B646" t="s">
        <v>268</v>
      </c>
      <c r="C646" t="s">
        <v>259</v>
      </c>
    </row>
    <row r="647" spans="1:3" x14ac:dyDescent="0.2">
      <c r="A647" t="str">
        <f>"02343"</f>
        <v>02343</v>
      </c>
      <c r="B647" t="s">
        <v>359</v>
      </c>
      <c r="C647" t="s">
        <v>346</v>
      </c>
    </row>
    <row r="648" spans="1:3" x14ac:dyDescent="0.2">
      <c r="A648" t="str">
        <f>"02348"</f>
        <v>02348</v>
      </c>
      <c r="B648" t="s">
        <v>60</v>
      </c>
      <c r="C648" t="s">
        <v>42</v>
      </c>
    </row>
    <row r="649" spans="1:3" x14ac:dyDescent="0.2">
      <c r="A649" t="str">
        <f>"02356"</f>
        <v>02356</v>
      </c>
      <c r="B649" t="s">
        <v>326</v>
      </c>
      <c r="C649" t="s">
        <v>311</v>
      </c>
    </row>
    <row r="650" spans="1:3" x14ac:dyDescent="0.2">
      <c r="A650" t="str">
        <f>"02357"</f>
        <v>02357</v>
      </c>
      <c r="B650" t="s">
        <v>390</v>
      </c>
      <c r="C650" t="s">
        <v>362</v>
      </c>
    </row>
    <row r="651" spans="1:3" x14ac:dyDescent="0.2">
      <c r="A651" t="str">
        <f>"02359"</f>
        <v>02359</v>
      </c>
      <c r="B651" t="s">
        <v>93</v>
      </c>
      <c r="C651" t="s">
        <v>42</v>
      </c>
    </row>
    <row r="652" spans="1:3" x14ac:dyDescent="0.2">
      <c r="A652" t="str">
        <f>"02360"</f>
        <v>02360</v>
      </c>
      <c r="B652" t="s">
        <v>106</v>
      </c>
      <c r="C652" t="s">
        <v>103</v>
      </c>
    </row>
    <row r="653" spans="1:3" x14ac:dyDescent="0.2">
      <c r="A653" t="str">
        <f>"02361"</f>
        <v>02361</v>
      </c>
      <c r="B653" t="s">
        <v>245</v>
      </c>
      <c r="C653" t="s">
        <v>224</v>
      </c>
    </row>
    <row r="654" spans="1:3" x14ac:dyDescent="0.2">
      <c r="A654" t="str">
        <f>"02362"</f>
        <v>02362</v>
      </c>
      <c r="B654" t="s">
        <v>410</v>
      </c>
      <c r="C654" t="s">
        <v>401</v>
      </c>
    </row>
    <row r="655" spans="1:3" x14ac:dyDescent="0.2">
      <c r="A655" t="str">
        <f>"02367"</f>
        <v>02367</v>
      </c>
      <c r="B655" t="s">
        <v>92</v>
      </c>
      <c r="C655" t="s">
        <v>42</v>
      </c>
    </row>
    <row r="656" spans="1:3" x14ac:dyDescent="0.2">
      <c r="A656" t="str">
        <f>"02368"</f>
        <v>02368</v>
      </c>
      <c r="B656" t="s">
        <v>188</v>
      </c>
      <c r="C656" t="s">
        <v>189</v>
      </c>
    </row>
    <row r="657" spans="1:3" x14ac:dyDescent="0.2">
      <c r="A657" t="str">
        <f>"02373"</f>
        <v>02373</v>
      </c>
      <c r="B657" t="s">
        <v>12</v>
      </c>
      <c r="C657" t="s">
        <v>3</v>
      </c>
    </row>
    <row r="658" spans="1:3" x14ac:dyDescent="0.2">
      <c r="A658" t="str">
        <f>"02377"</f>
        <v>02377</v>
      </c>
      <c r="B658" t="s">
        <v>370</v>
      </c>
      <c r="C658" t="s">
        <v>362</v>
      </c>
    </row>
    <row r="659" spans="1:3" x14ac:dyDescent="0.2">
      <c r="A659" t="str">
        <f>"02378"</f>
        <v>02378</v>
      </c>
      <c r="B659" t="s">
        <v>308</v>
      </c>
      <c r="C659" t="s">
        <v>303</v>
      </c>
    </row>
    <row r="660" spans="1:3" x14ac:dyDescent="0.2">
      <c r="A660" t="str">
        <f>"02380"</f>
        <v>02380</v>
      </c>
      <c r="B660" t="s">
        <v>335</v>
      </c>
      <c r="C660" t="s">
        <v>328</v>
      </c>
    </row>
    <row r="661" spans="1:3" x14ac:dyDescent="0.2">
      <c r="A661" t="str">
        <f>"02382"</f>
        <v>02382</v>
      </c>
      <c r="B661" t="s">
        <v>389</v>
      </c>
      <c r="C661" t="s">
        <v>362</v>
      </c>
    </row>
    <row r="662" spans="1:3" x14ac:dyDescent="0.2">
      <c r="A662" t="str">
        <f>"02385"</f>
        <v>02385</v>
      </c>
      <c r="B662" t="s">
        <v>153</v>
      </c>
      <c r="C662" t="s">
        <v>147</v>
      </c>
    </row>
    <row r="663" spans="1:3" x14ac:dyDescent="0.2">
      <c r="A663" t="str">
        <f>"02386"</f>
        <v>02386</v>
      </c>
      <c r="B663" t="s">
        <v>422</v>
      </c>
      <c r="C663" t="s">
        <v>418</v>
      </c>
    </row>
    <row r="664" spans="1:3" x14ac:dyDescent="0.2">
      <c r="A664" t="str">
        <f>"02388"</f>
        <v>02388</v>
      </c>
      <c r="B664" t="s">
        <v>325</v>
      </c>
      <c r="C664" t="s">
        <v>311</v>
      </c>
    </row>
    <row r="665" spans="1:3" x14ac:dyDescent="0.2">
      <c r="A665" t="str">
        <f>"02390"</f>
        <v>02390</v>
      </c>
      <c r="B665" t="s">
        <v>168</v>
      </c>
      <c r="C665" t="s">
        <v>161</v>
      </c>
    </row>
    <row r="666" spans="1:3" x14ac:dyDescent="0.2">
      <c r="A666" t="str">
        <f>"02391"</f>
        <v>02391</v>
      </c>
      <c r="B666" t="s">
        <v>244</v>
      </c>
      <c r="C666" t="s">
        <v>224</v>
      </c>
    </row>
    <row r="667" spans="1:3" x14ac:dyDescent="0.2">
      <c r="A667" t="str">
        <f>"02392"</f>
        <v>02392</v>
      </c>
      <c r="B667" t="s">
        <v>243</v>
      </c>
      <c r="C667" t="s">
        <v>224</v>
      </c>
    </row>
    <row r="668" spans="1:3" x14ac:dyDescent="0.2">
      <c r="A668" t="str">
        <f>"02400"</f>
        <v>02400</v>
      </c>
      <c r="B668" t="s">
        <v>258</v>
      </c>
      <c r="C668" t="s">
        <v>224</v>
      </c>
    </row>
    <row r="669" spans="1:3" x14ac:dyDescent="0.2">
      <c r="A669" t="str">
        <f>"02402"</f>
        <v>02402</v>
      </c>
      <c r="B669" t="s">
        <v>388</v>
      </c>
      <c r="C669" t="s">
        <v>362</v>
      </c>
    </row>
    <row r="670" spans="1:3" x14ac:dyDescent="0.2">
      <c r="A670" t="str">
        <f>"02405"</f>
        <v>02405</v>
      </c>
      <c r="B670" t="s">
        <v>167</v>
      </c>
      <c r="C670" t="s">
        <v>161</v>
      </c>
    </row>
    <row r="671" spans="1:3" x14ac:dyDescent="0.2">
      <c r="A671" t="str">
        <f>"02407"</f>
        <v>02407</v>
      </c>
      <c r="B671" t="s">
        <v>33</v>
      </c>
      <c r="C671" t="s">
        <v>3</v>
      </c>
    </row>
    <row r="672" spans="1:3" x14ac:dyDescent="0.2">
      <c r="A672" t="str">
        <f>"02409"</f>
        <v>02409</v>
      </c>
      <c r="B672" t="s">
        <v>350</v>
      </c>
      <c r="C672" t="s">
        <v>346</v>
      </c>
    </row>
    <row r="673" spans="1:3" x14ac:dyDescent="0.2">
      <c r="A673" t="str">
        <f>"02410"</f>
        <v>02410</v>
      </c>
      <c r="B673" t="s">
        <v>91</v>
      </c>
      <c r="C673" t="s">
        <v>42</v>
      </c>
    </row>
    <row r="674" spans="1:3" x14ac:dyDescent="0.2">
      <c r="A674" t="str">
        <f>"02411"</f>
        <v>02411</v>
      </c>
      <c r="B674" t="s">
        <v>129</v>
      </c>
      <c r="C674" t="s">
        <v>113</v>
      </c>
    </row>
    <row r="675" spans="1:3" x14ac:dyDescent="0.2">
      <c r="A675" t="str">
        <f>"02415"</f>
        <v>02415</v>
      </c>
      <c r="B675" t="s">
        <v>32</v>
      </c>
      <c r="C675" t="s">
        <v>3</v>
      </c>
    </row>
    <row r="676" spans="1:3" x14ac:dyDescent="0.2">
      <c r="A676" t="str">
        <f>"02416"</f>
        <v>02416</v>
      </c>
      <c r="B676" t="s">
        <v>257</v>
      </c>
      <c r="C676" t="s">
        <v>224</v>
      </c>
    </row>
    <row r="677" spans="1:3" x14ac:dyDescent="0.2">
      <c r="A677" t="str">
        <f>"02418"</f>
        <v>02418</v>
      </c>
      <c r="B677" t="s">
        <v>343</v>
      </c>
      <c r="C677" t="s">
        <v>340</v>
      </c>
    </row>
    <row r="678" spans="1:3" x14ac:dyDescent="0.2">
      <c r="A678" t="str">
        <f>"02419"</f>
        <v>02419</v>
      </c>
      <c r="B678" t="s">
        <v>111</v>
      </c>
      <c r="C678" t="s">
        <v>108</v>
      </c>
    </row>
    <row r="679" spans="1:3" x14ac:dyDescent="0.2">
      <c r="A679" t="str">
        <f>"02420"</f>
        <v>02420</v>
      </c>
      <c r="B679" t="s">
        <v>136</v>
      </c>
      <c r="C679" t="s">
        <v>132</v>
      </c>
    </row>
    <row r="680" spans="1:3" x14ac:dyDescent="0.2">
      <c r="A680" t="str">
        <f>"02423"</f>
        <v>02423</v>
      </c>
      <c r="B680" t="s">
        <v>277</v>
      </c>
      <c r="C680" t="s">
        <v>271</v>
      </c>
    </row>
    <row r="681" spans="1:3" x14ac:dyDescent="0.2">
      <c r="A681" t="str">
        <f>"02425"</f>
        <v>02425</v>
      </c>
      <c r="B681" t="s">
        <v>119</v>
      </c>
      <c r="C681" t="s">
        <v>113</v>
      </c>
    </row>
    <row r="682" spans="1:3" x14ac:dyDescent="0.2">
      <c r="A682" t="str">
        <f>"02429"</f>
        <v>02429</v>
      </c>
      <c r="B682" t="s">
        <v>128</v>
      </c>
      <c r="C682" t="s">
        <v>113</v>
      </c>
    </row>
    <row r="683" spans="1:3" x14ac:dyDescent="0.2">
      <c r="A683" t="str">
        <f>"02431"</f>
        <v>02431</v>
      </c>
      <c r="B683" t="s">
        <v>256</v>
      </c>
      <c r="C683" t="s">
        <v>224</v>
      </c>
    </row>
    <row r="684" spans="1:3" x14ac:dyDescent="0.2">
      <c r="A684" t="str">
        <f>"02432"</f>
        <v>02432</v>
      </c>
      <c r="B684" t="s">
        <v>255</v>
      </c>
      <c r="C684" t="s">
        <v>224</v>
      </c>
    </row>
    <row r="685" spans="1:3" x14ac:dyDescent="0.2">
      <c r="A685" t="str">
        <f>"02436"</f>
        <v>02436</v>
      </c>
      <c r="B685" t="s">
        <v>263</v>
      </c>
      <c r="C685" t="s">
        <v>259</v>
      </c>
    </row>
    <row r="686" spans="1:3" x14ac:dyDescent="0.2">
      <c r="A686" t="str">
        <f>"02443"</f>
        <v>02443</v>
      </c>
      <c r="B686" t="s">
        <v>159</v>
      </c>
      <c r="C686" t="s">
        <v>147</v>
      </c>
    </row>
    <row r="687" spans="1:3" x14ac:dyDescent="0.2">
      <c r="A687" t="str">
        <f>"02451"</f>
        <v>02451</v>
      </c>
      <c r="B687" t="s">
        <v>213</v>
      </c>
      <c r="C687" t="s">
        <v>210</v>
      </c>
    </row>
    <row r="688" spans="1:3" x14ac:dyDescent="0.2">
      <c r="A688" t="str">
        <f>"02453"</f>
        <v>02453</v>
      </c>
      <c r="B688" t="s">
        <v>31</v>
      </c>
      <c r="C688" t="s">
        <v>3</v>
      </c>
    </row>
    <row r="689" spans="1:3" x14ac:dyDescent="0.2">
      <c r="A689" t="str">
        <f>"02458"</f>
        <v>02458</v>
      </c>
      <c r="B689" t="s">
        <v>242</v>
      </c>
      <c r="C689" t="s">
        <v>224</v>
      </c>
    </row>
    <row r="690" spans="1:3" x14ac:dyDescent="0.2">
      <c r="A690" t="str">
        <f>"02460"</f>
        <v>02460</v>
      </c>
      <c r="B690" t="s">
        <v>127</v>
      </c>
      <c r="C690" t="s">
        <v>113</v>
      </c>
    </row>
    <row r="691" spans="1:3" x14ac:dyDescent="0.2">
      <c r="A691" t="str">
        <f>"02465"</f>
        <v>02465</v>
      </c>
      <c r="B691" t="s">
        <v>387</v>
      </c>
      <c r="C691" t="s">
        <v>362</v>
      </c>
    </row>
    <row r="692" spans="1:3" x14ac:dyDescent="0.2">
      <c r="A692" t="str">
        <f>"02469"</f>
        <v>02469</v>
      </c>
      <c r="B692" t="s">
        <v>158</v>
      </c>
      <c r="C692" t="s">
        <v>147</v>
      </c>
    </row>
    <row r="693" spans="1:3" x14ac:dyDescent="0.2">
      <c r="A693" t="str">
        <f>"02473"</f>
        <v>02473</v>
      </c>
      <c r="B693" t="s">
        <v>212</v>
      </c>
      <c r="C693" t="s">
        <v>210</v>
      </c>
    </row>
    <row r="694" spans="1:3" x14ac:dyDescent="0.2">
      <c r="A694" t="str">
        <f>"02477"</f>
        <v>02477</v>
      </c>
      <c r="B694" t="s">
        <v>338</v>
      </c>
      <c r="C694" t="s">
        <v>337</v>
      </c>
    </row>
    <row r="695" spans="1:3" x14ac:dyDescent="0.2">
      <c r="A695" t="str">
        <f>"02479"</f>
        <v>02479</v>
      </c>
      <c r="B695" t="s">
        <v>241</v>
      </c>
      <c r="C695" t="s">
        <v>224</v>
      </c>
    </row>
    <row r="696" spans="1:3" x14ac:dyDescent="0.2">
      <c r="A696" t="str">
        <f>"02480"</f>
        <v>02480</v>
      </c>
      <c r="B696" t="s">
        <v>59</v>
      </c>
      <c r="C696" t="s">
        <v>42</v>
      </c>
    </row>
    <row r="697" spans="1:3" x14ac:dyDescent="0.2">
      <c r="A697" t="str">
        <f>"02481"</f>
        <v>02481</v>
      </c>
      <c r="B697" t="s">
        <v>330</v>
      </c>
      <c r="C697" t="s">
        <v>328</v>
      </c>
    </row>
    <row r="698" spans="1:3" x14ac:dyDescent="0.2">
      <c r="A698" t="str">
        <f>"02482"</f>
        <v>02482</v>
      </c>
      <c r="B698" t="s">
        <v>349</v>
      </c>
      <c r="C698" t="s">
        <v>346</v>
      </c>
    </row>
    <row r="699" spans="1:3" x14ac:dyDescent="0.2">
      <c r="A699" t="str">
        <f>"02483"</f>
        <v>02483</v>
      </c>
      <c r="B699" t="s">
        <v>287</v>
      </c>
      <c r="C699" t="s">
        <v>279</v>
      </c>
    </row>
    <row r="700" spans="1:3" x14ac:dyDescent="0.2">
      <c r="A700" t="str">
        <f>"02486"</f>
        <v>02486</v>
      </c>
      <c r="B700" t="s">
        <v>166</v>
      </c>
      <c r="C700" t="s">
        <v>161</v>
      </c>
    </row>
    <row r="701" spans="1:3" x14ac:dyDescent="0.2">
      <c r="A701" t="str">
        <f>"02487"</f>
        <v>02487</v>
      </c>
      <c r="B701" t="s">
        <v>90</v>
      </c>
      <c r="C701" t="s">
        <v>42</v>
      </c>
    </row>
    <row r="702" spans="1:3" x14ac:dyDescent="0.2">
      <c r="A702" t="str">
        <f>"02488"</f>
        <v>02488</v>
      </c>
      <c r="B702" t="s">
        <v>211</v>
      </c>
      <c r="C702" t="s">
        <v>210</v>
      </c>
    </row>
    <row r="703" spans="1:3" x14ac:dyDescent="0.2">
      <c r="A703" t="str">
        <f>"02489"</f>
        <v>02489</v>
      </c>
      <c r="B703" t="s">
        <v>414</v>
      </c>
      <c r="C703" t="s">
        <v>412</v>
      </c>
    </row>
    <row r="704" spans="1:3" x14ac:dyDescent="0.2">
      <c r="A704" t="str">
        <f>"02490"</f>
        <v>02490</v>
      </c>
      <c r="B704" t="s">
        <v>348</v>
      </c>
      <c r="C704" t="s">
        <v>346</v>
      </c>
    </row>
    <row r="705" spans="1:3" x14ac:dyDescent="0.2">
      <c r="A705" t="str">
        <f>"02495"</f>
        <v>02495</v>
      </c>
      <c r="B705" t="s">
        <v>240</v>
      </c>
      <c r="C705" t="s">
        <v>224</v>
      </c>
    </row>
    <row r="706" spans="1:3" x14ac:dyDescent="0.2">
      <c r="A706" t="str">
        <f>"02496"</f>
        <v>02496</v>
      </c>
      <c r="B706" t="s">
        <v>58</v>
      </c>
      <c r="C706" t="s">
        <v>42</v>
      </c>
    </row>
    <row r="707" spans="1:3" x14ac:dyDescent="0.2">
      <c r="A707" t="str">
        <f>"02498"</f>
        <v>02498</v>
      </c>
      <c r="B707" t="s">
        <v>254</v>
      </c>
      <c r="C707" t="s">
        <v>224</v>
      </c>
    </row>
    <row r="708" spans="1:3" x14ac:dyDescent="0.2">
      <c r="A708" t="str">
        <f>"02499"</f>
        <v>02499</v>
      </c>
      <c r="B708" t="s">
        <v>369</v>
      </c>
      <c r="C708" t="s">
        <v>362</v>
      </c>
    </row>
    <row r="709" spans="1:3" x14ac:dyDescent="0.2">
      <c r="A709" t="str">
        <f>"02500"</f>
        <v>02500</v>
      </c>
      <c r="B709" t="s">
        <v>30</v>
      </c>
      <c r="C709" t="s">
        <v>3</v>
      </c>
    </row>
    <row r="710" spans="1:3" x14ac:dyDescent="0.2">
      <c r="A710" t="str">
        <f>"02505"</f>
        <v>02505</v>
      </c>
      <c r="B710" t="s">
        <v>342</v>
      </c>
      <c r="C710" t="s">
        <v>340</v>
      </c>
    </row>
    <row r="711" spans="1:3" x14ac:dyDescent="0.2">
      <c r="A711" t="str">
        <f>"02506"</f>
        <v>02506</v>
      </c>
      <c r="B711" t="s">
        <v>29</v>
      </c>
      <c r="C711" t="s">
        <v>3</v>
      </c>
    </row>
    <row r="712" spans="1:3" x14ac:dyDescent="0.2">
      <c r="A712" t="str">
        <f>"02507"</f>
        <v>02507</v>
      </c>
      <c r="B712" t="s">
        <v>386</v>
      </c>
      <c r="C712" t="s">
        <v>362</v>
      </c>
    </row>
    <row r="713" spans="1:3" x14ac:dyDescent="0.2">
      <c r="A713" t="str">
        <f>"02509"</f>
        <v>02509</v>
      </c>
      <c r="B713" t="s">
        <v>57</v>
      </c>
      <c r="C713" t="s">
        <v>42</v>
      </c>
    </row>
    <row r="714" spans="1:3" x14ac:dyDescent="0.2">
      <c r="A714" t="str">
        <f>"02510"</f>
        <v>02510</v>
      </c>
      <c r="B714" t="s">
        <v>358</v>
      </c>
      <c r="C714" t="s">
        <v>346</v>
      </c>
    </row>
    <row r="715" spans="1:3" x14ac:dyDescent="0.2">
      <c r="A715" t="str">
        <f>"02511"</f>
        <v>02511</v>
      </c>
      <c r="B715" t="s">
        <v>89</v>
      </c>
      <c r="C715" t="s">
        <v>42</v>
      </c>
    </row>
    <row r="716" spans="1:3" x14ac:dyDescent="0.2">
      <c r="A716" t="str">
        <f>"02512"</f>
        <v>02512</v>
      </c>
      <c r="B716" t="s">
        <v>239</v>
      </c>
      <c r="C716" t="s">
        <v>224</v>
      </c>
    </row>
    <row r="717" spans="1:3" x14ac:dyDescent="0.2">
      <c r="A717" t="str">
        <f>"02516"</f>
        <v>02516</v>
      </c>
      <c r="B717" t="s">
        <v>347</v>
      </c>
      <c r="C717" t="s">
        <v>346</v>
      </c>
    </row>
    <row r="718" spans="1:3" x14ac:dyDescent="0.2">
      <c r="A718" t="str">
        <f>"02517"</f>
        <v>02517</v>
      </c>
      <c r="B718" t="s">
        <v>126</v>
      </c>
      <c r="C718" t="s">
        <v>113</v>
      </c>
    </row>
    <row r="719" spans="1:3" x14ac:dyDescent="0.2">
      <c r="A719" t="str">
        <f>"02518"</f>
        <v>02518</v>
      </c>
      <c r="B719" t="s">
        <v>135</v>
      </c>
      <c r="C719" t="s">
        <v>132</v>
      </c>
    </row>
    <row r="720" spans="1:3" x14ac:dyDescent="0.2">
      <c r="A720" t="str">
        <f>"02519"</f>
        <v>02519</v>
      </c>
      <c r="B720" t="s">
        <v>134</v>
      </c>
      <c r="C720" t="s">
        <v>132</v>
      </c>
    </row>
    <row r="721" spans="1:3" x14ac:dyDescent="0.2">
      <c r="A721" t="str">
        <f>"02522"</f>
        <v>02522</v>
      </c>
      <c r="B721" t="s">
        <v>28</v>
      </c>
      <c r="C721" t="s">
        <v>3</v>
      </c>
    </row>
    <row r="722" spans="1:3" x14ac:dyDescent="0.2">
      <c r="A722" t="str">
        <f>"02530"</f>
        <v>02530</v>
      </c>
      <c r="B722" t="s">
        <v>118</v>
      </c>
      <c r="C722" t="s">
        <v>113</v>
      </c>
    </row>
    <row r="723" spans="1:3" x14ac:dyDescent="0.2">
      <c r="A723" t="str">
        <f>"02531"</f>
        <v>02531</v>
      </c>
      <c r="B723" t="s">
        <v>238</v>
      </c>
      <c r="C723" t="s">
        <v>224</v>
      </c>
    </row>
    <row r="724" spans="1:3" x14ac:dyDescent="0.2">
      <c r="A724" t="str">
        <f>"02533"</f>
        <v>02533</v>
      </c>
      <c r="B724" t="s">
        <v>253</v>
      </c>
      <c r="C724" t="s">
        <v>224</v>
      </c>
    </row>
    <row r="725" spans="1:3" x14ac:dyDescent="0.2">
      <c r="A725" t="str">
        <f>"02536"</f>
        <v>02536</v>
      </c>
      <c r="B725" t="s">
        <v>179</v>
      </c>
      <c r="C725" t="s">
        <v>174</v>
      </c>
    </row>
    <row r="726" spans="1:3" x14ac:dyDescent="0.2">
      <c r="A726" t="str">
        <f>"02540"</f>
        <v>02540</v>
      </c>
      <c r="B726" t="s">
        <v>165</v>
      </c>
      <c r="C726" t="s">
        <v>161</v>
      </c>
    </row>
    <row r="727" spans="1:3" x14ac:dyDescent="0.2">
      <c r="A727" t="str">
        <f>"02549"</f>
        <v>02549</v>
      </c>
      <c r="B727" t="s">
        <v>204</v>
      </c>
      <c r="C727" t="s">
        <v>201</v>
      </c>
    </row>
    <row r="728" spans="1:3" x14ac:dyDescent="0.2">
      <c r="A728" t="str">
        <f>"02550"</f>
        <v>02550</v>
      </c>
      <c r="B728" t="s">
        <v>172</v>
      </c>
      <c r="C728" t="s">
        <v>161</v>
      </c>
    </row>
    <row r="729" spans="1:3" x14ac:dyDescent="0.2">
      <c r="A729" t="str">
        <f>"02551"</f>
        <v>02551</v>
      </c>
      <c r="B729" t="s">
        <v>368</v>
      </c>
      <c r="C729" t="s">
        <v>362</v>
      </c>
    </row>
    <row r="730" spans="1:3" x14ac:dyDescent="0.2">
      <c r="A730" t="str">
        <f>"02552"</f>
        <v>02552</v>
      </c>
      <c r="B730" t="s">
        <v>56</v>
      </c>
      <c r="C730" t="s">
        <v>42</v>
      </c>
    </row>
    <row r="731" spans="1:3" x14ac:dyDescent="0.2">
      <c r="A731" t="str">
        <f>"02555"</f>
        <v>02555</v>
      </c>
      <c r="B731" t="s">
        <v>125</v>
      </c>
      <c r="C731" t="s">
        <v>113</v>
      </c>
    </row>
    <row r="732" spans="1:3" x14ac:dyDescent="0.2">
      <c r="A732" t="str">
        <f>"02556"</f>
        <v>02556</v>
      </c>
      <c r="B732" t="s">
        <v>252</v>
      </c>
      <c r="C732" t="s">
        <v>224</v>
      </c>
    </row>
    <row r="733" spans="1:3" x14ac:dyDescent="0.2">
      <c r="A733" t="str">
        <f>"02558"</f>
        <v>02558</v>
      </c>
      <c r="B733" t="s">
        <v>315</v>
      </c>
      <c r="C733" t="s">
        <v>311</v>
      </c>
    </row>
    <row r="734" spans="1:3" x14ac:dyDescent="0.2">
      <c r="A734" t="str">
        <f>"02559"</f>
        <v>02559</v>
      </c>
      <c r="B734" t="s">
        <v>178</v>
      </c>
      <c r="C734" t="s">
        <v>174</v>
      </c>
    </row>
    <row r="735" spans="1:3" x14ac:dyDescent="0.2">
      <c r="A735" t="str">
        <f>"02561"</f>
        <v>02561</v>
      </c>
      <c r="B735" t="s">
        <v>55</v>
      </c>
      <c r="C735" t="s">
        <v>42</v>
      </c>
    </row>
    <row r="736" spans="1:3" x14ac:dyDescent="0.2">
      <c r="A736" t="str">
        <f>"02563"</f>
        <v>02563</v>
      </c>
      <c r="B736" t="s">
        <v>54</v>
      </c>
      <c r="C736" t="s">
        <v>42</v>
      </c>
    </row>
    <row r="737" spans="1:3" x14ac:dyDescent="0.2">
      <c r="A737" t="str">
        <f>"02565"</f>
        <v>02565</v>
      </c>
      <c r="B737" t="s">
        <v>53</v>
      </c>
      <c r="C737" t="s">
        <v>42</v>
      </c>
    </row>
    <row r="738" spans="1:3" x14ac:dyDescent="0.2">
      <c r="A738" t="str">
        <f>"02566"</f>
        <v>02566</v>
      </c>
      <c r="B738" t="s">
        <v>52</v>
      </c>
      <c r="C738" t="s">
        <v>42</v>
      </c>
    </row>
    <row r="739" spans="1:3" x14ac:dyDescent="0.2">
      <c r="A739" t="str">
        <f>"02567"</f>
        <v>02567</v>
      </c>
      <c r="B739" t="s">
        <v>237</v>
      </c>
      <c r="C739" t="s">
        <v>224</v>
      </c>
    </row>
    <row r="740" spans="1:3" x14ac:dyDescent="0.2">
      <c r="A740" t="str">
        <f>"02569"</f>
        <v>02569</v>
      </c>
      <c r="B740" t="s">
        <v>105</v>
      </c>
      <c r="C740" t="s">
        <v>103</v>
      </c>
    </row>
    <row r="741" spans="1:3" x14ac:dyDescent="0.2">
      <c r="A741" t="str">
        <f>"02573"</f>
        <v>02573</v>
      </c>
      <c r="B741" t="s">
        <v>117</v>
      </c>
      <c r="C741" t="s">
        <v>113</v>
      </c>
    </row>
    <row r="742" spans="1:3" x14ac:dyDescent="0.2">
      <c r="A742" t="str">
        <f>"02576"</f>
        <v>02576</v>
      </c>
      <c r="B742" t="s">
        <v>236</v>
      </c>
      <c r="C742" t="s">
        <v>224</v>
      </c>
    </row>
    <row r="743" spans="1:3" x14ac:dyDescent="0.2">
      <c r="A743" t="str">
        <f>"02577"</f>
        <v>02577</v>
      </c>
      <c r="B743" t="s">
        <v>222</v>
      </c>
      <c r="C743" t="s">
        <v>221</v>
      </c>
    </row>
    <row r="744" spans="1:3" x14ac:dyDescent="0.2">
      <c r="A744" t="str">
        <f>"02582"</f>
        <v>02582</v>
      </c>
      <c r="B744" t="s">
        <v>385</v>
      </c>
      <c r="C744" t="s">
        <v>362</v>
      </c>
    </row>
    <row r="745" spans="1:3" x14ac:dyDescent="0.2">
      <c r="A745" t="str">
        <f>"02585"</f>
        <v>02585</v>
      </c>
      <c r="B745" t="s">
        <v>133</v>
      </c>
      <c r="C745" t="s">
        <v>132</v>
      </c>
    </row>
    <row r="746" spans="1:3" x14ac:dyDescent="0.2">
      <c r="A746" t="str">
        <f>"02586"</f>
        <v>02586</v>
      </c>
      <c r="B746" t="s">
        <v>251</v>
      </c>
      <c r="C746" t="s">
        <v>224</v>
      </c>
    </row>
    <row r="747" spans="1:3" x14ac:dyDescent="0.2">
      <c r="A747" t="str">
        <f>"02587"</f>
        <v>02587</v>
      </c>
      <c r="B747" t="s">
        <v>27</v>
      </c>
      <c r="C747" t="s">
        <v>3</v>
      </c>
    </row>
    <row r="748" spans="1:3" x14ac:dyDescent="0.2">
      <c r="A748" t="str">
        <f>"02588"</f>
        <v>02588</v>
      </c>
      <c r="B748" t="s">
        <v>185</v>
      </c>
      <c r="C748" t="s">
        <v>174</v>
      </c>
    </row>
    <row r="749" spans="1:3" x14ac:dyDescent="0.2">
      <c r="A749" t="str">
        <f>"02589"</f>
        <v>02589</v>
      </c>
      <c r="B749" t="s">
        <v>116</v>
      </c>
      <c r="C749" t="s">
        <v>113</v>
      </c>
    </row>
    <row r="750" spans="1:3" x14ac:dyDescent="0.2">
      <c r="A750" t="str">
        <f>"02596"</f>
        <v>02596</v>
      </c>
      <c r="B750" t="s">
        <v>314</v>
      </c>
      <c r="C750" t="s">
        <v>311</v>
      </c>
    </row>
    <row r="751" spans="1:3" x14ac:dyDescent="0.2">
      <c r="A751" t="str">
        <f>"02598"</f>
        <v>02598</v>
      </c>
      <c r="B751" t="s">
        <v>286</v>
      </c>
      <c r="C751" t="s">
        <v>279</v>
      </c>
    </row>
    <row r="752" spans="1:3" x14ac:dyDescent="0.2">
      <c r="A752" t="str">
        <f>"02600"</f>
        <v>02600</v>
      </c>
      <c r="B752" t="s">
        <v>409</v>
      </c>
      <c r="C752" t="s">
        <v>401</v>
      </c>
    </row>
    <row r="753" spans="1:3" x14ac:dyDescent="0.2">
      <c r="A753" t="str">
        <f>"02601"</f>
        <v>02601</v>
      </c>
      <c r="B753" t="s">
        <v>307</v>
      </c>
      <c r="C753" t="s">
        <v>303</v>
      </c>
    </row>
    <row r="754" spans="1:3" x14ac:dyDescent="0.2">
      <c r="A754" t="str">
        <f>"02602"</f>
        <v>02602</v>
      </c>
      <c r="B754" t="s">
        <v>276</v>
      </c>
      <c r="C754" t="s">
        <v>271</v>
      </c>
    </row>
    <row r="755" spans="1:3" x14ac:dyDescent="0.2">
      <c r="A755" t="str">
        <f>"02603"</f>
        <v>02603</v>
      </c>
      <c r="B755" t="s">
        <v>145</v>
      </c>
      <c r="C755" t="s">
        <v>132</v>
      </c>
    </row>
    <row r="756" spans="1:3" x14ac:dyDescent="0.2">
      <c r="A756" t="str">
        <f>"02607"</f>
        <v>02607</v>
      </c>
      <c r="B756" t="s">
        <v>88</v>
      </c>
      <c r="C756" t="s">
        <v>42</v>
      </c>
    </row>
    <row r="757" spans="1:3" x14ac:dyDescent="0.2">
      <c r="A757" t="str">
        <f>"02610"</f>
        <v>02610</v>
      </c>
      <c r="B757" t="s">
        <v>402</v>
      </c>
      <c r="C757" t="s">
        <v>401</v>
      </c>
    </row>
    <row r="758" spans="1:3" x14ac:dyDescent="0.2">
      <c r="A758" t="str">
        <f>"02611"</f>
        <v>02611</v>
      </c>
      <c r="B758" t="s">
        <v>302</v>
      </c>
      <c r="C758" t="s">
        <v>279</v>
      </c>
    </row>
    <row r="759" spans="1:3" x14ac:dyDescent="0.2">
      <c r="A759" t="str">
        <f>"02616"</f>
        <v>02616</v>
      </c>
      <c r="B759" t="s">
        <v>87</v>
      </c>
      <c r="C759" t="s">
        <v>42</v>
      </c>
    </row>
    <row r="760" spans="1:3" x14ac:dyDescent="0.2">
      <c r="A760" t="str">
        <f>"02618"</f>
        <v>02618</v>
      </c>
      <c r="B760" t="s">
        <v>344</v>
      </c>
      <c r="C760" t="s">
        <v>340</v>
      </c>
    </row>
    <row r="761" spans="1:3" x14ac:dyDescent="0.2">
      <c r="A761" t="str">
        <f>"02625"</f>
        <v>02625</v>
      </c>
      <c r="B761" t="s">
        <v>104</v>
      </c>
      <c r="C761" t="s">
        <v>103</v>
      </c>
    </row>
    <row r="762" spans="1:3" x14ac:dyDescent="0.2">
      <c r="A762" t="str">
        <f>"02628"</f>
        <v>02628</v>
      </c>
      <c r="B762" t="s">
        <v>306</v>
      </c>
      <c r="C762" t="s">
        <v>303</v>
      </c>
    </row>
    <row r="763" spans="1:3" x14ac:dyDescent="0.2">
      <c r="A763" t="str">
        <f>"02633"</f>
        <v>02633</v>
      </c>
      <c r="B763" t="s">
        <v>51</v>
      </c>
      <c r="C763" t="s">
        <v>42</v>
      </c>
    </row>
    <row r="764" spans="1:3" x14ac:dyDescent="0.2">
      <c r="A764" t="str">
        <f>"02638"</f>
        <v>02638</v>
      </c>
      <c r="B764" t="s">
        <v>329</v>
      </c>
      <c r="C764" t="s">
        <v>328</v>
      </c>
    </row>
    <row r="765" spans="1:3" x14ac:dyDescent="0.2">
      <c r="A765" t="str">
        <f>"02660"</f>
        <v>02660</v>
      </c>
      <c r="B765" t="s">
        <v>235</v>
      </c>
      <c r="C765" t="s">
        <v>224</v>
      </c>
    </row>
    <row r="766" spans="1:3" x14ac:dyDescent="0.2">
      <c r="A766" t="str">
        <f>"02666"</f>
        <v>02666</v>
      </c>
      <c r="B766" t="s">
        <v>26</v>
      </c>
      <c r="C766" t="s">
        <v>3</v>
      </c>
    </row>
    <row r="767" spans="1:3" x14ac:dyDescent="0.2">
      <c r="A767" t="str">
        <f>"02669"</f>
        <v>02669</v>
      </c>
      <c r="B767" t="s">
        <v>275</v>
      </c>
      <c r="C767" t="s">
        <v>271</v>
      </c>
    </row>
    <row r="768" spans="1:3" x14ac:dyDescent="0.2">
      <c r="A768" t="str">
        <f>"02678"</f>
        <v>02678</v>
      </c>
      <c r="B768" t="s">
        <v>195</v>
      </c>
      <c r="C768" t="s">
        <v>189</v>
      </c>
    </row>
    <row r="769" spans="1:3" x14ac:dyDescent="0.2">
      <c r="A769" t="str">
        <f>"02688"</f>
        <v>02688</v>
      </c>
      <c r="B769" t="s">
        <v>334</v>
      </c>
      <c r="C769" t="s">
        <v>328</v>
      </c>
    </row>
    <row r="770" spans="1:3" x14ac:dyDescent="0.2">
      <c r="A770" t="str">
        <f>"02689"</f>
        <v>02689</v>
      </c>
      <c r="B770" t="s">
        <v>398</v>
      </c>
      <c r="C770" t="s">
        <v>393</v>
      </c>
    </row>
    <row r="771" spans="1:3" x14ac:dyDescent="0.2">
      <c r="A771" t="str">
        <f>"02696"</f>
        <v>02696</v>
      </c>
      <c r="B771" t="s">
        <v>50</v>
      </c>
      <c r="C771" t="s">
        <v>42</v>
      </c>
    </row>
    <row r="772" spans="1:3" x14ac:dyDescent="0.2">
      <c r="A772" t="str">
        <f>"02722"</f>
        <v>02722</v>
      </c>
      <c r="B772" t="s">
        <v>367</v>
      </c>
      <c r="C772" t="s">
        <v>362</v>
      </c>
    </row>
    <row r="773" spans="1:3" x14ac:dyDescent="0.2">
      <c r="A773" t="str">
        <f>"02727"</f>
        <v>02727</v>
      </c>
      <c r="B773" t="s">
        <v>384</v>
      </c>
      <c r="C773" t="s">
        <v>362</v>
      </c>
    </row>
    <row r="774" spans="1:3" x14ac:dyDescent="0.2">
      <c r="A774" t="str">
        <f>"02779"</f>
        <v>02779</v>
      </c>
      <c r="B774" t="s">
        <v>152</v>
      </c>
      <c r="C774" t="s">
        <v>147</v>
      </c>
    </row>
    <row r="775" spans="1:3" x14ac:dyDescent="0.2">
      <c r="A775" t="str">
        <f>"02799"</f>
        <v>02799</v>
      </c>
      <c r="B775" t="s">
        <v>301</v>
      </c>
      <c r="C775" t="s">
        <v>279</v>
      </c>
    </row>
    <row r="776" spans="1:3" x14ac:dyDescent="0.2">
      <c r="A776" t="str">
        <f>"02858"</f>
        <v>02858</v>
      </c>
      <c r="B776" t="s">
        <v>300</v>
      </c>
      <c r="C776" t="s">
        <v>279</v>
      </c>
    </row>
    <row r="777" spans="1:3" x14ac:dyDescent="0.2">
      <c r="A777" t="str">
        <f>"02865"</f>
        <v>02865</v>
      </c>
      <c r="B777" t="s">
        <v>383</v>
      </c>
      <c r="C777" t="s">
        <v>362</v>
      </c>
    </row>
    <row r="778" spans="1:3" x14ac:dyDescent="0.2">
      <c r="A778" t="str">
        <f>"02866"</f>
        <v>02866</v>
      </c>
      <c r="B778" t="s">
        <v>357</v>
      </c>
      <c r="C778" t="s">
        <v>346</v>
      </c>
    </row>
    <row r="779" spans="1:3" x14ac:dyDescent="0.2">
      <c r="A779" t="str">
        <f>"02877"</f>
        <v>02877</v>
      </c>
      <c r="B779" t="s">
        <v>86</v>
      </c>
      <c r="C779" t="s">
        <v>42</v>
      </c>
    </row>
    <row r="780" spans="1:3" x14ac:dyDescent="0.2">
      <c r="A780" t="str">
        <f>"02880"</f>
        <v>02880</v>
      </c>
      <c r="B780" t="s">
        <v>356</v>
      </c>
      <c r="C780" t="s">
        <v>346</v>
      </c>
    </row>
    <row r="781" spans="1:3" x14ac:dyDescent="0.2">
      <c r="A781" t="str">
        <f>"02881"</f>
        <v>02881</v>
      </c>
      <c r="B781" t="s">
        <v>395</v>
      </c>
      <c r="C781" t="s">
        <v>393</v>
      </c>
    </row>
    <row r="782" spans="1:3" x14ac:dyDescent="0.2">
      <c r="A782" t="str">
        <f>"02883"</f>
        <v>02883</v>
      </c>
      <c r="B782" t="s">
        <v>421</v>
      </c>
      <c r="C782" t="s">
        <v>418</v>
      </c>
    </row>
    <row r="783" spans="1:3" x14ac:dyDescent="0.2">
      <c r="A783" t="str">
        <f>"02886"</f>
        <v>02886</v>
      </c>
      <c r="B783" t="s">
        <v>327</v>
      </c>
      <c r="C783" t="s">
        <v>328</v>
      </c>
    </row>
    <row r="784" spans="1:3" x14ac:dyDescent="0.2">
      <c r="A784" t="str">
        <f>"02888"</f>
        <v>02888</v>
      </c>
      <c r="B784" t="s">
        <v>324</v>
      </c>
      <c r="C784" t="s">
        <v>311</v>
      </c>
    </row>
    <row r="785" spans="1:3" x14ac:dyDescent="0.2">
      <c r="A785" t="str">
        <f>"02898"</f>
        <v>02898</v>
      </c>
      <c r="B785" t="s">
        <v>49</v>
      </c>
      <c r="C785" t="s">
        <v>42</v>
      </c>
    </row>
    <row r="786" spans="1:3" x14ac:dyDescent="0.2">
      <c r="A786" t="str">
        <f>"02899"</f>
        <v>02899</v>
      </c>
      <c r="B786" t="s">
        <v>416</v>
      </c>
      <c r="C786" t="s">
        <v>412</v>
      </c>
    </row>
    <row r="787" spans="1:3" x14ac:dyDescent="0.2">
      <c r="A787" t="str">
        <f>"02981"</f>
        <v>02981</v>
      </c>
      <c r="B787" t="s">
        <v>267</v>
      </c>
      <c r="C787" t="s">
        <v>259</v>
      </c>
    </row>
    <row r="788" spans="1:3" x14ac:dyDescent="0.2">
      <c r="A788" t="str">
        <f>"03303"</f>
        <v>03303</v>
      </c>
      <c r="B788" t="s">
        <v>419</v>
      </c>
      <c r="C788" t="s">
        <v>418</v>
      </c>
    </row>
    <row r="789" spans="1:3" x14ac:dyDescent="0.2">
      <c r="A789" t="str">
        <f>"03306"</f>
        <v>03306</v>
      </c>
      <c r="B789" t="s">
        <v>194</v>
      </c>
      <c r="C789" t="s">
        <v>189</v>
      </c>
    </row>
    <row r="790" spans="1:3" x14ac:dyDescent="0.2">
      <c r="A790" t="str">
        <f>"03309"</f>
        <v>03309</v>
      </c>
      <c r="B790" t="s">
        <v>25</v>
      </c>
      <c r="C790" t="s">
        <v>3</v>
      </c>
    </row>
    <row r="791" spans="1:3" x14ac:dyDescent="0.2">
      <c r="A791" t="str">
        <f>"03311"</f>
        <v>03311</v>
      </c>
      <c r="B791" t="s">
        <v>269</v>
      </c>
      <c r="C791" t="s">
        <v>270</v>
      </c>
    </row>
    <row r="792" spans="1:3" x14ac:dyDescent="0.2">
      <c r="A792" t="str">
        <f>"03315"</f>
        <v>03315</v>
      </c>
      <c r="B792" t="s">
        <v>234</v>
      </c>
      <c r="C792" t="s">
        <v>224</v>
      </c>
    </row>
    <row r="793" spans="1:3" x14ac:dyDescent="0.2">
      <c r="A793" t="str">
        <f>"03318"</f>
        <v>03318</v>
      </c>
      <c r="B793" t="s">
        <v>115</v>
      </c>
      <c r="C793" t="s">
        <v>113</v>
      </c>
    </row>
    <row r="794" spans="1:3" x14ac:dyDescent="0.2">
      <c r="A794" t="str">
        <f>"03320"</f>
        <v>03320</v>
      </c>
      <c r="B794" t="s">
        <v>85</v>
      </c>
      <c r="C794" t="s">
        <v>42</v>
      </c>
    </row>
    <row r="795" spans="1:3" x14ac:dyDescent="0.2">
      <c r="A795" t="str">
        <f>"03328"</f>
        <v>03328</v>
      </c>
      <c r="B795" t="s">
        <v>323</v>
      </c>
      <c r="C795" t="s">
        <v>311</v>
      </c>
    </row>
    <row r="796" spans="1:3" x14ac:dyDescent="0.2">
      <c r="A796" t="str">
        <f>"03330"</f>
        <v>03330</v>
      </c>
      <c r="B796" t="s">
        <v>413</v>
      </c>
      <c r="C796" t="s">
        <v>412</v>
      </c>
    </row>
    <row r="797" spans="1:3" x14ac:dyDescent="0.2">
      <c r="A797" t="str">
        <f>"03336"</f>
        <v>03336</v>
      </c>
      <c r="B797" t="s">
        <v>262</v>
      </c>
      <c r="C797" t="s">
        <v>259</v>
      </c>
    </row>
    <row r="798" spans="1:3" x14ac:dyDescent="0.2">
      <c r="A798" t="str">
        <f>"03337"</f>
        <v>03337</v>
      </c>
      <c r="B798" t="s">
        <v>417</v>
      </c>
      <c r="C798" t="s">
        <v>418</v>
      </c>
    </row>
    <row r="799" spans="1:3" x14ac:dyDescent="0.2">
      <c r="A799" t="str">
        <f>"03339"</f>
        <v>03339</v>
      </c>
      <c r="B799" t="s">
        <v>382</v>
      </c>
      <c r="C799" t="s">
        <v>362</v>
      </c>
    </row>
    <row r="800" spans="1:3" x14ac:dyDescent="0.2">
      <c r="A800" t="str">
        <f>"03347"</f>
        <v>03347</v>
      </c>
      <c r="B800" t="s">
        <v>84</v>
      </c>
      <c r="C800" t="s">
        <v>42</v>
      </c>
    </row>
    <row r="801" spans="1:3" x14ac:dyDescent="0.2">
      <c r="A801" t="str">
        <f>"03348"</f>
        <v>03348</v>
      </c>
      <c r="B801" t="s">
        <v>366</v>
      </c>
      <c r="C801" t="s">
        <v>362</v>
      </c>
    </row>
    <row r="802" spans="1:3" x14ac:dyDescent="0.2">
      <c r="A802" t="str">
        <f>"03360"</f>
        <v>03360</v>
      </c>
      <c r="B802" t="s">
        <v>299</v>
      </c>
      <c r="C802" t="s">
        <v>279</v>
      </c>
    </row>
    <row r="803" spans="1:3" x14ac:dyDescent="0.2">
      <c r="A803" t="str">
        <f>"03369"</f>
        <v>03369</v>
      </c>
      <c r="B803" t="s">
        <v>355</v>
      </c>
      <c r="C803" t="s">
        <v>346</v>
      </c>
    </row>
    <row r="804" spans="1:3" x14ac:dyDescent="0.2">
      <c r="A804" t="str">
        <f>"03382"</f>
        <v>03382</v>
      </c>
      <c r="B804" t="s">
        <v>354</v>
      </c>
      <c r="C804" t="s">
        <v>346</v>
      </c>
    </row>
    <row r="805" spans="1:3" x14ac:dyDescent="0.2">
      <c r="A805" t="str">
        <f>"03393"</f>
        <v>03393</v>
      </c>
      <c r="B805" t="s">
        <v>381</v>
      </c>
      <c r="C805" t="s">
        <v>362</v>
      </c>
    </row>
    <row r="806" spans="1:3" x14ac:dyDescent="0.2">
      <c r="A806" t="str">
        <f>"03396"</f>
        <v>03396</v>
      </c>
      <c r="B806" t="s">
        <v>266</v>
      </c>
      <c r="C806" t="s">
        <v>259</v>
      </c>
    </row>
    <row r="807" spans="1:3" x14ac:dyDescent="0.2">
      <c r="A807" t="str">
        <f>"03600"</f>
        <v>03600</v>
      </c>
      <c r="B807" t="s">
        <v>11</v>
      </c>
      <c r="C807" t="s">
        <v>3</v>
      </c>
    </row>
    <row r="808" spans="1:3" x14ac:dyDescent="0.2">
      <c r="A808" t="str">
        <f>"03606"</f>
        <v>03606</v>
      </c>
      <c r="B808" t="s">
        <v>214</v>
      </c>
      <c r="C808" t="s">
        <v>210</v>
      </c>
    </row>
    <row r="809" spans="1:3" x14ac:dyDescent="0.2">
      <c r="A809" t="str">
        <f>"03613"</f>
        <v>03613</v>
      </c>
      <c r="B809" t="s">
        <v>83</v>
      </c>
      <c r="C809" t="s">
        <v>42</v>
      </c>
    </row>
    <row r="810" spans="1:3" x14ac:dyDescent="0.2">
      <c r="A810" t="str">
        <f>"03618"</f>
        <v>03618</v>
      </c>
      <c r="B810" t="s">
        <v>322</v>
      </c>
      <c r="C810" t="s">
        <v>311</v>
      </c>
    </row>
    <row r="811" spans="1:3" x14ac:dyDescent="0.2">
      <c r="A811" t="str">
        <f>"03623"</f>
        <v>03623</v>
      </c>
      <c r="B811" t="s">
        <v>285</v>
      </c>
      <c r="C811" t="s">
        <v>279</v>
      </c>
    </row>
    <row r="812" spans="1:3" x14ac:dyDescent="0.2">
      <c r="A812" t="str">
        <f>"03626"</f>
        <v>03626</v>
      </c>
      <c r="B812" t="s">
        <v>341</v>
      </c>
      <c r="C812" t="s">
        <v>340</v>
      </c>
    </row>
    <row r="813" spans="1:3" x14ac:dyDescent="0.2">
      <c r="A813" t="str">
        <f>"03633"</f>
        <v>03633</v>
      </c>
      <c r="B813" t="s">
        <v>333</v>
      </c>
      <c r="C813" t="s">
        <v>328</v>
      </c>
    </row>
    <row r="814" spans="1:3" x14ac:dyDescent="0.2">
      <c r="A814" t="str">
        <f>"03638"</f>
        <v>03638</v>
      </c>
      <c r="B814" t="s">
        <v>261</v>
      </c>
      <c r="C814" t="s">
        <v>259</v>
      </c>
    </row>
    <row r="815" spans="1:3" x14ac:dyDescent="0.2">
      <c r="A815" t="str">
        <f>"03650"</f>
        <v>03650</v>
      </c>
      <c r="B815" t="s">
        <v>184</v>
      </c>
      <c r="C815" t="s">
        <v>174</v>
      </c>
    </row>
    <row r="816" spans="1:3" x14ac:dyDescent="0.2">
      <c r="A816" t="str">
        <f>"03660"</f>
        <v>03660</v>
      </c>
      <c r="B816" t="s">
        <v>284</v>
      </c>
      <c r="C816" t="s">
        <v>279</v>
      </c>
    </row>
    <row r="817" spans="1:3" x14ac:dyDescent="0.2">
      <c r="A817" t="str">
        <f>"03669"</f>
        <v>03669</v>
      </c>
      <c r="B817" t="s">
        <v>144</v>
      </c>
      <c r="C817" t="s">
        <v>132</v>
      </c>
    </row>
    <row r="818" spans="1:3" x14ac:dyDescent="0.2">
      <c r="A818" t="str">
        <f>"03677"</f>
        <v>03677</v>
      </c>
      <c r="B818" t="s">
        <v>365</v>
      </c>
      <c r="C818" t="s">
        <v>362</v>
      </c>
    </row>
    <row r="819" spans="1:3" x14ac:dyDescent="0.2">
      <c r="A819" t="str">
        <f>"03678"</f>
        <v>03678</v>
      </c>
      <c r="B819" t="s">
        <v>298</v>
      </c>
      <c r="C819" t="s">
        <v>279</v>
      </c>
    </row>
    <row r="820" spans="1:3" x14ac:dyDescent="0.2">
      <c r="A820" t="str">
        <f>"03680"</f>
        <v>03680</v>
      </c>
      <c r="B820" t="s">
        <v>233</v>
      </c>
      <c r="C820" t="s">
        <v>224</v>
      </c>
    </row>
    <row r="821" spans="1:3" x14ac:dyDescent="0.2">
      <c r="A821" t="str">
        <f>"03681"</f>
        <v>03681</v>
      </c>
      <c r="B821" t="s">
        <v>48</v>
      </c>
      <c r="C821" t="s">
        <v>42</v>
      </c>
    </row>
    <row r="822" spans="1:3" x14ac:dyDescent="0.2">
      <c r="A822" t="str">
        <f>"03686"</f>
        <v>03686</v>
      </c>
      <c r="B822" t="s">
        <v>219</v>
      </c>
      <c r="C822" t="s">
        <v>218</v>
      </c>
    </row>
    <row r="823" spans="1:3" x14ac:dyDescent="0.2">
      <c r="A823" t="str">
        <f>"03690"</f>
        <v>03690</v>
      </c>
      <c r="B823" t="s">
        <v>143</v>
      </c>
      <c r="C823" t="s">
        <v>132</v>
      </c>
    </row>
    <row r="824" spans="1:3" x14ac:dyDescent="0.2">
      <c r="A824" t="str">
        <f>"03692"</f>
        <v>03692</v>
      </c>
      <c r="B824" t="s">
        <v>82</v>
      </c>
      <c r="C824" t="s">
        <v>42</v>
      </c>
    </row>
    <row r="825" spans="1:3" x14ac:dyDescent="0.2">
      <c r="A825" t="str">
        <f>"03698"</f>
        <v>03698</v>
      </c>
      <c r="B825" t="s">
        <v>321</v>
      </c>
      <c r="C825" t="s">
        <v>311</v>
      </c>
    </row>
    <row r="826" spans="1:3" x14ac:dyDescent="0.2">
      <c r="A826" t="str">
        <f>"03700"</f>
        <v>03700</v>
      </c>
      <c r="B826" t="s">
        <v>164</v>
      </c>
      <c r="C826" t="s">
        <v>161</v>
      </c>
    </row>
    <row r="827" spans="1:3" x14ac:dyDescent="0.2">
      <c r="A827" t="str">
        <f>"03709"</f>
        <v>03709</v>
      </c>
      <c r="B827" t="s">
        <v>193</v>
      </c>
      <c r="C827" t="s">
        <v>189</v>
      </c>
    </row>
    <row r="828" spans="1:3" x14ac:dyDescent="0.2">
      <c r="A828" t="str">
        <f>"03737"</f>
        <v>03737</v>
      </c>
      <c r="B828" t="s">
        <v>47</v>
      </c>
      <c r="C828" t="s">
        <v>42</v>
      </c>
    </row>
    <row r="829" spans="1:3" x14ac:dyDescent="0.2">
      <c r="A829" t="str">
        <f>"03738"</f>
        <v>03738</v>
      </c>
      <c r="B829" t="s">
        <v>250</v>
      </c>
      <c r="C829" t="s">
        <v>224</v>
      </c>
    </row>
    <row r="830" spans="1:3" x14ac:dyDescent="0.2">
      <c r="A830" t="str">
        <f>"03750"</f>
        <v>03750</v>
      </c>
      <c r="B830" t="s">
        <v>380</v>
      </c>
      <c r="C830" t="s">
        <v>362</v>
      </c>
    </row>
    <row r="831" spans="1:3" x14ac:dyDescent="0.2">
      <c r="A831" t="str">
        <f>"03759"</f>
        <v>03759</v>
      </c>
      <c r="B831" t="s">
        <v>81</v>
      </c>
      <c r="C831" t="s">
        <v>42</v>
      </c>
    </row>
    <row r="832" spans="1:3" x14ac:dyDescent="0.2">
      <c r="A832" t="str">
        <f>"03773"</f>
        <v>03773</v>
      </c>
      <c r="B832" t="s">
        <v>163</v>
      </c>
      <c r="C832" t="s">
        <v>161</v>
      </c>
    </row>
    <row r="833" spans="1:3" x14ac:dyDescent="0.2">
      <c r="A833" t="str">
        <f>"03788"</f>
        <v>03788</v>
      </c>
      <c r="B833" t="s">
        <v>408</v>
      </c>
      <c r="C833" t="s">
        <v>401</v>
      </c>
    </row>
    <row r="834" spans="1:3" x14ac:dyDescent="0.2">
      <c r="A834" t="str">
        <f>"03798"</f>
        <v>03798</v>
      </c>
      <c r="B834" t="s">
        <v>232</v>
      </c>
      <c r="C834" t="s">
        <v>224</v>
      </c>
    </row>
    <row r="835" spans="1:3" x14ac:dyDescent="0.2">
      <c r="A835" t="str">
        <f>"03808"</f>
        <v>03808</v>
      </c>
      <c r="B835" t="s">
        <v>379</v>
      </c>
      <c r="C835" t="s">
        <v>362</v>
      </c>
    </row>
    <row r="836" spans="1:3" x14ac:dyDescent="0.2">
      <c r="A836" t="str">
        <f>"03813"</f>
        <v>03813</v>
      </c>
      <c r="B836" t="s">
        <v>142</v>
      </c>
      <c r="C836" t="s">
        <v>132</v>
      </c>
    </row>
    <row r="837" spans="1:3" x14ac:dyDescent="0.2">
      <c r="A837" t="str">
        <f>"03828"</f>
        <v>03828</v>
      </c>
      <c r="B837" t="s">
        <v>102</v>
      </c>
      <c r="C837" t="s">
        <v>103</v>
      </c>
    </row>
    <row r="838" spans="1:3" x14ac:dyDescent="0.2">
      <c r="A838" t="str">
        <f>"03833"</f>
        <v>03833</v>
      </c>
      <c r="B838" t="s">
        <v>400</v>
      </c>
      <c r="C838" t="s">
        <v>401</v>
      </c>
    </row>
    <row r="839" spans="1:3" x14ac:dyDescent="0.2">
      <c r="A839" t="str">
        <f>"03836"</f>
        <v>03836</v>
      </c>
      <c r="B839" t="s">
        <v>141</v>
      </c>
      <c r="C839" t="s">
        <v>132</v>
      </c>
    </row>
    <row r="840" spans="1:3" x14ac:dyDescent="0.2">
      <c r="A840" t="str">
        <f>"03848"</f>
        <v>03848</v>
      </c>
      <c r="B840" t="s">
        <v>283</v>
      </c>
      <c r="C840" t="s">
        <v>279</v>
      </c>
    </row>
    <row r="841" spans="1:3" x14ac:dyDescent="0.2">
      <c r="A841" t="str">
        <f>"03866"</f>
        <v>03866</v>
      </c>
      <c r="B841" t="s">
        <v>320</v>
      </c>
      <c r="C841" t="s">
        <v>311</v>
      </c>
    </row>
    <row r="842" spans="1:3" x14ac:dyDescent="0.2">
      <c r="A842" t="str">
        <f>"03868"</f>
        <v>03868</v>
      </c>
      <c r="B842" t="s">
        <v>332</v>
      </c>
      <c r="C842" t="s">
        <v>328</v>
      </c>
    </row>
    <row r="843" spans="1:3" x14ac:dyDescent="0.2">
      <c r="A843" t="str">
        <f>"03869"</f>
        <v>03869</v>
      </c>
      <c r="B843" t="s">
        <v>10</v>
      </c>
      <c r="C843" t="s">
        <v>3</v>
      </c>
    </row>
    <row r="844" spans="1:3" x14ac:dyDescent="0.2">
      <c r="A844" t="str">
        <f>"03877"</f>
        <v>03877</v>
      </c>
      <c r="B844" t="s">
        <v>353</v>
      </c>
      <c r="C844" t="s">
        <v>346</v>
      </c>
    </row>
    <row r="845" spans="1:3" x14ac:dyDescent="0.2">
      <c r="A845" t="str">
        <f>"03882"</f>
        <v>03882</v>
      </c>
      <c r="B845" t="s">
        <v>203</v>
      </c>
      <c r="C845" t="s">
        <v>201</v>
      </c>
    </row>
    <row r="846" spans="1:3" x14ac:dyDescent="0.2">
      <c r="A846" t="str">
        <f>"03888"</f>
        <v>03888</v>
      </c>
      <c r="B846" t="s">
        <v>249</v>
      </c>
      <c r="C846" t="s">
        <v>224</v>
      </c>
    </row>
    <row r="847" spans="1:3" x14ac:dyDescent="0.2">
      <c r="A847" t="str">
        <f>"03896"</f>
        <v>03896</v>
      </c>
      <c r="B847" t="s">
        <v>248</v>
      </c>
      <c r="C847" t="s">
        <v>224</v>
      </c>
    </row>
    <row r="848" spans="1:3" x14ac:dyDescent="0.2">
      <c r="A848" t="str">
        <f>"03898"</f>
        <v>03898</v>
      </c>
      <c r="B848" t="s">
        <v>378</v>
      </c>
      <c r="C848" t="s">
        <v>362</v>
      </c>
    </row>
    <row r="849" spans="1:3" x14ac:dyDescent="0.2">
      <c r="A849" t="str">
        <f>"03899"</f>
        <v>03899</v>
      </c>
      <c r="B849" t="s">
        <v>420</v>
      </c>
      <c r="C849" t="s">
        <v>418</v>
      </c>
    </row>
    <row r="850" spans="1:3" x14ac:dyDescent="0.2">
      <c r="A850" t="str">
        <f>"03900"</f>
        <v>03900</v>
      </c>
      <c r="B850" t="s">
        <v>274</v>
      </c>
      <c r="C850" t="s">
        <v>271</v>
      </c>
    </row>
    <row r="851" spans="1:3" x14ac:dyDescent="0.2">
      <c r="A851" t="str">
        <f>"03908"</f>
        <v>03908</v>
      </c>
      <c r="B851" t="s">
        <v>297</v>
      </c>
      <c r="C851" t="s">
        <v>279</v>
      </c>
    </row>
    <row r="852" spans="1:3" x14ac:dyDescent="0.2">
      <c r="A852" t="str">
        <f>"03918"</f>
        <v>03918</v>
      </c>
      <c r="B852" t="s">
        <v>183</v>
      </c>
      <c r="C852" t="s">
        <v>174</v>
      </c>
    </row>
    <row r="853" spans="1:3" x14ac:dyDescent="0.2">
      <c r="A853" t="str">
        <f>"03931"</f>
        <v>03931</v>
      </c>
      <c r="B853" t="s">
        <v>377</v>
      </c>
      <c r="C853" t="s">
        <v>362</v>
      </c>
    </row>
    <row r="854" spans="1:3" x14ac:dyDescent="0.2">
      <c r="A854" t="str">
        <f>"03933"</f>
        <v>03933</v>
      </c>
      <c r="B854" t="s">
        <v>80</v>
      </c>
      <c r="C854" t="s">
        <v>42</v>
      </c>
    </row>
    <row r="855" spans="1:3" x14ac:dyDescent="0.2">
      <c r="A855" t="str">
        <f>"03939"</f>
        <v>03939</v>
      </c>
      <c r="B855" t="s">
        <v>407</v>
      </c>
      <c r="C855" t="s">
        <v>401</v>
      </c>
    </row>
    <row r="856" spans="1:3" x14ac:dyDescent="0.2">
      <c r="A856" t="str">
        <f>"03958"</f>
        <v>03958</v>
      </c>
      <c r="B856" t="s">
        <v>296</v>
      </c>
      <c r="C856" t="s">
        <v>279</v>
      </c>
    </row>
    <row r="857" spans="1:3" x14ac:dyDescent="0.2">
      <c r="A857" t="str">
        <f>"03968"</f>
        <v>03968</v>
      </c>
      <c r="B857" t="s">
        <v>319</v>
      </c>
      <c r="C857" t="s">
        <v>311</v>
      </c>
    </row>
    <row r="858" spans="1:3" x14ac:dyDescent="0.2">
      <c r="A858" t="str">
        <f>"03969"</f>
        <v>03969</v>
      </c>
      <c r="B858" t="s">
        <v>247</v>
      </c>
      <c r="C858" t="s">
        <v>224</v>
      </c>
    </row>
    <row r="859" spans="1:3" x14ac:dyDescent="0.2">
      <c r="A859" t="str">
        <f>"03978"</f>
        <v>03978</v>
      </c>
      <c r="B859" t="s">
        <v>151</v>
      </c>
      <c r="C859" t="s">
        <v>147</v>
      </c>
    </row>
    <row r="860" spans="1:3" x14ac:dyDescent="0.2">
      <c r="A860" t="str">
        <f>"03983"</f>
        <v>03983</v>
      </c>
      <c r="B860" t="s">
        <v>394</v>
      </c>
      <c r="C860" t="s">
        <v>393</v>
      </c>
    </row>
    <row r="861" spans="1:3" x14ac:dyDescent="0.2">
      <c r="A861" t="str">
        <f>"03988"</f>
        <v>03988</v>
      </c>
      <c r="B861" t="s">
        <v>318</v>
      </c>
      <c r="C861" t="s">
        <v>311</v>
      </c>
    </row>
    <row r="862" spans="1:3" x14ac:dyDescent="0.2">
      <c r="A862" t="str">
        <f>"03991"</f>
        <v>03991</v>
      </c>
      <c r="B862" t="s">
        <v>260</v>
      </c>
      <c r="C862" t="s">
        <v>259</v>
      </c>
    </row>
    <row r="863" spans="1:3" x14ac:dyDescent="0.2">
      <c r="A863" t="str">
        <f>"03993"</f>
        <v>03993</v>
      </c>
      <c r="B863" t="s">
        <v>406</v>
      </c>
      <c r="C863" t="s">
        <v>401</v>
      </c>
    </row>
    <row r="864" spans="1:3" x14ac:dyDescent="0.2">
      <c r="A864" t="str">
        <f>"03996"</f>
        <v>03996</v>
      </c>
      <c r="B864" t="s">
        <v>376</v>
      </c>
      <c r="C864" t="s">
        <v>362</v>
      </c>
    </row>
    <row r="865" spans="1:3" x14ac:dyDescent="0.2">
      <c r="A865" t="str">
        <f>"03998"</f>
        <v>03998</v>
      </c>
      <c r="B865" t="s">
        <v>192</v>
      </c>
      <c r="C865" t="s">
        <v>189</v>
      </c>
    </row>
    <row r="866" spans="1:3" x14ac:dyDescent="0.2">
      <c r="A866" t="str">
        <f>"03999"</f>
        <v>03999</v>
      </c>
      <c r="B866" t="s">
        <v>109</v>
      </c>
      <c r="C866" t="s">
        <v>108</v>
      </c>
    </row>
    <row r="867" spans="1:3" x14ac:dyDescent="0.2">
      <c r="A867" t="str">
        <f>"06030"</f>
        <v>06030</v>
      </c>
      <c r="B867" t="s">
        <v>295</v>
      </c>
      <c r="C867" t="s">
        <v>279</v>
      </c>
    </row>
    <row r="868" spans="1:3" x14ac:dyDescent="0.2">
      <c r="A868" t="str">
        <f>"06049"</f>
        <v>06049</v>
      </c>
      <c r="B868" t="s">
        <v>273</v>
      </c>
      <c r="C868" t="s">
        <v>271</v>
      </c>
    </row>
    <row r="869" spans="1:3" x14ac:dyDescent="0.2">
      <c r="A869" t="str">
        <f>"06055"</f>
        <v>06055</v>
      </c>
      <c r="B869" t="s">
        <v>124</v>
      </c>
      <c r="C869" t="s">
        <v>113</v>
      </c>
    </row>
    <row r="870" spans="1:3" x14ac:dyDescent="0.2">
      <c r="A870" t="str">
        <f>"06060"</f>
        <v>06060</v>
      </c>
      <c r="B870" t="s">
        <v>305</v>
      </c>
      <c r="C870" t="s">
        <v>303</v>
      </c>
    </row>
    <row r="871" spans="1:3" x14ac:dyDescent="0.2">
      <c r="A871" t="str">
        <f>"06066"</f>
        <v>06066</v>
      </c>
      <c r="B871" t="s">
        <v>294</v>
      </c>
      <c r="C871" t="s">
        <v>279</v>
      </c>
    </row>
    <row r="872" spans="1:3" x14ac:dyDescent="0.2">
      <c r="A872" t="str">
        <f>"06069"</f>
        <v>06069</v>
      </c>
      <c r="B872" t="s">
        <v>293</v>
      </c>
      <c r="C872" t="s">
        <v>279</v>
      </c>
    </row>
    <row r="873" spans="1:3" x14ac:dyDescent="0.2">
      <c r="A873" t="str">
        <f>"06078"</f>
        <v>06078</v>
      </c>
      <c r="B873" t="s">
        <v>24</v>
      </c>
      <c r="C873" t="s">
        <v>3</v>
      </c>
    </row>
    <row r="874" spans="1:3" x14ac:dyDescent="0.2">
      <c r="A874" t="str">
        <f>"06086"</f>
        <v>06086</v>
      </c>
      <c r="B874" t="s">
        <v>79</v>
      </c>
      <c r="C874" t="s">
        <v>42</v>
      </c>
    </row>
    <row r="875" spans="1:3" x14ac:dyDescent="0.2">
      <c r="A875" t="str">
        <f>"06088"</f>
        <v>06088</v>
      </c>
      <c r="B875" t="s">
        <v>265</v>
      </c>
      <c r="C875" t="s">
        <v>259</v>
      </c>
    </row>
    <row r="876" spans="1:3" x14ac:dyDescent="0.2">
      <c r="A876" t="str">
        <f>"06098"</f>
        <v>06098</v>
      </c>
      <c r="B876" t="s">
        <v>272</v>
      </c>
      <c r="C876" t="s">
        <v>271</v>
      </c>
    </row>
    <row r="877" spans="1:3" x14ac:dyDescent="0.2">
      <c r="A877" t="str">
        <f>"06099"</f>
        <v>06099</v>
      </c>
      <c r="B877" t="s">
        <v>292</v>
      </c>
      <c r="C877" t="s">
        <v>279</v>
      </c>
    </row>
    <row r="878" spans="1:3" x14ac:dyDescent="0.2">
      <c r="A878" t="str">
        <f>"06100"</f>
        <v>06100</v>
      </c>
      <c r="B878" t="s">
        <v>157</v>
      </c>
      <c r="C878" t="s">
        <v>147</v>
      </c>
    </row>
    <row r="879" spans="1:3" x14ac:dyDescent="0.2">
      <c r="A879" t="str">
        <f>"06110"</f>
        <v>06110</v>
      </c>
      <c r="B879" t="s">
        <v>140</v>
      </c>
      <c r="C879" t="s">
        <v>132</v>
      </c>
    </row>
    <row r="880" spans="1:3" x14ac:dyDescent="0.2">
      <c r="A880" t="str">
        <f>"06113"</f>
        <v>06113</v>
      </c>
      <c r="B880" t="s">
        <v>162</v>
      </c>
      <c r="C880" t="s">
        <v>161</v>
      </c>
    </row>
    <row r="881" spans="1:3" x14ac:dyDescent="0.2">
      <c r="A881" t="str">
        <f>"06117"</f>
        <v>06117</v>
      </c>
      <c r="B881" t="s">
        <v>345</v>
      </c>
      <c r="C881" t="s">
        <v>346</v>
      </c>
    </row>
    <row r="882" spans="1:3" x14ac:dyDescent="0.2">
      <c r="A882" t="str">
        <f>"06127"</f>
        <v>06127</v>
      </c>
      <c r="B882" t="s">
        <v>78</v>
      </c>
      <c r="C882" t="s">
        <v>42</v>
      </c>
    </row>
    <row r="883" spans="1:3" x14ac:dyDescent="0.2">
      <c r="A883" t="str">
        <f>"06160"</f>
        <v>06160</v>
      </c>
      <c r="B883" t="s">
        <v>77</v>
      </c>
      <c r="C883" t="s">
        <v>42</v>
      </c>
    </row>
    <row r="884" spans="1:3" x14ac:dyDescent="0.2">
      <c r="A884" t="str">
        <f>"06178"</f>
        <v>06178</v>
      </c>
      <c r="B884" t="s">
        <v>291</v>
      </c>
      <c r="C884" t="s">
        <v>279</v>
      </c>
    </row>
    <row r="885" spans="1:3" x14ac:dyDescent="0.2">
      <c r="A885" t="str">
        <f>"06181"</f>
        <v>06181</v>
      </c>
      <c r="B885" t="s">
        <v>191</v>
      </c>
      <c r="C885" t="s">
        <v>189</v>
      </c>
    </row>
    <row r="886" spans="1:3" x14ac:dyDescent="0.2">
      <c r="A886" t="str">
        <f>"06185"</f>
        <v>06185</v>
      </c>
      <c r="B886" t="s">
        <v>76</v>
      </c>
      <c r="C886" t="s">
        <v>42</v>
      </c>
    </row>
    <row r="887" spans="1:3" x14ac:dyDescent="0.2">
      <c r="A887" t="str">
        <f>"06186"</f>
        <v>06186</v>
      </c>
      <c r="B887" t="s">
        <v>123</v>
      </c>
      <c r="C887" t="s">
        <v>113</v>
      </c>
    </row>
    <row r="888" spans="1:3" x14ac:dyDescent="0.2">
      <c r="A888" t="str">
        <f>"06190"</f>
        <v>06190</v>
      </c>
      <c r="B888" t="s">
        <v>313</v>
      </c>
      <c r="C888" t="s">
        <v>311</v>
      </c>
    </row>
    <row r="889" spans="1:3" x14ac:dyDescent="0.2">
      <c r="A889" t="str">
        <f>"06196"</f>
        <v>06196</v>
      </c>
      <c r="B889" t="s">
        <v>317</v>
      </c>
      <c r="C889" t="s">
        <v>311</v>
      </c>
    </row>
    <row r="890" spans="1:3" x14ac:dyDescent="0.2">
      <c r="A890" t="str">
        <f>"06198"</f>
        <v>06198</v>
      </c>
      <c r="B890" t="s">
        <v>352</v>
      </c>
      <c r="C890" t="s">
        <v>346</v>
      </c>
    </row>
    <row r="891" spans="1:3" x14ac:dyDescent="0.2">
      <c r="A891" t="str">
        <f>"06199"</f>
        <v>06199</v>
      </c>
      <c r="B891" t="s">
        <v>312</v>
      </c>
      <c r="C891" t="s">
        <v>311</v>
      </c>
    </row>
    <row r="892" spans="1:3" x14ac:dyDescent="0.2">
      <c r="A892" t="str">
        <f>"06601"</f>
        <v>06601</v>
      </c>
      <c r="B892" t="s">
        <v>208</v>
      </c>
      <c r="C892" t="s">
        <v>201</v>
      </c>
    </row>
    <row r="893" spans="1:3" x14ac:dyDescent="0.2">
      <c r="A893" t="str">
        <f>"06606"</f>
        <v>06606</v>
      </c>
      <c r="B893" t="s">
        <v>23</v>
      </c>
      <c r="C893" t="s">
        <v>3</v>
      </c>
    </row>
    <row r="894" spans="1:3" x14ac:dyDescent="0.2">
      <c r="A894" t="str">
        <f>"06608"</f>
        <v>06608</v>
      </c>
      <c r="B894" t="s">
        <v>231</v>
      </c>
      <c r="C894" t="s">
        <v>224</v>
      </c>
    </row>
    <row r="895" spans="1:3" x14ac:dyDescent="0.2">
      <c r="A895" t="str">
        <f>"06609"</f>
        <v>06609</v>
      </c>
      <c r="B895" t="s">
        <v>9</v>
      </c>
      <c r="C895" t="s">
        <v>3</v>
      </c>
    </row>
    <row r="896" spans="1:3" x14ac:dyDescent="0.2">
      <c r="A896" t="str">
        <f>"06616"</f>
        <v>06616</v>
      </c>
      <c r="B896" t="s">
        <v>397</v>
      </c>
      <c r="C896" t="s">
        <v>393</v>
      </c>
    </row>
    <row r="897" spans="1:3" x14ac:dyDescent="0.2">
      <c r="A897" t="str">
        <f>"06618"</f>
        <v>06618</v>
      </c>
      <c r="B897" t="s">
        <v>75</v>
      </c>
      <c r="C897" t="s">
        <v>42</v>
      </c>
    </row>
    <row r="898" spans="1:3" x14ac:dyDescent="0.2">
      <c r="A898" t="str">
        <f>"06622"</f>
        <v>06622</v>
      </c>
      <c r="B898" t="s">
        <v>46</v>
      </c>
      <c r="C898" t="s">
        <v>42</v>
      </c>
    </row>
    <row r="899" spans="1:3" x14ac:dyDescent="0.2">
      <c r="A899" t="str">
        <f>"06623"</f>
        <v>06623</v>
      </c>
      <c r="B899" t="s">
        <v>282</v>
      </c>
      <c r="C899" t="s">
        <v>279</v>
      </c>
    </row>
    <row r="900" spans="1:3" x14ac:dyDescent="0.2">
      <c r="A900" t="str">
        <f>"06628"</f>
        <v>06628</v>
      </c>
      <c r="B900" t="s">
        <v>45</v>
      </c>
      <c r="C900" t="s">
        <v>42</v>
      </c>
    </row>
    <row r="901" spans="1:3" x14ac:dyDescent="0.2">
      <c r="A901" t="str">
        <f>"06633"</f>
        <v>06633</v>
      </c>
      <c r="B901" t="s">
        <v>230</v>
      </c>
      <c r="C901" t="s">
        <v>224</v>
      </c>
    </row>
    <row r="902" spans="1:3" x14ac:dyDescent="0.2">
      <c r="A902" t="str">
        <f>"06638"</f>
        <v>06638</v>
      </c>
      <c r="B902" t="s">
        <v>229</v>
      </c>
      <c r="C902" t="s">
        <v>224</v>
      </c>
    </row>
    <row r="903" spans="1:3" x14ac:dyDescent="0.2">
      <c r="A903" t="str">
        <f>"06639"</f>
        <v>06639</v>
      </c>
      <c r="B903" t="s">
        <v>22</v>
      </c>
      <c r="C903" t="s">
        <v>3</v>
      </c>
    </row>
    <row r="904" spans="1:3" x14ac:dyDescent="0.2">
      <c r="A904" t="str">
        <f>"06657"</f>
        <v>06657</v>
      </c>
      <c r="B904" t="s">
        <v>228</v>
      </c>
      <c r="C904" t="s">
        <v>224</v>
      </c>
    </row>
    <row r="905" spans="1:3" x14ac:dyDescent="0.2">
      <c r="A905" t="str">
        <f>"06660"</f>
        <v>06660</v>
      </c>
      <c r="B905" t="s">
        <v>74</v>
      </c>
      <c r="C905" t="s">
        <v>42</v>
      </c>
    </row>
    <row r="906" spans="1:3" x14ac:dyDescent="0.2">
      <c r="A906" t="str">
        <f>"06667"</f>
        <v>06667</v>
      </c>
      <c r="B906" t="s">
        <v>44</v>
      </c>
      <c r="C906" t="s">
        <v>42</v>
      </c>
    </row>
    <row r="907" spans="1:3" x14ac:dyDescent="0.2">
      <c r="A907" t="str">
        <f>"06669"</f>
        <v>06669</v>
      </c>
      <c r="B907" t="s">
        <v>8</v>
      </c>
      <c r="C907" t="s">
        <v>3</v>
      </c>
    </row>
    <row r="908" spans="1:3" x14ac:dyDescent="0.2">
      <c r="A908" t="str">
        <f>"06680"</f>
        <v>06680</v>
      </c>
      <c r="B908" t="s">
        <v>405</v>
      </c>
      <c r="C908" t="s">
        <v>401</v>
      </c>
    </row>
    <row r="909" spans="1:3" x14ac:dyDescent="0.2">
      <c r="A909" t="str">
        <f>"06681"</f>
        <v>06681</v>
      </c>
      <c r="B909" t="s">
        <v>7</v>
      </c>
      <c r="C909" t="s">
        <v>3</v>
      </c>
    </row>
    <row r="910" spans="1:3" x14ac:dyDescent="0.2">
      <c r="A910" t="str">
        <f>"06682"</f>
        <v>06682</v>
      </c>
      <c r="B910" t="s">
        <v>246</v>
      </c>
      <c r="C910" t="s">
        <v>224</v>
      </c>
    </row>
    <row r="911" spans="1:3" x14ac:dyDescent="0.2">
      <c r="A911" t="str">
        <f>"06683"</f>
        <v>06683</v>
      </c>
      <c r="B911" t="s">
        <v>122</v>
      </c>
      <c r="C911" t="s">
        <v>113</v>
      </c>
    </row>
    <row r="912" spans="1:3" x14ac:dyDescent="0.2">
      <c r="A912" t="str">
        <f>"06686"</f>
        <v>06686</v>
      </c>
      <c r="B912" t="s">
        <v>281</v>
      </c>
      <c r="C912" t="s">
        <v>279</v>
      </c>
    </row>
    <row r="913" spans="1:3" x14ac:dyDescent="0.2">
      <c r="A913" t="str">
        <f>"06689"</f>
        <v>06689</v>
      </c>
      <c r="B913" t="s">
        <v>110</v>
      </c>
      <c r="C913" t="s">
        <v>108</v>
      </c>
    </row>
    <row r="914" spans="1:3" x14ac:dyDescent="0.2">
      <c r="A914" t="str">
        <f>"06690"</f>
        <v>06690</v>
      </c>
      <c r="B914" t="s">
        <v>207</v>
      </c>
      <c r="C914" t="s">
        <v>201</v>
      </c>
    </row>
    <row r="915" spans="1:3" x14ac:dyDescent="0.2">
      <c r="A915" t="str">
        <f>"06693"</f>
        <v>06693</v>
      </c>
      <c r="B915" t="s">
        <v>415</v>
      </c>
      <c r="C915" t="s">
        <v>412</v>
      </c>
    </row>
    <row r="916" spans="1:3" x14ac:dyDescent="0.2">
      <c r="A916" t="str">
        <f>"06698"</f>
        <v>06698</v>
      </c>
      <c r="B916" t="s">
        <v>171</v>
      </c>
      <c r="C916" t="s">
        <v>161</v>
      </c>
    </row>
    <row r="917" spans="1:3" x14ac:dyDescent="0.2">
      <c r="A917" t="str">
        <f>"06699"</f>
        <v>06699</v>
      </c>
      <c r="B917" t="s">
        <v>21</v>
      </c>
      <c r="C917" t="s">
        <v>3</v>
      </c>
    </row>
    <row r="918" spans="1:3" x14ac:dyDescent="0.2">
      <c r="A918" t="str">
        <f>"06805"</f>
        <v>06805</v>
      </c>
      <c r="B918" t="s">
        <v>364</v>
      </c>
      <c r="C918" t="s">
        <v>362</v>
      </c>
    </row>
    <row r="919" spans="1:3" x14ac:dyDescent="0.2">
      <c r="A919" t="str">
        <f>"06806"</f>
        <v>06806</v>
      </c>
      <c r="B919" t="s">
        <v>290</v>
      </c>
      <c r="C919" t="s">
        <v>279</v>
      </c>
    </row>
    <row r="920" spans="1:3" x14ac:dyDescent="0.2">
      <c r="A920" t="str">
        <f>"06808"</f>
        <v>06808</v>
      </c>
      <c r="B920" t="s">
        <v>107</v>
      </c>
      <c r="C920" t="s">
        <v>103</v>
      </c>
    </row>
    <row r="921" spans="1:3" x14ac:dyDescent="0.2">
      <c r="A921" t="str">
        <f>"06811"</f>
        <v>06811</v>
      </c>
      <c r="B921" t="s">
        <v>177</v>
      </c>
      <c r="C921" t="s">
        <v>174</v>
      </c>
    </row>
    <row r="922" spans="1:3" x14ac:dyDescent="0.2">
      <c r="A922" t="str">
        <f>"06818"</f>
        <v>06818</v>
      </c>
      <c r="B922" t="s">
        <v>316</v>
      </c>
      <c r="C922" t="s">
        <v>311</v>
      </c>
    </row>
    <row r="923" spans="1:3" x14ac:dyDescent="0.2">
      <c r="A923" t="str">
        <f>"06820"</f>
        <v>06820</v>
      </c>
      <c r="B923" t="s">
        <v>227</v>
      </c>
      <c r="C923" t="s">
        <v>224</v>
      </c>
    </row>
    <row r="924" spans="1:3" x14ac:dyDescent="0.2">
      <c r="A924" t="str">
        <f>"06821"</f>
        <v>06821</v>
      </c>
      <c r="B924" t="s">
        <v>73</v>
      </c>
      <c r="C924" t="s">
        <v>42</v>
      </c>
    </row>
    <row r="925" spans="1:3" x14ac:dyDescent="0.2">
      <c r="A925" t="str">
        <f>"06823"</f>
        <v>06823</v>
      </c>
      <c r="B925" t="s">
        <v>336</v>
      </c>
      <c r="C925" t="s">
        <v>337</v>
      </c>
    </row>
    <row r="926" spans="1:3" x14ac:dyDescent="0.2">
      <c r="A926" t="str">
        <f>"06826"</f>
        <v>06826</v>
      </c>
      <c r="B926" t="s">
        <v>20</v>
      </c>
      <c r="C926" t="s">
        <v>3</v>
      </c>
    </row>
    <row r="927" spans="1:3" x14ac:dyDescent="0.2">
      <c r="A927" t="str">
        <f>"06831"</f>
        <v>06831</v>
      </c>
      <c r="B927" t="s">
        <v>176</v>
      </c>
      <c r="C927" t="s">
        <v>174</v>
      </c>
    </row>
    <row r="928" spans="1:3" x14ac:dyDescent="0.2">
      <c r="A928" t="str">
        <f>"06855"</f>
        <v>06855</v>
      </c>
      <c r="B928" t="s">
        <v>72</v>
      </c>
      <c r="C928" t="s">
        <v>42</v>
      </c>
    </row>
    <row r="929" spans="1:3" x14ac:dyDescent="0.2">
      <c r="A929" t="str">
        <f>"06858"</f>
        <v>06858</v>
      </c>
      <c r="B929" t="s">
        <v>202</v>
      </c>
      <c r="C929" t="s">
        <v>201</v>
      </c>
    </row>
    <row r="930" spans="1:3" x14ac:dyDescent="0.2">
      <c r="A930" t="str">
        <f>"06862"</f>
        <v>06862</v>
      </c>
      <c r="B930" t="s">
        <v>182</v>
      </c>
      <c r="C930" t="s">
        <v>174</v>
      </c>
    </row>
    <row r="931" spans="1:3" x14ac:dyDescent="0.2">
      <c r="A931" t="str">
        <f>"06865"</f>
        <v>06865</v>
      </c>
      <c r="B931" t="s">
        <v>375</v>
      </c>
      <c r="C931" t="s">
        <v>362</v>
      </c>
    </row>
    <row r="932" spans="1:3" x14ac:dyDescent="0.2">
      <c r="A932" t="str">
        <f>"06868"</f>
        <v>06868</v>
      </c>
      <c r="B932" t="s">
        <v>114</v>
      </c>
      <c r="C932" t="s">
        <v>113</v>
      </c>
    </row>
    <row r="933" spans="1:3" x14ac:dyDescent="0.2">
      <c r="A933" t="str">
        <f>"06869"</f>
        <v>06869</v>
      </c>
      <c r="B933" t="s">
        <v>264</v>
      </c>
      <c r="C933" t="s">
        <v>259</v>
      </c>
    </row>
    <row r="934" spans="1:3" x14ac:dyDescent="0.2">
      <c r="A934" t="str">
        <f>"06881"</f>
        <v>06881</v>
      </c>
      <c r="B934" t="s">
        <v>289</v>
      </c>
      <c r="C934" t="s">
        <v>279</v>
      </c>
    </row>
    <row r="935" spans="1:3" x14ac:dyDescent="0.2">
      <c r="A935" t="str">
        <f>"06886"</f>
        <v>06886</v>
      </c>
      <c r="B935" t="s">
        <v>288</v>
      </c>
      <c r="C935" t="s">
        <v>279</v>
      </c>
    </row>
    <row r="936" spans="1:3" x14ac:dyDescent="0.2">
      <c r="A936" t="str">
        <f>"06889"</f>
        <v>06889</v>
      </c>
      <c r="B936" t="s">
        <v>175</v>
      </c>
      <c r="C936" t="s">
        <v>174</v>
      </c>
    </row>
    <row r="937" spans="1:3" x14ac:dyDescent="0.2">
      <c r="A937" t="str">
        <f>"06896"</f>
        <v>06896</v>
      </c>
      <c r="B937" t="s">
        <v>43</v>
      </c>
      <c r="C937" t="s">
        <v>42</v>
      </c>
    </row>
    <row r="938" spans="1:3" x14ac:dyDescent="0.2">
      <c r="A938" t="str">
        <f>"06898"</f>
        <v>06898</v>
      </c>
      <c r="B938" t="s">
        <v>339</v>
      </c>
      <c r="C938" t="s">
        <v>340</v>
      </c>
    </row>
    <row r="939" spans="1:3" x14ac:dyDescent="0.2">
      <c r="A939" t="str">
        <f>"06919"</f>
        <v>06919</v>
      </c>
      <c r="B939" t="s">
        <v>150</v>
      </c>
      <c r="C939" t="s">
        <v>147</v>
      </c>
    </row>
    <row r="940" spans="1:3" x14ac:dyDescent="0.2">
      <c r="A940" t="str">
        <f>"06922"</f>
        <v>06922</v>
      </c>
      <c r="B940" t="s">
        <v>6</v>
      </c>
      <c r="C940" t="s">
        <v>3</v>
      </c>
    </row>
    <row r="941" spans="1:3" x14ac:dyDescent="0.2">
      <c r="A941" t="str">
        <f>"06929"</f>
        <v>06929</v>
      </c>
      <c r="B941" t="s">
        <v>19</v>
      </c>
      <c r="C941" t="s">
        <v>3</v>
      </c>
    </row>
    <row r="942" spans="1:3" x14ac:dyDescent="0.2">
      <c r="A942" t="str">
        <f>"06936"</f>
        <v>06936</v>
      </c>
      <c r="B942" t="s">
        <v>351</v>
      </c>
      <c r="C942" t="s">
        <v>346</v>
      </c>
    </row>
    <row r="943" spans="1:3" x14ac:dyDescent="0.2">
      <c r="A943" t="str">
        <f>"06955"</f>
        <v>06955</v>
      </c>
      <c r="B943" t="s">
        <v>71</v>
      </c>
      <c r="C943" t="s">
        <v>42</v>
      </c>
    </row>
    <row r="944" spans="1:3" x14ac:dyDescent="0.2">
      <c r="A944" t="str">
        <f>"06959"</f>
        <v>06959</v>
      </c>
      <c r="B944" t="s">
        <v>149</v>
      </c>
      <c r="C944" t="s">
        <v>147</v>
      </c>
    </row>
    <row r="945" spans="1:3" x14ac:dyDescent="0.2">
      <c r="A945" t="str">
        <f>"06963"</f>
        <v>06963</v>
      </c>
      <c r="B945" t="s">
        <v>304</v>
      </c>
      <c r="C945" t="s">
        <v>303</v>
      </c>
    </row>
    <row r="946" spans="1:3" x14ac:dyDescent="0.2">
      <c r="A946" t="str">
        <f>"06969"</f>
        <v>06969</v>
      </c>
      <c r="B946" t="s">
        <v>206</v>
      </c>
      <c r="C946" t="s">
        <v>201</v>
      </c>
    </row>
    <row r="947" spans="1:3" x14ac:dyDescent="0.2">
      <c r="A947" t="str">
        <f>"06978"</f>
        <v>06978</v>
      </c>
      <c r="B947" t="s">
        <v>70</v>
      </c>
      <c r="C947" t="s">
        <v>42</v>
      </c>
    </row>
    <row r="948" spans="1:3" x14ac:dyDescent="0.2">
      <c r="A948" t="str">
        <f>"06979"</f>
        <v>06979</v>
      </c>
      <c r="B948" t="s">
        <v>121</v>
      </c>
      <c r="C948" t="s">
        <v>113</v>
      </c>
    </row>
    <row r="949" spans="1:3" x14ac:dyDescent="0.2">
      <c r="A949" t="str">
        <f>"06990"</f>
        <v>06990</v>
      </c>
      <c r="B949" t="s">
        <v>69</v>
      </c>
      <c r="C949" t="s">
        <v>42</v>
      </c>
    </row>
    <row r="950" spans="1:3" x14ac:dyDescent="0.2">
      <c r="A950" t="str">
        <f>"06993"</f>
        <v>06993</v>
      </c>
      <c r="B950" t="s">
        <v>205</v>
      </c>
      <c r="C950" t="s">
        <v>201</v>
      </c>
    </row>
    <row r="951" spans="1:3" x14ac:dyDescent="0.2">
      <c r="A951" t="str">
        <f>"06996"</f>
        <v>06996</v>
      </c>
      <c r="B951" t="s">
        <v>68</v>
      </c>
      <c r="C951" t="s">
        <v>42</v>
      </c>
    </row>
    <row r="952" spans="1:3" x14ac:dyDescent="0.2">
      <c r="A952" t="str">
        <f>"06998"</f>
        <v>06998</v>
      </c>
      <c r="B952" t="s">
        <v>67</v>
      </c>
      <c r="C952" t="s">
        <v>42</v>
      </c>
    </row>
    <row r="953" spans="1:3" x14ac:dyDescent="0.2">
      <c r="A953" t="str">
        <f>"08017"</f>
        <v>08017</v>
      </c>
      <c r="B953" t="s">
        <v>226</v>
      </c>
      <c r="C953" t="s">
        <v>224</v>
      </c>
    </row>
    <row r="954" spans="1:3" x14ac:dyDescent="0.2">
      <c r="A954" t="str">
        <f>"08030"</f>
        <v>08030</v>
      </c>
      <c r="B954" t="s">
        <v>280</v>
      </c>
      <c r="C954" t="s">
        <v>279</v>
      </c>
    </row>
    <row r="955" spans="1:3" x14ac:dyDescent="0.2">
      <c r="A955" t="str">
        <f>"08037"</f>
        <v>08037</v>
      </c>
      <c r="B955" t="s">
        <v>5</v>
      </c>
      <c r="C955" t="s">
        <v>3</v>
      </c>
    </row>
    <row r="956" spans="1:3" x14ac:dyDescent="0.2">
      <c r="A956" t="str">
        <f>"08049"</f>
        <v>08049</v>
      </c>
      <c r="B956" t="s">
        <v>41</v>
      </c>
      <c r="C956" t="s">
        <v>42</v>
      </c>
    </row>
    <row r="957" spans="1:3" x14ac:dyDescent="0.2">
      <c r="A957" t="str">
        <f>"08095"</f>
        <v>08095</v>
      </c>
      <c r="B957" t="s">
        <v>217</v>
      </c>
      <c r="C957" t="s">
        <v>218</v>
      </c>
    </row>
    <row r="958" spans="1:3" x14ac:dyDescent="0.2">
      <c r="A958" t="str">
        <f>"08137"</f>
        <v>08137</v>
      </c>
      <c r="B958" t="s">
        <v>363</v>
      </c>
      <c r="C958" t="s">
        <v>362</v>
      </c>
    </row>
    <row r="959" spans="1:3" x14ac:dyDescent="0.2">
      <c r="A959" t="str">
        <f>"08162"</f>
        <v>08162</v>
      </c>
      <c r="B959" t="s">
        <v>411</v>
      </c>
      <c r="C959" t="s">
        <v>412</v>
      </c>
    </row>
    <row r="960" spans="1:3" x14ac:dyDescent="0.2">
      <c r="A960" t="str">
        <f>"08195"</f>
        <v>08195</v>
      </c>
      <c r="B960" t="s">
        <v>146</v>
      </c>
      <c r="C960" t="s">
        <v>147</v>
      </c>
    </row>
    <row r="961" spans="1:3" x14ac:dyDescent="0.2">
      <c r="A961" t="str">
        <f>"08198"</f>
        <v>08198</v>
      </c>
      <c r="B961" t="s">
        <v>225</v>
      </c>
      <c r="C961" t="s">
        <v>224</v>
      </c>
    </row>
    <row r="962" spans="1:3" x14ac:dyDescent="0.2">
      <c r="A962" t="str">
        <f>"08223"</f>
        <v>08223</v>
      </c>
      <c r="B962" t="s">
        <v>4</v>
      </c>
      <c r="C962" t="s">
        <v>3</v>
      </c>
    </row>
    <row r="963" spans="1:3" x14ac:dyDescent="0.2">
      <c r="A963" t="str">
        <f>"08368"</f>
        <v>08368</v>
      </c>
      <c r="B963" t="s">
        <v>160</v>
      </c>
      <c r="C963" t="s">
        <v>161</v>
      </c>
    </row>
    <row r="964" spans="1:3" x14ac:dyDescent="0.2">
      <c r="A964" t="str">
        <f>"08370"</f>
        <v>08370</v>
      </c>
      <c r="B964" t="s">
        <v>200</v>
      </c>
      <c r="C964" t="s">
        <v>201</v>
      </c>
    </row>
    <row r="965" spans="1:3" x14ac:dyDescent="0.2">
      <c r="A965" t="str">
        <f>"08371"</f>
        <v>08371</v>
      </c>
      <c r="B965" t="s">
        <v>173</v>
      </c>
      <c r="C965" t="s">
        <v>174</v>
      </c>
    </row>
    <row r="966" spans="1:3" x14ac:dyDescent="0.2">
      <c r="A966" t="str">
        <f>"08375"</f>
        <v>08375</v>
      </c>
      <c r="B966" t="s">
        <v>361</v>
      </c>
      <c r="C966" t="s">
        <v>362</v>
      </c>
    </row>
    <row r="967" spans="1:3" x14ac:dyDescent="0.2">
      <c r="A967" t="str">
        <f>"08476"</f>
        <v>08476</v>
      </c>
      <c r="B967" t="s">
        <v>112</v>
      </c>
      <c r="C967" t="s">
        <v>113</v>
      </c>
    </row>
    <row r="968" spans="1:3" x14ac:dyDescent="0.2">
      <c r="A968" t="str">
        <f>"08540"</f>
        <v>08540</v>
      </c>
      <c r="B968" t="s">
        <v>278</v>
      </c>
      <c r="C968" t="s">
        <v>279</v>
      </c>
    </row>
    <row r="969" spans="1:3" x14ac:dyDescent="0.2">
      <c r="A969" t="str">
        <f>"08603"</f>
        <v>08603</v>
      </c>
      <c r="B969" t="s">
        <v>2</v>
      </c>
      <c r="C969" t="s">
        <v>3</v>
      </c>
    </row>
    <row r="970" spans="1:3" x14ac:dyDescent="0.2">
      <c r="A970" t="str">
        <f>"08645"</f>
        <v>08645</v>
      </c>
      <c r="B970" t="s">
        <v>223</v>
      </c>
      <c r="C970" t="s">
        <v>224</v>
      </c>
    </row>
    <row r="971" spans="1:3" x14ac:dyDescent="0.2">
      <c r="A971" t="str">
        <f>"09616"</f>
        <v>09616</v>
      </c>
      <c r="B971" t="s">
        <v>148</v>
      </c>
      <c r="C971" t="s">
        <v>147</v>
      </c>
    </row>
    <row r="972" spans="1:3" x14ac:dyDescent="0.2">
      <c r="A972" t="str">
        <f>"09618"</f>
        <v>09618</v>
      </c>
      <c r="B972" t="s">
        <v>139</v>
      </c>
      <c r="C972" t="s">
        <v>132</v>
      </c>
    </row>
    <row r="973" spans="1:3" x14ac:dyDescent="0.2">
      <c r="A973" t="str">
        <f>"09626"</f>
        <v>09626</v>
      </c>
      <c r="B973" t="s">
        <v>1004</v>
      </c>
      <c r="C973" t="s">
        <v>161</v>
      </c>
    </row>
    <row r="974" spans="1:3" x14ac:dyDescent="0.2">
      <c r="A974" t="str">
        <f>"09633"</f>
        <v>09633</v>
      </c>
      <c r="B974" t="s">
        <v>1005</v>
      </c>
      <c r="C974" t="s">
        <v>113</v>
      </c>
    </row>
    <row r="975" spans="1:3" x14ac:dyDescent="0.2">
      <c r="A975" t="str">
        <f>"09636"</f>
        <v>09636</v>
      </c>
      <c r="B975" t="s">
        <v>1006</v>
      </c>
      <c r="C975" t="s">
        <v>224</v>
      </c>
    </row>
    <row r="976" spans="1:3" x14ac:dyDescent="0.2">
      <c r="A976" t="str">
        <f>"09638"</f>
        <v>09638</v>
      </c>
      <c r="B976" t="s">
        <v>1007</v>
      </c>
      <c r="C976" t="s">
        <v>362</v>
      </c>
    </row>
    <row r="977" spans="1:3" x14ac:dyDescent="0.2">
      <c r="A977" t="str">
        <f>"09658"</f>
        <v>09658</v>
      </c>
      <c r="B977" t="s">
        <v>1008</v>
      </c>
      <c r="C977" t="s">
        <v>174</v>
      </c>
    </row>
    <row r="978" spans="1:3" x14ac:dyDescent="0.2">
      <c r="A978" t="str">
        <f>"09660"</f>
        <v>09660</v>
      </c>
      <c r="B978" t="s">
        <v>1009</v>
      </c>
      <c r="C978" t="s">
        <v>224</v>
      </c>
    </row>
    <row r="979" spans="1:3" x14ac:dyDescent="0.2">
      <c r="A979" t="str">
        <f>"09663"</f>
        <v>09663</v>
      </c>
      <c r="B979" t="s">
        <v>1010</v>
      </c>
      <c r="C979" t="s">
        <v>362</v>
      </c>
    </row>
    <row r="980" spans="1:3" x14ac:dyDescent="0.2">
      <c r="A980" t="str">
        <f>"09668"</f>
        <v>09668</v>
      </c>
      <c r="B980" t="s">
        <v>1011</v>
      </c>
      <c r="C980" t="s">
        <v>311</v>
      </c>
    </row>
    <row r="981" spans="1:3" x14ac:dyDescent="0.2">
      <c r="A981" t="str">
        <f>"09669"</f>
        <v>09669</v>
      </c>
      <c r="B981" t="s">
        <v>1012</v>
      </c>
      <c r="C981" t="s">
        <v>224</v>
      </c>
    </row>
    <row r="982" spans="1:3" x14ac:dyDescent="0.2">
      <c r="A982" t="str">
        <f>"09676"</f>
        <v>09676</v>
      </c>
      <c r="B982" t="s">
        <v>1013</v>
      </c>
      <c r="C982" t="s">
        <v>108</v>
      </c>
    </row>
    <row r="983" spans="1:3" x14ac:dyDescent="0.2">
      <c r="A983" t="str">
        <f>"09677"</f>
        <v>09677</v>
      </c>
      <c r="B983" t="s">
        <v>1014</v>
      </c>
      <c r="C983" t="s">
        <v>311</v>
      </c>
    </row>
    <row r="984" spans="1:3" x14ac:dyDescent="0.2">
      <c r="A984" t="str">
        <f>"09680"</f>
        <v>09680</v>
      </c>
      <c r="B984" t="s">
        <v>1015</v>
      </c>
      <c r="C984" t="s">
        <v>174</v>
      </c>
    </row>
    <row r="985" spans="1:3" x14ac:dyDescent="0.2">
      <c r="A985" t="str">
        <f>"09686"</f>
        <v>09686</v>
      </c>
      <c r="B985" t="s">
        <v>1016</v>
      </c>
      <c r="C985" t="s">
        <v>3</v>
      </c>
    </row>
    <row r="986" spans="1:3" x14ac:dyDescent="0.2">
      <c r="A986" t="str">
        <f>"09688"</f>
        <v>09688</v>
      </c>
      <c r="B986" t="s">
        <v>1017</v>
      </c>
      <c r="C986" t="s">
        <v>42</v>
      </c>
    </row>
    <row r="987" spans="1:3" x14ac:dyDescent="0.2">
      <c r="A987" t="str">
        <f>"09690"</f>
        <v>09690</v>
      </c>
      <c r="B987" t="s">
        <v>1018</v>
      </c>
      <c r="C987" t="s">
        <v>132</v>
      </c>
    </row>
    <row r="988" spans="1:3" x14ac:dyDescent="0.2">
      <c r="A988" t="str">
        <f>"09696"</f>
        <v>09696</v>
      </c>
      <c r="B988" t="s">
        <v>1019</v>
      </c>
      <c r="C988" t="s">
        <v>401</v>
      </c>
    </row>
    <row r="989" spans="1:3" x14ac:dyDescent="0.2">
      <c r="A989" t="str">
        <f>"09698"</f>
        <v>09698</v>
      </c>
      <c r="B989" t="s">
        <v>1020</v>
      </c>
      <c r="C989" t="s">
        <v>224</v>
      </c>
    </row>
    <row r="990" spans="1:3" x14ac:dyDescent="0.2">
      <c r="A990" t="str">
        <f>"09699"</f>
        <v>09699</v>
      </c>
      <c r="B990" t="s">
        <v>1021</v>
      </c>
      <c r="C990" t="s">
        <v>346</v>
      </c>
    </row>
    <row r="991" spans="1:3" x14ac:dyDescent="0.2">
      <c r="A991" t="str">
        <f>"09857"</f>
        <v>09857</v>
      </c>
      <c r="B991" t="s">
        <v>1022</v>
      </c>
      <c r="C991" t="s">
        <v>161</v>
      </c>
    </row>
    <row r="992" spans="1:3" x14ac:dyDescent="0.2">
      <c r="A992" t="str">
        <f>"09858"</f>
        <v>09858</v>
      </c>
      <c r="B992" t="s">
        <v>1023</v>
      </c>
      <c r="C992" t="s">
        <v>113</v>
      </c>
    </row>
    <row r="993" spans="1:3" x14ac:dyDescent="0.2">
      <c r="A993" t="str">
        <f>"09860"</f>
        <v>09860</v>
      </c>
      <c r="B993" t="s">
        <v>1024</v>
      </c>
      <c r="C993" t="s">
        <v>3</v>
      </c>
    </row>
    <row r="994" spans="1:3" x14ac:dyDescent="0.2">
      <c r="A994" t="str">
        <f>"09863"</f>
        <v>09863</v>
      </c>
      <c r="B994" t="s">
        <v>1025</v>
      </c>
      <c r="C994" t="s">
        <v>210</v>
      </c>
    </row>
    <row r="995" spans="1:3" x14ac:dyDescent="0.2">
      <c r="A995" t="str">
        <f>"09866"</f>
        <v>09866</v>
      </c>
      <c r="B995" t="s">
        <v>1026</v>
      </c>
      <c r="C995" t="s">
        <v>210</v>
      </c>
    </row>
    <row r="996" spans="1:3" x14ac:dyDescent="0.2">
      <c r="A996" t="str">
        <f>"09868"</f>
        <v>09868</v>
      </c>
      <c r="B996" t="s">
        <v>1027</v>
      </c>
      <c r="C996" t="s">
        <v>210</v>
      </c>
    </row>
    <row r="997" spans="1:3" x14ac:dyDescent="0.2">
      <c r="A997" t="str">
        <f>"09869"</f>
        <v>09869</v>
      </c>
      <c r="B997" t="s">
        <v>1028</v>
      </c>
      <c r="C997" t="s">
        <v>174</v>
      </c>
    </row>
    <row r="998" spans="1:3" x14ac:dyDescent="0.2">
      <c r="A998" t="str">
        <f>"09877"</f>
        <v>09877</v>
      </c>
      <c r="B998" t="s">
        <v>1029</v>
      </c>
      <c r="C998" t="s">
        <v>3</v>
      </c>
    </row>
    <row r="999" spans="1:3" x14ac:dyDescent="0.2">
      <c r="A999" t="str">
        <f>"09878"</f>
        <v>09878</v>
      </c>
      <c r="B999" t="s">
        <v>1030</v>
      </c>
      <c r="C999" t="s">
        <v>132</v>
      </c>
    </row>
    <row r="1000" spans="1:3" x14ac:dyDescent="0.2">
      <c r="A1000" t="str">
        <f>"09879"</f>
        <v>09879</v>
      </c>
      <c r="B1000" t="s">
        <v>1031</v>
      </c>
      <c r="C1000" t="s">
        <v>393</v>
      </c>
    </row>
    <row r="1001" spans="1:3" x14ac:dyDescent="0.2">
      <c r="A1001" t="str">
        <f>"09880"</f>
        <v>09880</v>
      </c>
      <c r="B1001" t="s">
        <v>1032</v>
      </c>
      <c r="C1001" t="s">
        <v>224</v>
      </c>
    </row>
    <row r="1002" spans="1:3" x14ac:dyDescent="0.2">
      <c r="A1002" t="str">
        <f>"09881"</f>
        <v>09881</v>
      </c>
      <c r="B1002" t="s">
        <v>1033</v>
      </c>
      <c r="C1002" t="s">
        <v>259</v>
      </c>
    </row>
    <row r="1003" spans="1:3" x14ac:dyDescent="0.2">
      <c r="A1003" t="str">
        <f>"09882"</f>
        <v>09882</v>
      </c>
      <c r="B1003" t="s">
        <v>1034</v>
      </c>
      <c r="C1003" t="s">
        <v>362</v>
      </c>
    </row>
    <row r="1004" spans="1:3" x14ac:dyDescent="0.2">
      <c r="A1004" t="str">
        <f>"09885"</f>
        <v>09885</v>
      </c>
      <c r="B1004" t="s">
        <v>1035</v>
      </c>
      <c r="C1004" t="s">
        <v>42</v>
      </c>
    </row>
    <row r="1005" spans="1:3" x14ac:dyDescent="0.2">
      <c r="A1005" t="str">
        <f>"09886"</f>
        <v>09886</v>
      </c>
      <c r="B1005" t="s">
        <v>1036</v>
      </c>
      <c r="C1005" t="s">
        <v>42</v>
      </c>
    </row>
    <row r="1006" spans="1:3" x14ac:dyDescent="0.2">
      <c r="A1006" t="str">
        <f>"09888"</f>
        <v>09888</v>
      </c>
      <c r="B1006" t="s">
        <v>1037</v>
      </c>
      <c r="C1006" t="s">
        <v>161</v>
      </c>
    </row>
    <row r="1007" spans="1:3" x14ac:dyDescent="0.2">
      <c r="A1007" t="str">
        <f>"09889"</f>
        <v>09889</v>
      </c>
      <c r="B1007" t="s">
        <v>1038</v>
      </c>
      <c r="C1007" t="s">
        <v>311</v>
      </c>
    </row>
    <row r="1008" spans="1:3" x14ac:dyDescent="0.2">
      <c r="A1008" t="str">
        <f>"09890"</f>
        <v>09890</v>
      </c>
      <c r="B1008" t="s">
        <v>1039</v>
      </c>
      <c r="C1008" t="s">
        <v>224</v>
      </c>
    </row>
    <row r="1009" spans="1:3" x14ac:dyDescent="0.2">
      <c r="A1009" t="str">
        <f>"09896"</f>
        <v>09896</v>
      </c>
      <c r="B1009" t="s">
        <v>1040</v>
      </c>
      <c r="C1009" t="s">
        <v>132</v>
      </c>
    </row>
    <row r="1010" spans="1:3" x14ac:dyDescent="0.2">
      <c r="A1010" t="str">
        <f>"09898"</f>
        <v>09898</v>
      </c>
      <c r="B1010" t="s">
        <v>1041</v>
      </c>
      <c r="C1010" t="s">
        <v>161</v>
      </c>
    </row>
    <row r="1011" spans="1:3" x14ac:dyDescent="0.2">
      <c r="A1011" t="str">
        <f>"09899"</f>
        <v>09899</v>
      </c>
      <c r="B1011" t="s">
        <v>1042</v>
      </c>
      <c r="C1011" t="s">
        <v>161</v>
      </c>
    </row>
    <row r="1012" spans="1:3" x14ac:dyDescent="0.2">
      <c r="A1012" t="str">
        <f>"09901"</f>
        <v>09901</v>
      </c>
      <c r="B1012" t="s">
        <v>1043</v>
      </c>
      <c r="C1012" t="s">
        <v>147</v>
      </c>
    </row>
    <row r="1013" spans="1:3" x14ac:dyDescent="0.2">
      <c r="A1013" t="str">
        <f>"09906"</f>
        <v>09906</v>
      </c>
      <c r="B1013" t="s">
        <v>1044</v>
      </c>
      <c r="C1013" t="s">
        <v>3</v>
      </c>
    </row>
    <row r="1014" spans="1:3" x14ac:dyDescent="0.2">
      <c r="A1014" t="str">
        <f>"09911"</f>
        <v>09911</v>
      </c>
      <c r="B1014" t="s">
        <v>1045</v>
      </c>
      <c r="C1014" t="s">
        <v>161</v>
      </c>
    </row>
    <row r="1015" spans="1:3" x14ac:dyDescent="0.2">
      <c r="A1015" t="str">
        <f>"09919"</f>
        <v>09919</v>
      </c>
      <c r="B1015" t="s">
        <v>1046</v>
      </c>
      <c r="C1015" t="s">
        <v>161</v>
      </c>
    </row>
    <row r="1016" spans="1:3" x14ac:dyDescent="0.2">
      <c r="A1016" t="str">
        <f>"09922"</f>
        <v>09922</v>
      </c>
      <c r="B1016" t="s">
        <v>1047</v>
      </c>
      <c r="C1016" t="s">
        <v>174</v>
      </c>
    </row>
    <row r="1017" spans="1:3" x14ac:dyDescent="0.2">
      <c r="A1017" t="str">
        <f>"09923"</f>
        <v>09923</v>
      </c>
      <c r="B1017" t="s">
        <v>1048</v>
      </c>
      <c r="C1017" t="s">
        <v>279</v>
      </c>
    </row>
    <row r="1018" spans="1:3" x14ac:dyDescent="0.2">
      <c r="A1018" t="str">
        <f>"09926"</f>
        <v>09926</v>
      </c>
      <c r="B1018" t="s">
        <v>1049</v>
      </c>
      <c r="C1018" t="s">
        <v>42</v>
      </c>
    </row>
    <row r="1019" spans="1:3" x14ac:dyDescent="0.2">
      <c r="A1019" t="str">
        <f>"09930"</f>
        <v>09930</v>
      </c>
      <c r="B1019" t="s">
        <v>1050</v>
      </c>
      <c r="C1019" t="s">
        <v>362</v>
      </c>
    </row>
    <row r="1020" spans="1:3" x14ac:dyDescent="0.2">
      <c r="A1020" t="str">
        <f>"09933"</f>
        <v>09933</v>
      </c>
      <c r="B1020" t="s">
        <v>1051</v>
      </c>
      <c r="C1020" t="s">
        <v>393</v>
      </c>
    </row>
    <row r="1021" spans="1:3" x14ac:dyDescent="0.2">
      <c r="A1021" t="str">
        <f>"09936"</f>
        <v>09936</v>
      </c>
      <c r="B1021" t="s">
        <v>1052</v>
      </c>
      <c r="C1021" t="s">
        <v>393</v>
      </c>
    </row>
    <row r="1022" spans="1:3" x14ac:dyDescent="0.2">
      <c r="A1022" t="str">
        <f>"09939"</f>
        <v>09939</v>
      </c>
      <c r="B1022" t="s">
        <v>1053</v>
      </c>
      <c r="C1022" t="s">
        <v>42</v>
      </c>
    </row>
    <row r="1023" spans="1:3" x14ac:dyDescent="0.2">
      <c r="A1023" t="str">
        <f>"09955"</f>
        <v>09955</v>
      </c>
      <c r="B1023" t="s">
        <v>1054</v>
      </c>
      <c r="C1023" t="s">
        <v>3</v>
      </c>
    </row>
    <row r="1024" spans="1:3" x14ac:dyDescent="0.2">
      <c r="A1024" t="str">
        <f>"09956"</f>
        <v>09956</v>
      </c>
      <c r="B1024" t="s">
        <v>1055</v>
      </c>
      <c r="C1024" t="s">
        <v>346</v>
      </c>
    </row>
    <row r="1025" spans="1:3" x14ac:dyDescent="0.2">
      <c r="A1025" t="str">
        <f>"09959"</f>
        <v>09959</v>
      </c>
      <c r="B1025" t="s">
        <v>1056</v>
      </c>
      <c r="C1025" t="s">
        <v>224</v>
      </c>
    </row>
    <row r="1026" spans="1:3" x14ac:dyDescent="0.2">
      <c r="A1026" t="str">
        <f>"09960"</f>
        <v>09960</v>
      </c>
      <c r="B1026" t="s">
        <v>1057</v>
      </c>
      <c r="C1026" t="s">
        <v>3</v>
      </c>
    </row>
    <row r="1027" spans="1:3" x14ac:dyDescent="0.2">
      <c r="A1027" t="str">
        <f>"09961"</f>
        <v>09961</v>
      </c>
      <c r="B1027" t="s">
        <v>1058</v>
      </c>
      <c r="C1027" t="s">
        <v>174</v>
      </c>
    </row>
    <row r="1028" spans="1:3" x14ac:dyDescent="0.2">
      <c r="A1028" t="str">
        <f>"09966"</f>
        <v>09966</v>
      </c>
      <c r="B1028" t="s">
        <v>1059</v>
      </c>
      <c r="C1028" t="s">
        <v>42</v>
      </c>
    </row>
    <row r="1029" spans="1:3" x14ac:dyDescent="0.2">
      <c r="A1029" t="str">
        <f>"09969"</f>
        <v>09969</v>
      </c>
      <c r="B1029" t="s">
        <v>1060</v>
      </c>
      <c r="C1029" t="s">
        <v>42</v>
      </c>
    </row>
    <row r="1030" spans="1:3" x14ac:dyDescent="0.2">
      <c r="A1030" t="str">
        <f>"09977"</f>
        <v>09977</v>
      </c>
      <c r="B1030" t="s">
        <v>1061</v>
      </c>
      <c r="C1030" t="s">
        <v>108</v>
      </c>
    </row>
    <row r="1031" spans="1:3" x14ac:dyDescent="0.2">
      <c r="A1031" t="str">
        <f>"09979"</f>
        <v>09979</v>
      </c>
      <c r="B1031" t="s">
        <v>1062</v>
      </c>
      <c r="C1031" t="s">
        <v>271</v>
      </c>
    </row>
    <row r="1032" spans="1:3" x14ac:dyDescent="0.2">
      <c r="A1032" t="str">
        <f>"09985"</f>
        <v>09985</v>
      </c>
      <c r="B1032" t="s">
        <v>1063</v>
      </c>
      <c r="C1032" t="s">
        <v>113</v>
      </c>
    </row>
    <row r="1033" spans="1:3" x14ac:dyDescent="0.2">
      <c r="A1033" t="str">
        <f>"09986"</f>
        <v>09986</v>
      </c>
      <c r="B1033" t="s">
        <v>1064</v>
      </c>
      <c r="C1033" t="s">
        <v>147</v>
      </c>
    </row>
    <row r="1034" spans="1:3" x14ac:dyDescent="0.2">
      <c r="A1034" t="str">
        <f>"09987"</f>
        <v>09987</v>
      </c>
      <c r="B1034" t="s">
        <v>1065</v>
      </c>
      <c r="C1034" t="s">
        <v>174</v>
      </c>
    </row>
    <row r="1035" spans="1:3" x14ac:dyDescent="0.2">
      <c r="A1035" t="str">
        <f>"09988"</f>
        <v>09988</v>
      </c>
      <c r="B1035" t="s">
        <v>1066</v>
      </c>
      <c r="C1035" t="s">
        <v>132</v>
      </c>
    </row>
    <row r="1036" spans="1:3" x14ac:dyDescent="0.2">
      <c r="A1036" t="str">
        <f>"09989"</f>
        <v>09989</v>
      </c>
      <c r="B1036" t="s">
        <v>1067</v>
      </c>
      <c r="C1036" t="s">
        <v>42</v>
      </c>
    </row>
    <row r="1037" spans="1:3" x14ac:dyDescent="0.2">
      <c r="A1037" t="str">
        <f>"09990"</f>
        <v>09990</v>
      </c>
      <c r="B1037" t="s">
        <v>1068</v>
      </c>
      <c r="C1037" t="s">
        <v>224</v>
      </c>
    </row>
    <row r="1038" spans="1:3" x14ac:dyDescent="0.2">
      <c r="A1038" t="str">
        <f>"09991"</f>
        <v>09991</v>
      </c>
      <c r="B1038" t="s">
        <v>1069</v>
      </c>
      <c r="C1038" t="s">
        <v>132</v>
      </c>
    </row>
    <row r="1039" spans="1:3" x14ac:dyDescent="0.2">
      <c r="A1039" t="str">
        <f>"09992"</f>
        <v>09992</v>
      </c>
      <c r="B1039" t="s">
        <v>1070</v>
      </c>
      <c r="C1039" t="s">
        <v>201</v>
      </c>
    </row>
    <row r="1040" spans="1:3" x14ac:dyDescent="0.2">
      <c r="A1040" t="str">
        <f>"09995"</f>
        <v>09995</v>
      </c>
      <c r="B1040" t="s">
        <v>1071</v>
      </c>
      <c r="C1040" t="s">
        <v>42</v>
      </c>
    </row>
    <row r="1041" spans="1:3" x14ac:dyDescent="0.2">
      <c r="A1041" t="str">
        <f>"09996"</f>
        <v>09996</v>
      </c>
      <c r="B1041" t="s">
        <v>1072</v>
      </c>
      <c r="C1041" t="s">
        <v>3</v>
      </c>
    </row>
    <row r="1042" spans="1:3" x14ac:dyDescent="0.2">
      <c r="A1042" t="str">
        <f>"09997"</f>
        <v>09997</v>
      </c>
      <c r="B1042" t="s">
        <v>1073</v>
      </c>
      <c r="C1042" t="s">
        <v>3</v>
      </c>
    </row>
    <row r="1043" spans="1:3" x14ac:dyDescent="0.2">
      <c r="A1043" t="str">
        <f>"09999"</f>
        <v>09999</v>
      </c>
      <c r="B1043" t="s">
        <v>1074</v>
      </c>
      <c r="C1043" t="s">
        <v>224</v>
      </c>
    </row>
  </sheetData>
  <sortState xmlns:xlrd2="http://schemas.microsoft.com/office/spreadsheetml/2017/richdata2" ref="A1:C464">
    <sortCondition ref="A1:A46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港股主板更新20250618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Kerwin Liu</dc:creator>
  <cp:lastModifiedBy>Kerwin Liu</cp:lastModifiedBy>
  <dcterms:created xsi:type="dcterms:W3CDTF">2025-06-18T07:00:21Z</dcterms:created>
  <dcterms:modified xsi:type="dcterms:W3CDTF">2025-08-03T15:48:40Z</dcterms:modified>
</cp:coreProperties>
</file>