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Quant\01_SwProj\04_VectorBT\02_Lima\Lima_Gen1\01_RawData\02_ASharesPro\"/>
    </mc:Choice>
  </mc:AlternateContent>
  <xr:revisionPtr revIDLastSave="0" documentId="13_ncr:1_{25C96A9B-0625-49A3-82D6-94319BE3AF50}" xr6:coauthVersionLast="47" xr6:coauthVersionMax="47" xr10:uidLastSave="{00000000-0000-0000-0000-000000000000}"/>
  <bookViews>
    <workbookView xWindow="30612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48" i="1" l="1"/>
  <c r="A2654" i="1"/>
  <c r="A2081" i="1"/>
  <c r="A2043" i="1"/>
  <c r="A946" i="1"/>
  <c r="A174" i="1"/>
  <c r="A2823" i="1"/>
  <c r="A2381" i="1"/>
  <c r="A1447" i="1"/>
  <c r="A1028" i="1"/>
  <c r="A523" i="1"/>
  <c r="A432" i="1"/>
  <c r="A239" i="1"/>
  <c r="A2734" i="1"/>
  <c r="A2045" i="1"/>
  <c r="A1697" i="1"/>
  <c r="A1618" i="1"/>
  <c r="A1551" i="1"/>
  <c r="A1286" i="1"/>
  <c r="A1067" i="1"/>
  <c r="A251" i="1"/>
  <c r="A102" i="1"/>
  <c r="A3079" i="1"/>
  <c r="A3002" i="1"/>
  <c r="A2992" i="1"/>
  <c r="A2904" i="1"/>
  <c r="A2659" i="1"/>
  <c r="A2515" i="1"/>
  <c r="A2472" i="1"/>
  <c r="A2151" i="1"/>
  <c r="A1480" i="1"/>
  <c r="A665" i="1"/>
  <c r="A404" i="1"/>
  <c r="A339" i="1"/>
  <c r="A2902" i="1"/>
  <c r="A2750" i="1"/>
  <c r="A2633" i="1"/>
  <c r="A3067" i="1"/>
  <c r="A2963" i="1"/>
  <c r="A53" i="1"/>
  <c r="A1722" i="1"/>
  <c r="A1674" i="1"/>
  <c r="A933" i="1"/>
  <c r="A2697" i="1"/>
  <c r="A2402" i="1"/>
  <c r="A1595" i="1"/>
  <c r="A837" i="1"/>
  <c r="A2949" i="1"/>
  <c r="A2544" i="1"/>
  <c r="A1442" i="1"/>
  <c r="A882" i="1"/>
  <c r="A670" i="1"/>
  <c r="A636" i="1"/>
  <c r="A617" i="1"/>
  <c r="A414" i="1"/>
  <c r="A2998" i="1"/>
  <c r="A509" i="1"/>
  <c r="A2756" i="1"/>
  <c r="A2139" i="1"/>
  <c r="A1023" i="1"/>
  <c r="A1004" i="1"/>
  <c r="A842" i="1"/>
  <c r="A750" i="1"/>
  <c r="A705" i="1"/>
  <c r="A517" i="1"/>
  <c r="A366" i="1"/>
  <c r="A2526" i="1"/>
  <c r="A2495" i="1"/>
  <c r="A2487" i="1"/>
  <c r="A2374" i="1"/>
  <c r="A2159" i="1"/>
  <c r="A1848" i="1"/>
  <c r="A1757" i="1"/>
  <c r="A1569" i="1"/>
  <c r="A1269" i="1"/>
  <c r="A1134" i="1"/>
  <c r="A1047" i="1"/>
  <c r="A981" i="1"/>
  <c r="A888" i="1"/>
  <c r="A472" i="1"/>
  <c r="A410" i="1"/>
  <c r="A382" i="1"/>
  <c r="A151" i="1"/>
  <c r="A116" i="1"/>
  <c r="A2866" i="1"/>
  <c r="A2819" i="1"/>
  <c r="A2708" i="1"/>
  <c r="A1479" i="1"/>
  <c r="A1472" i="1"/>
  <c r="A1358" i="1"/>
  <c r="A1325" i="1"/>
  <c r="A1284" i="1"/>
  <c r="A117" i="1"/>
  <c r="A2684" i="1"/>
  <c r="A1623" i="1"/>
  <c r="A1065" i="1"/>
  <c r="A1031" i="1"/>
  <c r="A534" i="1"/>
  <c r="A433" i="1"/>
  <c r="A3034" i="1"/>
  <c r="A1991" i="1"/>
  <c r="A1822" i="1"/>
  <c r="A1687" i="1"/>
  <c r="A1491" i="1"/>
  <c r="A1385" i="1"/>
  <c r="A521" i="1"/>
  <c r="A483" i="1"/>
  <c r="A163" i="1"/>
  <c r="A2732" i="1"/>
  <c r="A2649" i="1"/>
  <c r="A2639" i="1"/>
  <c r="A2562" i="1"/>
  <c r="A2355" i="1"/>
  <c r="A2288" i="1"/>
  <c r="A2265" i="1"/>
  <c r="A2206" i="1"/>
  <c r="A2147" i="1"/>
  <c r="A403" i="1"/>
  <c r="A105" i="1"/>
  <c r="A2755" i="1"/>
  <c r="A2507" i="1"/>
  <c r="A2060" i="1"/>
  <c r="A1587" i="1"/>
  <c r="A1398" i="1"/>
  <c r="A1201" i="1"/>
  <c r="A1180" i="1"/>
  <c r="A1013" i="1"/>
  <c r="A446" i="1"/>
  <c r="A437" i="1"/>
  <c r="A176" i="1"/>
  <c r="A7" i="1"/>
  <c r="A2586" i="1"/>
  <c r="A2527" i="1"/>
  <c r="A2208" i="1"/>
  <c r="A1096" i="1"/>
  <c r="A996" i="1"/>
  <c r="A357" i="1"/>
  <c r="A318" i="1"/>
  <c r="A292" i="1"/>
  <c r="A81" i="1"/>
  <c r="A2795" i="1"/>
  <c r="A2428" i="1"/>
  <c r="A2405" i="1"/>
  <c r="A1696" i="1"/>
  <c r="A1637" i="1"/>
  <c r="A1616" i="1"/>
  <c r="A1422" i="1"/>
  <c r="A1036" i="1"/>
  <c r="A507" i="1"/>
  <c r="A83" i="1"/>
  <c r="A2102" i="1"/>
  <c r="A1705" i="1"/>
  <c r="A1643" i="1"/>
  <c r="A895" i="1"/>
  <c r="A461" i="1"/>
  <c r="A391" i="1"/>
  <c r="A377" i="1"/>
  <c r="A2363" i="1"/>
  <c r="A2088" i="1"/>
  <c r="A2005" i="1"/>
  <c r="A1337" i="1"/>
  <c r="A529" i="1"/>
  <c r="A216" i="1"/>
  <c r="A215" i="1"/>
  <c r="A2865" i="1"/>
  <c r="A2820" i="1"/>
  <c r="A2814" i="1"/>
  <c r="A2483" i="1"/>
  <c r="A2413" i="1"/>
  <c r="A2365" i="1"/>
  <c r="A2276" i="1"/>
  <c r="A2275" i="1"/>
  <c r="A2172" i="1"/>
  <c r="A2059" i="1"/>
  <c r="A2020" i="1"/>
  <c r="A1952" i="1"/>
  <c r="A1815" i="1"/>
  <c r="A1775" i="1"/>
  <c r="A1760" i="1"/>
  <c r="A1660" i="1"/>
  <c r="A1624" i="1"/>
  <c r="A1597" i="1"/>
  <c r="A1582" i="1"/>
  <c r="A1469" i="1"/>
  <c r="A1468" i="1"/>
  <c r="A1425" i="1"/>
  <c r="A1382" i="1"/>
  <c r="A1376" i="1"/>
  <c r="A1336" i="1"/>
  <c r="A1232" i="1"/>
  <c r="A1181" i="1"/>
  <c r="A560" i="1"/>
  <c r="A475" i="1"/>
  <c r="A441" i="1"/>
  <c r="A374" i="1"/>
  <c r="A128" i="1"/>
  <c r="A2885" i="1"/>
  <c r="A2561" i="1"/>
  <c r="A2278" i="1"/>
  <c r="A1843" i="1"/>
  <c r="A1633" i="1"/>
  <c r="A1458" i="1"/>
  <c r="A1379" i="1"/>
  <c r="A1268" i="1"/>
  <c r="A1216" i="1"/>
  <c r="A561" i="1"/>
  <c r="A122" i="1"/>
  <c r="A4" i="1"/>
  <c r="A2889" i="1"/>
  <c r="A2809" i="1"/>
  <c r="A2626" i="1"/>
  <c r="A2457" i="1"/>
  <c r="A2385" i="1"/>
  <c r="A1655" i="1"/>
  <c r="A1210" i="1"/>
  <c r="A672" i="1"/>
  <c r="A2587" i="1"/>
  <c r="A2297" i="1"/>
  <c r="A2258" i="1"/>
  <c r="A2227" i="1"/>
  <c r="A1995" i="1"/>
  <c r="A1813" i="1"/>
  <c r="A1755" i="1"/>
  <c r="A1522" i="1"/>
  <c r="A1516" i="1"/>
  <c r="A1434" i="1"/>
  <c r="A1222" i="1"/>
  <c r="A1100" i="1"/>
  <c r="A196" i="1"/>
  <c r="A2538" i="1"/>
  <c r="A2017" i="1"/>
  <c r="A1998" i="1"/>
  <c r="A1933" i="1"/>
  <c r="A2310" i="1"/>
  <c r="A1976" i="1"/>
  <c r="A1786" i="1"/>
  <c r="A1782" i="1"/>
  <c r="A1503" i="1"/>
  <c r="A827" i="1"/>
  <c r="A555" i="1"/>
  <c r="A519" i="1"/>
  <c r="A2914" i="1"/>
  <c r="A2815" i="1"/>
  <c r="A2267" i="1"/>
  <c r="A1987" i="1"/>
  <c r="A1812" i="1"/>
  <c r="A1713" i="1"/>
  <c r="A1671" i="1"/>
  <c r="A1575" i="1"/>
  <c r="A1534" i="1"/>
  <c r="A1195" i="1"/>
  <c r="A463" i="1"/>
  <c r="A12" i="1"/>
  <c r="A2052" i="1"/>
  <c r="A233" i="1"/>
  <c r="A2873" i="1"/>
  <c r="A2505" i="1"/>
  <c r="A2307" i="1"/>
  <c r="A47" i="1"/>
  <c r="A2651" i="1"/>
  <c r="A2549" i="1"/>
  <c r="A1934" i="1"/>
  <c r="A1785" i="1"/>
  <c r="A1703" i="1"/>
  <c r="A1311" i="1"/>
  <c r="A1194" i="1"/>
  <c r="A541" i="1"/>
  <c r="A3039" i="1"/>
  <c r="A2856" i="1"/>
  <c r="A2793" i="1"/>
  <c r="A2657" i="1"/>
  <c r="A2635" i="1"/>
  <c r="A2630" i="1"/>
  <c r="A2542" i="1"/>
  <c r="A2320" i="1"/>
  <c r="A2309" i="1"/>
  <c r="A2189" i="1"/>
  <c r="A2120" i="1"/>
  <c r="A1663" i="1"/>
  <c r="A1657" i="1"/>
  <c r="A1492" i="1"/>
  <c r="A1171" i="1"/>
  <c r="A991" i="1"/>
  <c r="A957" i="1"/>
  <c r="A834" i="1"/>
  <c r="A501" i="1"/>
  <c r="A326" i="1"/>
  <c r="A264" i="1"/>
  <c r="A255" i="1"/>
  <c r="A235" i="1"/>
  <c r="A168" i="1"/>
  <c r="A107" i="1"/>
  <c r="A80" i="1"/>
  <c r="A2919" i="1"/>
  <c r="A3065" i="1"/>
  <c r="A2593" i="1"/>
  <c r="A2220" i="1"/>
  <c r="A1831" i="1"/>
  <c r="A1121" i="1"/>
  <c r="A1101" i="1"/>
  <c r="A3072" i="1"/>
  <c r="A2958" i="1"/>
  <c r="A2926" i="1"/>
  <c r="A2441" i="1"/>
  <c r="A2923" i="1"/>
  <c r="A2681" i="1"/>
  <c r="A2617" i="1"/>
  <c r="A2486" i="1"/>
  <c r="A2445" i="1"/>
  <c r="A2444" i="1"/>
  <c r="A2433" i="1"/>
  <c r="A2411" i="1"/>
  <c r="A2150" i="1"/>
  <c r="A1906" i="1"/>
  <c r="A308" i="1"/>
  <c r="A2837" i="1"/>
  <c r="A2813" i="1"/>
  <c r="A1471" i="1"/>
  <c r="A245" i="1"/>
  <c r="A212" i="1"/>
  <c r="A162" i="1"/>
  <c r="A70" i="1"/>
  <c r="A3006" i="1"/>
  <c r="A2911" i="1"/>
  <c r="A2876" i="1"/>
  <c r="A993" i="1"/>
  <c r="A692" i="1"/>
  <c r="A570" i="1"/>
  <c r="A1038" i="1"/>
  <c r="A941" i="1"/>
  <c r="A2720" i="1"/>
  <c r="A2989" i="1"/>
  <c r="A2906" i="1"/>
  <c r="A2896" i="1"/>
  <c r="A1163" i="1"/>
  <c r="A1157" i="1"/>
  <c r="A1043" i="1"/>
  <c r="A910" i="1"/>
  <c r="A811" i="1"/>
  <c r="A720" i="1"/>
  <c r="A54" i="1"/>
  <c r="A2964" i="1"/>
  <c r="A616" i="1"/>
  <c r="A146" i="1"/>
  <c r="A2990" i="1"/>
  <c r="A2945" i="1"/>
  <c r="A2745" i="1"/>
  <c r="A2590" i="1"/>
  <c r="A2504" i="1"/>
  <c r="A2482" i="1"/>
  <c r="A1601" i="1"/>
  <c r="A945" i="1"/>
  <c r="A93" i="1"/>
  <c r="A3012" i="1"/>
  <c r="A2978" i="1"/>
  <c r="A2931" i="1"/>
  <c r="A2680" i="1"/>
  <c r="A2661" i="1"/>
  <c r="A2603" i="1"/>
  <c r="A1724" i="1"/>
  <c r="A1378" i="1"/>
  <c r="A1007" i="1"/>
  <c r="A953" i="1"/>
  <c r="A679" i="1"/>
  <c r="A627" i="1"/>
  <c r="A584" i="1"/>
  <c r="A282" i="1"/>
  <c r="A103" i="1"/>
  <c r="A3017" i="1"/>
  <c r="A2953" i="1"/>
  <c r="A2905" i="1"/>
  <c r="A2706" i="1"/>
  <c r="A2686" i="1"/>
  <c r="A2451" i="1"/>
  <c r="A2443" i="1"/>
  <c r="A2417" i="1"/>
  <c r="A2268" i="1"/>
  <c r="A2157" i="1"/>
  <c r="A2153" i="1"/>
  <c r="A2124" i="1"/>
  <c r="A1927" i="1"/>
  <c r="A1070" i="1"/>
  <c r="A1008" i="1"/>
  <c r="A896" i="1"/>
  <c r="A885" i="1"/>
  <c r="A816" i="1"/>
  <c r="A762" i="1"/>
  <c r="A647" i="1"/>
  <c r="A631" i="1"/>
  <c r="A618" i="1"/>
  <c r="A611" i="1"/>
  <c r="A480" i="1"/>
  <c r="A386" i="1"/>
  <c r="A148" i="1"/>
  <c r="A42" i="1"/>
  <c r="A3093" i="1"/>
  <c r="A3062" i="1"/>
  <c r="A2995" i="1"/>
  <c r="A2974" i="1"/>
  <c r="A2969" i="1"/>
  <c r="A1016" i="1"/>
  <c r="A950" i="1"/>
  <c r="A930" i="1"/>
  <c r="A743" i="1"/>
  <c r="A713" i="1"/>
  <c r="A466" i="1"/>
  <c r="A2888" i="1"/>
  <c r="A2818" i="1"/>
  <c r="A2691" i="1"/>
  <c r="A2644" i="1"/>
  <c r="A2040" i="1"/>
  <c r="A954" i="1"/>
  <c r="A925" i="1"/>
  <c r="A727" i="1"/>
  <c r="A702" i="1"/>
  <c r="A3019" i="1"/>
  <c r="A2333" i="1"/>
  <c r="A2667" i="1"/>
  <c r="A2490" i="1"/>
  <c r="A2469" i="1"/>
  <c r="A2316" i="1"/>
  <c r="A2305" i="1"/>
  <c r="A1903" i="1"/>
  <c r="A18" i="1"/>
  <c r="A1772" i="1"/>
  <c r="A1377" i="1"/>
  <c r="A173" i="1"/>
  <c r="A2943" i="1"/>
  <c r="A1111" i="1"/>
  <c r="A1054" i="1"/>
  <c r="A988" i="1"/>
  <c r="A3005" i="1"/>
  <c r="A2551" i="1"/>
  <c r="A2255" i="1"/>
  <c r="A923" i="1"/>
  <c r="A574" i="1"/>
  <c r="A94" i="1"/>
  <c r="A2696" i="1"/>
  <c r="A2167" i="1"/>
  <c r="A972" i="1"/>
  <c r="A2895" i="1"/>
  <c r="A2894" i="1"/>
  <c r="A2682" i="1"/>
  <c r="A2673" i="1"/>
  <c r="A2514" i="1"/>
  <c r="A1498" i="1"/>
  <c r="A1044" i="1"/>
  <c r="A1034" i="1"/>
  <c r="A970" i="1"/>
  <c r="A225" i="1"/>
  <c r="A2957" i="1"/>
  <c r="A2890" i="1"/>
  <c r="A2752" i="1"/>
  <c r="A2049" i="1"/>
  <c r="A1992" i="1"/>
  <c r="A1693" i="1"/>
  <c r="A1653" i="1"/>
  <c r="A1632" i="1"/>
  <c r="A1427" i="1"/>
  <c r="A1179" i="1"/>
  <c r="A1005" i="1"/>
  <c r="A513" i="1"/>
  <c r="A3010" i="1"/>
  <c r="A2891" i="1"/>
  <c r="A1619" i="1"/>
  <c r="A1567" i="1"/>
  <c r="A1547" i="1"/>
  <c r="A1230" i="1"/>
  <c r="A1056" i="1"/>
  <c r="A687" i="1"/>
  <c r="A473" i="1"/>
  <c r="A104" i="1"/>
  <c r="A3110" i="1"/>
  <c r="A1901" i="1"/>
  <c r="A1399" i="1"/>
  <c r="A1039" i="1"/>
  <c r="A901" i="1"/>
  <c r="A796" i="1"/>
  <c r="A620" i="1"/>
  <c r="A2741" i="1"/>
  <c r="A2663" i="1"/>
  <c r="A2007" i="1"/>
  <c r="A1228" i="1"/>
  <c r="A1089" i="1"/>
  <c r="A394" i="1"/>
  <c r="A253" i="1"/>
  <c r="A86" i="1"/>
  <c r="A1983" i="1"/>
  <c r="A2721" i="1"/>
  <c r="A2555" i="1"/>
  <c r="A2348" i="1"/>
  <c r="A1781" i="1"/>
  <c r="A156" i="1"/>
  <c r="A2748" i="1"/>
  <c r="A2737" i="1"/>
  <c r="A2650" i="1"/>
  <c r="A2541" i="1"/>
  <c r="A2619" i="1"/>
  <c r="A1714" i="1"/>
  <c r="A1700" i="1"/>
  <c r="A191" i="1"/>
  <c r="A3094" i="1"/>
  <c r="A2961" i="1"/>
  <c r="A2763" i="1"/>
  <c r="A2638" i="1"/>
  <c r="A2580" i="1"/>
  <c r="A2552" i="1"/>
  <c r="A2535" i="1"/>
  <c r="A2332" i="1"/>
  <c r="A2287" i="1"/>
  <c r="A1509" i="1"/>
  <c r="A1257" i="1"/>
  <c r="A893" i="1"/>
  <c r="A576" i="1"/>
  <c r="A2295" i="1"/>
  <c r="A1827" i="1"/>
  <c r="A1542" i="1"/>
  <c r="A767" i="1"/>
  <c r="A2765" i="1"/>
  <c r="A1029" i="1"/>
  <c r="A1011" i="1"/>
  <c r="A1001" i="1"/>
  <c r="A1113" i="1"/>
  <c r="A1009" i="1"/>
  <c r="A926" i="1"/>
  <c r="A2979" i="1"/>
  <c r="A2709" i="1"/>
  <c r="A2689" i="1"/>
  <c r="A2335" i="1"/>
  <c r="A1836" i="1"/>
  <c r="A734" i="1"/>
  <c r="A298" i="1"/>
  <c r="A198" i="1"/>
  <c r="A31" i="1"/>
  <c r="A2599" i="1"/>
  <c r="A2312" i="1"/>
  <c r="A2163" i="1"/>
  <c r="A1684" i="1"/>
  <c r="A1544" i="1"/>
  <c r="A740" i="1"/>
  <c r="A3025" i="1"/>
  <c r="A2067" i="1"/>
  <c r="A966" i="1"/>
  <c r="A1120" i="1"/>
  <c r="A2932" i="1"/>
  <c r="A2728" i="1"/>
  <c r="A2545" i="1"/>
  <c r="A777" i="1"/>
  <c r="A462" i="1"/>
  <c r="A325" i="1"/>
  <c r="A248" i="1"/>
  <c r="A2594" i="1"/>
  <c r="A2346" i="1"/>
  <c r="A221" i="1"/>
  <c r="A2222" i="1"/>
  <c r="A1741" i="1"/>
  <c r="A1244" i="1"/>
  <c r="A3107" i="1"/>
  <c r="A3060" i="1"/>
  <c r="A2248" i="1"/>
  <c r="A1519" i="1"/>
  <c r="A1107" i="1"/>
  <c r="A399" i="1"/>
  <c r="A1058" i="1"/>
  <c r="A338" i="1"/>
  <c r="A2908" i="1"/>
  <c r="A2481" i="1"/>
  <c r="A2368" i="1"/>
  <c r="A2041" i="1"/>
  <c r="A440" i="1"/>
  <c r="A2351" i="1"/>
  <c r="A2054" i="1"/>
  <c r="A1607" i="1"/>
  <c r="A1078" i="1"/>
  <c r="A1075" i="1"/>
  <c r="A272" i="1"/>
  <c r="A197" i="1"/>
  <c r="A189" i="1"/>
  <c r="A2981" i="1"/>
  <c r="A2817" i="1"/>
  <c r="A2494" i="1"/>
  <c r="A1103" i="1"/>
  <c r="A907" i="1"/>
  <c r="A892" i="1"/>
  <c r="A2933" i="1"/>
  <c r="A1125" i="1"/>
  <c r="A180" i="1"/>
  <c r="A1138" i="1"/>
  <c r="A884" i="1"/>
  <c r="A635" i="1"/>
  <c r="A2423" i="1"/>
  <c r="A3032" i="1"/>
  <c r="A3023" i="1"/>
  <c r="A2956" i="1"/>
  <c r="A2937" i="1"/>
  <c r="A2936" i="1"/>
  <c r="A2880" i="1"/>
  <c r="A2595" i="1"/>
  <c r="A2375" i="1"/>
  <c r="A1076" i="1"/>
  <c r="A938" i="1"/>
  <c r="A916" i="1"/>
  <c r="A848" i="1"/>
  <c r="A812" i="1"/>
  <c r="A801" i="1"/>
  <c r="A427" i="1"/>
  <c r="A321" i="1"/>
  <c r="A260" i="1"/>
  <c r="A126" i="1"/>
  <c r="A2939" i="1"/>
  <c r="A1521" i="1"/>
  <c r="A1080" i="1"/>
  <c r="A1035" i="1"/>
  <c r="A742" i="1"/>
  <c r="A460" i="1"/>
  <c r="A43" i="1"/>
  <c r="A11" i="1"/>
  <c r="A2828" i="1"/>
  <c r="A2583" i="1"/>
  <c r="A2422" i="1"/>
  <c r="A2331" i="1"/>
  <c r="A2322" i="1"/>
  <c r="A2187" i="1"/>
  <c r="A1594" i="1"/>
  <c r="A1590" i="1"/>
  <c r="A1580" i="1"/>
  <c r="A979" i="1"/>
  <c r="A894" i="1"/>
  <c r="A768" i="1"/>
  <c r="A763" i="1"/>
  <c r="A49" i="1"/>
  <c r="A28" i="1"/>
  <c r="A24" i="1"/>
  <c r="A15" i="1"/>
  <c r="A2470" i="1"/>
  <c r="A2466" i="1"/>
  <c r="A1584" i="1"/>
  <c r="A1081" i="1"/>
  <c r="A1037" i="1"/>
  <c r="A1033" i="1"/>
  <c r="A774" i="1"/>
  <c r="A773" i="1"/>
  <c r="A547" i="1"/>
  <c r="A544" i="1"/>
  <c r="A448" i="1"/>
  <c r="A373" i="1"/>
  <c r="A351" i="1"/>
  <c r="A208" i="1"/>
  <c r="A188" i="1"/>
  <c r="A2432" i="1"/>
  <c r="A2415" i="1"/>
  <c r="A2252" i="1"/>
  <c r="A2155" i="1"/>
  <c r="A2149" i="1"/>
  <c r="A1672" i="1"/>
  <c r="A1540" i="1"/>
  <c r="A207" i="1"/>
  <c r="A181" i="1"/>
  <c r="A2864" i="1"/>
  <c r="A2271" i="1"/>
  <c r="A1539" i="1"/>
  <c r="A533" i="1"/>
  <c r="A152" i="1"/>
  <c r="A22" i="1"/>
  <c r="A2347" i="1"/>
  <c r="A525" i="1"/>
  <c r="A286" i="1"/>
  <c r="A3052" i="1"/>
  <c r="A2925" i="1"/>
  <c r="A2582" i="1"/>
  <c r="A2462" i="1"/>
  <c r="A2327" i="1"/>
  <c r="A2257" i="1"/>
  <c r="A1129" i="1"/>
  <c r="A6" i="1"/>
  <c r="A3055" i="1"/>
  <c r="A2920" i="1"/>
  <c r="A2609" i="1"/>
  <c r="A1388" i="1"/>
  <c r="A1079" i="1"/>
  <c r="A832" i="1"/>
  <c r="A72" i="1"/>
  <c r="A2868" i="1"/>
  <c r="A2656" i="1"/>
  <c r="A2342" i="1"/>
  <c r="A332" i="1"/>
  <c r="A68" i="1"/>
  <c r="A23" i="1"/>
  <c r="A2387" i="1"/>
  <c r="A2035" i="1"/>
  <c r="A1666" i="1"/>
  <c r="A489" i="1"/>
  <c r="A2988" i="1"/>
  <c r="A2181" i="1"/>
  <c r="A2983" i="1"/>
  <c r="A2764" i="1"/>
  <c r="A2539" i="1"/>
  <c r="A952" i="1"/>
  <c r="A653" i="1"/>
  <c r="A274" i="1"/>
  <c r="A974" i="1"/>
  <c r="A728" i="1"/>
  <c r="A45" i="1"/>
  <c r="A2794" i="1"/>
  <c r="A2730" i="1"/>
  <c r="A2360" i="1"/>
  <c r="A2803" i="1"/>
  <c r="A2698" i="1"/>
  <c r="A2529" i="1"/>
  <c r="A1791" i="1"/>
  <c r="A1747" i="1"/>
  <c r="A1645" i="1"/>
  <c r="A1604" i="1"/>
  <c r="A1577" i="1"/>
  <c r="A1475" i="1"/>
  <c r="A632" i="1"/>
  <c r="A526" i="1"/>
  <c r="A512" i="1"/>
  <c r="A468" i="1"/>
  <c r="A396" i="1"/>
  <c r="A141" i="1"/>
  <c r="A48" i="1"/>
  <c r="A1535" i="1"/>
  <c r="A2739" i="1"/>
  <c r="A2605" i="1"/>
  <c r="A2585" i="1"/>
  <c r="A2536" i="1"/>
  <c r="A2121" i="1"/>
  <c r="A324" i="1"/>
  <c r="A88" i="1"/>
  <c r="A2301" i="1"/>
  <c r="A1554" i="1"/>
  <c r="A1102" i="1"/>
  <c r="A479" i="1"/>
  <c r="A288" i="1"/>
  <c r="A224" i="1"/>
  <c r="A130" i="1"/>
  <c r="A112" i="1"/>
  <c r="A2855" i="1"/>
  <c r="A2290" i="1"/>
  <c r="A2263" i="1"/>
  <c r="A2113" i="1"/>
  <c r="A2871" i="1"/>
  <c r="A2774" i="1"/>
  <c r="A2692" i="1"/>
  <c r="A2621" i="1"/>
  <c r="A2478" i="1"/>
  <c r="A2471" i="1"/>
  <c r="A2427" i="1"/>
  <c r="A2396" i="1"/>
  <c r="A2352" i="1"/>
  <c r="A2140" i="1"/>
  <c r="A1628" i="1"/>
  <c r="A1459" i="1"/>
  <c r="A1344" i="1"/>
  <c r="A1088" i="1"/>
  <c r="A987" i="1"/>
  <c r="A878" i="1"/>
  <c r="A638" i="1"/>
  <c r="A609" i="1"/>
  <c r="A429" i="1"/>
  <c r="A285" i="1"/>
  <c r="A262" i="1"/>
  <c r="A170" i="1"/>
  <c r="A159" i="1"/>
  <c r="A147" i="1"/>
  <c r="A56" i="1"/>
  <c r="A3108" i="1"/>
  <c r="A3103" i="1"/>
  <c r="A2573" i="1"/>
  <c r="A2323" i="1"/>
  <c r="A2240" i="1"/>
  <c r="A1558" i="1"/>
  <c r="A1408" i="1"/>
  <c r="A887" i="1"/>
  <c r="A752" i="1"/>
  <c r="A133" i="1"/>
  <c r="A2" i="1"/>
  <c r="A976" i="1"/>
  <c r="A833" i="1"/>
  <c r="A2950" i="1"/>
  <c r="A2743" i="1"/>
  <c r="A1032" i="1"/>
  <c r="A911" i="1"/>
  <c r="A741" i="1"/>
  <c r="A739" i="1"/>
  <c r="A453" i="1"/>
  <c r="A10" i="1"/>
  <c r="A2874" i="1"/>
  <c r="A2463" i="1"/>
  <c r="A2145" i="1"/>
  <c r="A1510" i="1"/>
  <c r="A84" i="1"/>
  <c r="A2786" i="1"/>
  <c r="A2646" i="1"/>
  <c r="A2458" i="1"/>
  <c r="A1249" i="1"/>
  <c r="A1117" i="1"/>
  <c r="A1063" i="1"/>
  <c r="A1010" i="1"/>
  <c r="A978" i="1"/>
  <c r="A806" i="1"/>
  <c r="A192" i="1"/>
  <c r="A85" i="1"/>
  <c r="A17" i="1"/>
  <c r="A2843" i="1"/>
  <c r="A2715" i="1"/>
  <c r="A2647" i="1"/>
  <c r="A2343" i="1"/>
  <c r="A2308" i="1"/>
  <c r="A2286" i="1"/>
  <c r="A2253" i="1"/>
  <c r="A2174" i="1"/>
  <c r="A571" i="1"/>
  <c r="A2785" i="1"/>
  <c r="A2319" i="1"/>
  <c r="A2138" i="1"/>
  <c r="A1073" i="1"/>
  <c r="A2951" i="1"/>
  <c r="A2668" i="1"/>
  <c r="A2648" i="1"/>
  <c r="A2596" i="1"/>
  <c r="A2425" i="1"/>
  <c r="A2264" i="1"/>
  <c r="A2260" i="1"/>
  <c r="A1599" i="1"/>
  <c r="A1373" i="1"/>
  <c r="A1329" i="1"/>
  <c r="A1295" i="1"/>
  <c r="A524" i="1"/>
  <c r="A303" i="1"/>
  <c r="A295" i="1"/>
  <c r="A213" i="1"/>
  <c r="A2146" i="1"/>
  <c r="A1834" i="1"/>
  <c r="A546" i="1"/>
  <c r="A249" i="1"/>
  <c r="A2853" i="1"/>
  <c r="A2826" i="1"/>
  <c r="A2475" i="1"/>
  <c r="A2421" i="1"/>
  <c r="A2142" i="1"/>
  <c r="A1704" i="1"/>
  <c r="A1692" i="1"/>
  <c r="A1478" i="1"/>
  <c r="A1301" i="1"/>
  <c r="A1294" i="1"/>
  <c r="A1283" i="1"/>
  <c r="A1198" i="1"/>
  <c r="A1017" i="1"/>
  <c r="A557" i="1"/>
  <c r="A537" i="1"/>
  <c r="A442" i="1"/>
  <c r="A418" i="1"/>
  <c r="A411" i="1"/>
  <c r="A406" i="1"/>
  <c r="A354" i="1"/>
  <c r="A344" i="1"/>
  <c r="A254" i="1"/>
  <c r="A247" i="1"/>
  <c r="A227" i="1"/>
  <c r="A172" i="1"/>
  <c r="A166" i="1"/>
  <c r="A160" i="1"/>
  <c r="A135" i="1"/>
  <c r="A2870" i="1"/>
  <c r="A2867" i="1"/>
  <c r="A2393" i="1"/>
  <c r="A2284" i="1"/>
  <c r="A1758" i="1"/>
  <c r="A1524" i="1"/>
  <c r="A1515" i="1"/>
  <c r="A1481" i="1"/>
  <c r="A1241" i="1"/>
  <c r="A496" i="1"/>
  <c r="A430" i="1"/>
  <c r="A385" i="1"/>
  <c r="A314" i="1"/>
  <c r="A306" i="1"/>
  <c r="A158" i="1"/>
  <c r="A95" i="1"/>
  <c r="A66" i="1"/>
  <c r="A55" i="1"/>
  <c r="A35" i="1"/>
  <c r="A2725" i="1"/>
  <c r="A2597" i="1"/>
  <c r="A1719" i="1"/>
  <c r="A1453" i="1"/>
  <c r="A134" i="1"/>
  <c r="A2863" i="1"/>
  <c r="A2834" i="1"/>
  <c r="A2810" i="1"/>
  <c r="A2244" i="1"/>
  <c r="A2217" i="1"/>
  <c r="A1508" i="1"/>
  <c r="A1335" i="1"/>
  <c r="A1302" i="1"/>
  <c r="A360" i="1"/>
  <c r="A71" i="1"/>
  <c r="A29" i="1"/>
  <c r="A3078" i="1"/>
  <c r="A3007" i="1"/>
  <c r="A2913" i="1"/>
  <c r="A781" i="1"/>
  <c r="A3056" i="1"/>
  <c r="A2805" i="1"/>
  <c r="A2364" i="1"/>
  <c r="A1018" i="1"/>
  <c r="A853" i="1"/>
  <c r="A730" i="1"/>
  <c r="A3109" i="1"/>
  <c r="A2513" i="1"/>
  <c r="A1137" i="1"/>
  <c r="A786" i="1"/>
  <c r="A2955" i="1"/>
  <c r="A2849" i="1"/>
  <c r="A2772" i="1"/>
  <c r="A2641" i="1"/>
  <c r="A2530" i="1"/>
  <c r="A2340" i="1"/>
  <c r="A2179" i="1"/>
  <c r="A1959" i="1"/>
  <c r="A1641" i="1"/>
  <c r="A412" i="1"/>
  <c r="A1400" i="1"/>
  <c r="A1304" i="1"/>
  <c r="A408" i="1"/>
  <c r="A328" i="1"/>
  <c r="A297" i="1"/>
  <c r="A8" i="1"/>
  <c r="A2394" i="1"/>
  <c r="A2133" i="1"/>
  <c r="A1974" i="1"/>
  <c r="A266" i="1"/>
  <c r="A150" i="1"/>
  <c r="A2769" i="1"/>
  <c r="A2465" i="1"/>
  <c r="A2442" i="1"/>
  <c r="A2357" i="1"/>
  <c r="A276" i="1"/>
  <c r="A3074" i="1"/>
  <c r="A2787" i="1"/>
  <c r="A2758" i="1"/>
  <c r="A2607" i="1"/>
  <c r="A2519" i="1"/>
  <c r="A2518" i="1"/>
  <c r="A2358" i="1"/>
  <c r="A2245" i="1"/>
  <c r="A2026" i="1"/>
  <c r="A1999" i="1"/>
  <c r="A1923" i="1"/>
  <c r="A1894" i="1"/>
  <c r="A1511" i="1"/>
  <c r="A1229" i="1"/>
  <c r="A881" i="1"/>
  <c r="A575" i="1"/>
  <c r="A511" i="1"/>
  <c r="A356" i="1"/>
  <c r="A284" i="1"/>
  <c r="A267" i="1"/>
  <c r="A230" i="1"/>
  <c r="A219" i="1"/>
  <c r="A195" i="1"/>
  <c r="A3068" i="1"/>
  <c r="A852" i="1"/>
  <c r="A851" i="1"/>
  <c r="A835" i="1"/>
  <c r="A813" i="1"/>
  <c r="A809" i="1"/>
  <c r="A793" i="1"/>
  <c r="A791" i="1"/>
  <c r="A787" i="1"/>
  <c r="A780" i="1"/>
  <c r="A652" i="1"/>
  <c r="A2520" i="1"/>
  <c r="A2100" i="1"/>
  <c r="A1770" i="1"/>
  <c r="A1688" i="1"/>
  <c r="A1467" i="1"/>
  <c r="A413" i="1"/>
  <c r="A3013" i="1"/>
  <c r="A2993" i="1"/>
  <c r="A2829" i="1"/>
  <c r="A2735" i="1"/>
  <c r="A2303" i="1"/>
  <c r="A1139" i="1"/>
  <c r="A1106" i="1"/>
  <c r="A1059" i="1"/>
  <c r="A1045" i="1"/>
  <c r="A844" i="1"/>
  <c r="A706" i="1"/>
  <c r="A514" i="1"/>
  <c r="A2592" i="1"/>
  <c r="A2277" i="1"/>
  <c r="A2001" i="1"/>
  <c r="A1279" i="1"/>
  <c r="A1213" i="1"/>
  <c r="A694" i="1"/>
  <c r="A2625" i="1"/>
  <c r="A2143" i="1"/>
  <c r="A1665" i="1"/>
  <c r="A1517" i="1"/>
  <c r="A1445" i="1"/>
  <c r="A927" i="1"/>
  <c r="A2407" i="1"/>
  <c r="A3014" i="1"/>
  <c r="A1116" i="1"/>
  <c r="A690" i="1"/>
  <c r="A621" i="1"/>
  <c r="A3041" i="1"/>
  <c r="A2900" i="1"/>
  <c r="A1490" i="1"/>
  <c r="A1167" i="1"/>
  <c r="A1093" i="1"/>
  <c r="A998" i="1"/>
  <c r="A2934" i="1"/>
  <c r="A2898" i="1"/>
  <c r="A1132" i="1"/>
  <c r="A855" i="1"/>
  <c r="A2994" i="1"/>
  <c r="A2848" i="1"/>
  <c r="A2827" i="1"/>
  <c r="A2760" i="1"/>
  <c r="A2727" i="1"/>
  <c r="A2584" i="1"/>
  <c r="A2461" i="1"/>
  <c r="A2446" i="1"/>
  <c r="A2367" i="1"/>
  <c r="A2239" i="1"/>
  <c r="A2064" i="1"/>
  <c r="A1866" i="1"/>
  <c r="A1432" i="1"/>
  <c r="A1410" i="1"/>
  <c r="A1367" i="1"/>
  <c r="A1265" i="1"/>
  <c r="A1226" i="1"/>
  <c r="A1217" i="1"/>
  <c r="A889" i="1"/>
  <c r="A866" i="1"/>
  <c r="A830" i="1"/>
  <c r="A829" i="1"/>
  <c r="A614" i="1"/>
  <c r="A602" i="1"/>
  <c r="A558" i="1"/>
  <c r="A540" i="1"/>
  <c r="A502" i="1"/>
  <c r="A395" i="1"/>
  <c r="A361" i="1"/>
  <c r="A327" i="1"/>
  <c r="A193" i="1"/>
  <c r="A182" i="1"/>
  <c r="A124" i="1"/>
  <c r="A92" i="1"/>
  <c r="A74" i="1"/>
  <c r="A58" i="1"/>
  <c r="A39" i="1"/>
  <c r="A3101" i="1"/>
  <c r="A3077" i="1"/>
  <c r="A3036" i="1"/>
  <c r="A3030" i="1"/>
  <c r="A2886" i="1"/>
  <c r="A2807" i="1"/>
  <c r="A2707" i="1"/>
  <c r="A2611" i="1"/>
  <c r="A2610" i="1"/>
  <c r="A2560" i="1"/>
  <c r="A2528" i="1"/>
  <c r="A2510" i="1"/>
  <c r="A2500" i="1"/>
  <c r="A2485" i="1"/>
  <c r="A2447" i="1"/>
  <c r="A2435" i="1"/>
  <c r="A2409" i="1"/>
  <c r="A2341" i="1"/>
  <c r="A2337" i="1"/>
  <c r="A2334" i="1"/>
  <c r="A2019" i="1"/>
  <c r="A1966" i="1"/>
  <c r="A1912" i="1"/>
  <c r="A1876" i="1"/>
  <c r="A1852" i="1"/>
  <c r="A1830" i="1"/>
  <c r="A1808" i="1"/>
  <c r="A1789" i="1"/>
  <c r="A1736" i="1"/>
  <c r="A1727" i="1"/>
  <c r="A1702" i="1"/>
  <c r="A1512" i="1"/>
  <c r="A1502" i="1"/>
  <c r="A1441" i="1"/>
  <c r="A1413" i="1"/>
  <c r="A1327" i="1"/>
  <c r="A1266" i="1"/>
  <c r="A1251" i="1"/>
  <c r="A1211" i="1"/>
  <c r="A1099" i="1"/>
  <c r="A1087" i="1"/>
  <c r="A850" i="1"/>
  <c r="A749" i="1"/>
  <c r="A744" i="1"/>
  <c r="A556" i="1"/>
  <c r="A552" i="1"/>
  <c r="A538" i="1"/>
  <c r="A535" i="1"/>
  <c r="A532" i="1"/>
  <c r="A498" i="1"/>
  <c r="A485" i="1"/>
  <c r="A474" i="1"/>
  <c r="A459" i="1"/>
  <c r="A456" i="1"/>
  <c r="A452" i="1"/>
  <c r="A362" i="1"/>
  <c r="A349" i="1"/>
  <c r="A263" i="1"/>
  <c r="A257" i="1"/>
  <c r="A203" i="1"/>
  <c r="A186" i="1"/>
  <c r="A183" i="1"/>
  <c r="A177" i="1"/>
  <c r="A169" i="1"/>
  <c r="A123" i="1"/>
  <c r="A115" i="1"/>
  <c r="A114" i="1"/>
  <c r="A69" i="1"/>
  <c r="A57" i="1"/>
  <c r="A38" i="1"/>
  <c r="A3027" i="1"/>
  <c r="A2738" i="1"/>
  <c r="A2565" i="1"/>
  <c r="A2476" i="1"/>
  <c r="A2328" i="1"/>
  <c r="A2243" i="1"/>
  <c r="A2161" i="1"/>
  <c r="A1878" i="1"/>
  <c r="A1753" i="1"/>
  <c r="A1726" i="1"/>
  <c r="A1221" i="1"/>
  <c r="A1219" i="1"/>
  <c r="A1084" i="1"/>
  <c r="A964" i="1"/>
  <c r="A708" i="1"/>
  <c r="A681" i="1"/>
  <c r="A643" i="1"/>
  <c r="A572" i="1"/>
  <c r="A531" i="1"/>
  <c r="A2928" i="1"/>
  <c r="A2842" i="1"/>
  <c r="A2830" i="1"/>
  <c r="A2669" i="1"/>
  <c r="A2464" i="1"/>
  <c r="A2176" i="1"/>
  <c r="A2169" i="1"/>
  <c r="A2127" i="1"/>
  <c r="A1774" i="1"/>
  <c r="A1756" i="1"/>
  <c r="A1648" i="1"/>
  <c r="A1593" i="1"/>
  <c r="A1570" i="1"/>
  <c r="A1536" i="1"/>
  <c r="A1531" i="1"/>
  <c r="A1518" i="1"/>
  <c r="A1514" i="1"/>
  <c r="A1404" i="1"/>
  <c r="A1372" i="1"/>
  <c r="A1370" i="1"/>
  <c r="A1320" i="1"/>
  <c r="A1224" i="1"/>
  <c r="A1183" i="1"/>
  <c r="A1126" i="1"/>
  <c r="A959" i="1"/>
  <c r="A935" i="1"/>
  <c r="A476" i="1"/>
  <c r="A435" i="1"/>
  <c r="A424" i="1"/>
  <c r="A416" i="1"/>
  <c r="A415" i="1"/>
  <c r="A390" i="1"/>
  <c r="A331" i="1"/>
  <c r="A305" i="1"/>
  <c r="A232" i="1"/>
  <c r="A127" i="1"/>
  <c r="A82" i="1"/>
  <c r="A26" i="1"/>
  <c r="A2643" i="1"/>
  <c r="A2496" i="1"/>
  <c r="A2366" i="1"/>
  <c r="A2299" i="1"/>
  <c r="A2213" i="1"/>
  <c r="A2204" i="1"/>
  <c r="A1943" i="1"/>
  <c r="A1735" i="1"/>
  <c r="A1614" i="1"/>
  <c r="A1543" i="1"/>
  <c r="A1375" i="1"/>
  <c r="A1246" i="1"/>
  <c r="A1243" i="1"/>
  <c r="A1186" i="1"/>
  <c r="A849" i="1"/>
  <c r="A443" i="1"/>
  <c r="A428" i="1"/>
  <c r="A423" i="1"/>
  <c r="A311" i="1"/>
  <c r="A238" i="1"/>
  <c r="A179" i="1"/>
  <c r="A111" i="1"/>
  <c r="A87" i="1"/>
  <c r="A25" i="1"/>
  <c r="A1019" i="1"/>
  <c r="A794" i="1"/>
  <c r="A2970" i="1"/>
  <c r="A1640" i="1"/>
  <c r="A1380" i="1"/>
  <c r="A573" i="1"/>
  <c r="A2918" i="1"/>
  <c r="A605" i="1"/>
  <c r="A469" i="1"/>
  <c r="A184" i="1"/>
  <c r="A178" i="1"/>
  <c r="A1523" i="1"/>
  <c r="A1312" i="1"/>
  <c r="A1298" i="1"/>
  <c r="A1119" i="1"/>
  <c r="A859" i="1"/>
  <c r="A280" i="1"/>
  <c r="A3084" i="1"/>
  <c r="A3057" i="1"/>
  <c r="A3022" i="1"/>
  <c r="A2968" i="1"/>
  <c r="A2960" i="1"/>
  <c r="A2917" i="1"/>
  <c r="A2915" i="1"/>
  <c r="A2907" i="1"/>
  <c r="A2893" i="1"/>
  <c r="A2782" i="1"/>
  <c r="A2781" i="1"/>
  <c r="A2627" i="1"/>
  <c r="A2604" i="1"/>
  <c r="A2581" i="1"/>
  <c r="A2540" i="1"/>
  <c r="A2517" i="1"/>
  <c r="A2509" i="1"/>
  <c r="A2371" i="1"/>
  <c r="A2359" i="1"/>
  <c r="A2306" i="1"/>
  <c r="A2294" i="1"/>
  <c r="A2282" i="1"/>
  <c r="A2266" i="1"/>
  <c r="A2202" i="1"/>
  <c r="A2190" i="1"/>
  <c r="A2136" i="1"/>
  <c r="A2105" i="1"/>
  <c r="A2058" i="1"/>
  <c r="A2057" i="1"/>
  <c r="A2027" i="1"/>
  <c r="A2009" i="1"/>
  <c r="A2006" i="1"/>
  <c r="A1984" i="1"/>
  <c r="A1969" i="1"/>
  <c r="A1874" i="1"/>
  <c r="A1803" i="1"/>
  <c r="A1793" i="1"/>
  <c r="A1787" i="1"/>
  <c r="A1718" i="1"/>
  <c r="A1709" i="1"/>
  <c r="A1435" i="1"/>
  <c r="A1238" i="1"/>
  <c r="A1135" i="1"/>
  <c r="A1128" i="1"/>
  <c r="A1077" i="1"/>
  <c r="A1051" i="1"/>
  <c r="A1046" i="1"/>
  <c r="A994" i="1"/>
  <c r="A983" i="1"/>
  <c r="A943" i="1"/>
  <c r="A937" i="1"/>
  <c r="A864" i="1"/>
  <c r="A807" i="1"/>
  <c r="A800" i="1"/>
  <c r="A782" i="1"/>
  <c r="A700" i="1"/>
  <c r="A450" i="1"/>
  <c r="A419" i="1"/>
  <c r="A323" i="1"/>
  <c r="A220" i="1"/>
  <c r="A167" i="1"/>
  <c r="A2976" i="1"/>
  <c r="A2971" i="1"/>
  <c r="A2899" i="1"/>
  <c r="A2811" i="1"/>
  <c r="A2729" i="1"/>
  <c r="A2726" i="1"/>
  <c r="A2534" i="1"/>
  <c r="A2272" i="1"/>
  <c r="A1960" i="1"/>
  <c r="A1911" i="1"/>
  <c r="A1896" i="1"/>
  <c r="A1863" i="1"/>
  <c r="A1837" i="1"/>
  <c r="A1761" i="1"/>
  <c r="A1720" i="1"/>
  <c r="A1476" i="1"/>
  <c r="A1383" i="1"/>
  <c r="A1363" i="1"/>
  <c r="A1356" i="1"/>
  <c r="A1343" i="1"/>
  <c r="A1339" i="1"/>
  <c r="A1324" i="1"/>
  <c r="A1071" i="1"/>
  <c r="A955" i="1"/>
  <c r="A401" i="1"/>
  <c r="A398" i="1"/>
  <c r="A329" i="1"/>
  <c r="A283" i="1"/>
  <c r="A277" i="1"/>
  <c r="A62" i="1"/>
  <c r="A9" i="1"/>
  <c r="A3075" i="1"/>
  <c r="A2791" i="1"/>
  <c r="A2634" i="1"/>
  <c r="A2232" i="1"/>
  <c r="A1948" i="1"/>
  <c r="A1095" i="1"/>
  <c r="A1780" i="1"/>
  <c r="A1627" i="1"/>
  <c r="A1387" i="1"/>
  <c r="A831" i="1"/>
  <c r="A1845" i="1"/>
  <c r="A2773" i="1"/>
  <c r="A1892" i="1"/>
  <c r="A1872" i="1"/>
  <c r="A1857" i="1"/>
  <c r="A1733" i="1"/>
  <c r="A1635" i="1"/>
  <c r="A871" i="1"/>
  <c r="A312" i="1"/>
  <c r="A229" i="1"/>
  <c r="A3004" i="1"/>
  <c r="A2768" i="1"/>
  <c r="A2110" i="1"/>
  <c r="A776" i="1"/>
  <c r="A500" i="1"/>
  <c r="A3048" i="1"/>
  <c r="A2438" i="1"/>
  <c r="A1979" i="1"/>
  <c r="A1968" i="1"/>
  <c r="A1917" i="1"/>
  <c r="A1485" i="1"/>
  <c r="A1465" i="1"/>
  <c r="A1072" i="1"/>
  <c r="A857" i="1"/>
  <c r="A259" i="1"/>
  <c r="A200" i="1"/>
  <c r="A2652" i="1"/>
  <c r="A2511" i="1"/>
  <c r="A1946" i="1"/>
  <c r="A1801" i="1"/>
  <c r="A1460" i="1"/>
  <c r="A2097" i="1"/>
  <c r="A2084" i="1"/>
  <c r="A2003" i="1"/>
  <c r="A1975" i="1"/>
  <c r="A1939" i="1"/>
  <c r="A1763" i="1"/>
  <c r="A1685" i="1"/>
  <c r="A1609" i="1"/>
  <c r="A1289" i="1"/>
  <c r="A1288" i="1"/>
  <c r="A1233" i="1"/>
  <c r="A1189" i="1"/>
  <c r="A1142" i="1"/>
  <c r="A900" i="1"/>
  <c r="A551" i="1"/>
  <c r="A2548" i="1"/>
  <c r="A2216" i="1"/>
  <c r="A2185" i="1"/>
  <c r="A2115" i="1"/>
  <c r="A1980" i="1"/>
  <c r="A1862" i="1"/>
  <c r="A1820" i="1"/>
  <c r="A1783" i="1"/>
  <c r="A1752" i="1"/>
  <c r="A1739" i="1"/>
  <c r="A1596" i="1"/>
  <c r="A1533" i="1"/>
  <c r="A1493" i="1"/>
  <c r="A1457" i="1"/>
  <c r="A1456" i="1"/>
  <c r="A1439" i="1"/>
  <c r="A1366" i="1"/>
  <c r="A1333" i="1"/>
  <c r="A1203" i="1"/>
  <c r="A931" i="1"/>
  <c r="A421" i="1"/>
  <c r="A364" i="1"/>
  <c r="A358" i="1"/>
  <c r="A106" i="1"/>
  <c r="A99" i="1"/>
  <c r="A19" i="1"/>
  <c r="A1900" i="1"/>
  <c r="A1847" i="1"/>
  <c r="A2023" i="1"/>
  <c r="A1651" i="1"/>
  <c r="A1548" i="1"/>
  <c r="A2270" i="1"/>
  <c r="A2033" i="1"/>
  <c r="A1921" i="1"/>
  <c r="A1893" i="1"/>
  <c r="A1707" i="1"/>
  <c r="A1686" i="1"/>
  <c r="A1369" i="1"/>
  <c r="A1357" i="1"/>
  <c r="A1303" i="1"/>
  <c r="A1236" i="1"/>
  <c r="A1231" i="1"/>
  <c r="A839" i="1"/>
  <c r="A471" i="1"/>
  <c r="A392" i="1"/>
  <c r="A300" i="1"/>
  <c r="A2679" i="1"/>
  <c r="A2655" i="1"/>
  <c r="A2455" i="1"/>
  <c r="A2106" i="1"/>
  <c r="A2038" i="1"/>
  <c r="A1451" i="1"/>
  <c r="A1364" i="1"/>
  <c r="A1348" i="1"/>
  <c r="A1331" i="1"/>
  <c r="A1024" i="1"/>
  <c r="A819" i="1"/>
  <c r="A2437" i="1"/>
  <c r="A3102" i="1"/>
  <c r="A3089" i="1"/>
  <c r="A3070" i="1"/>
  <c r="A2991" i="1"/>
  <c r="A2901" i="1"/>
  <c r="A2543" i="1"/>
  <c r="A2493" i="1"/>
  <c r="A2410" i="1"/>
  <c r="A2285" i="1"/>
  <c r="A1564" i="1"/>
  <c r="A1506" i="1"/>
  <c r="A1438" i="1"/>
  <c r="A1351" i="1"/>
  <c r="A1263" i="1"/>
  <c r="A1141" i="1"/>
  <c r="A1048" i="1"/>
  <c r="A944" i="1"/>
  <c r="A928" i="1"/>
  <c r="A843" i="1"/>
  <c r="A790" i="1"/>
  <c r="A724" i="1"/>
  <c r="A629" i="1"/>
  <c r="A322" i="1"/>
  <c r="A3064" i="1"/>
  <c r="A3046" i="1"/>
  <c r="A3015" i="1"/>
  <c r="A3008" i="1"/>
  <c r="A2882" i="1"/>
  <c r="A2878" i="1"/>
  <c r="A2740" i="1"/>
  <c r="A2722" i="1"/>
  <c r="A2683" i="1"/>
  <c r="A2664" i="1"/>
  <c r="A2616" i="1"/>
  <c r="A2608" i="1"/>
  <c r="A2591" i="1"/>
  <c r="A2571" i="1"/>
  <c r="A2523" i="1"/>
  <c r="A2424" i="1"/>
  <c r="A2401" i="1"/>
  <c r="A2377" i="1"/>
  <c r="A2326" i="1"/>
  <c r="A2317" i="1"/>
  <c r="A2242" i="1"/>
  <c r="A2237" i="1"/>
  <c r="A2212" i="1"/>
  <c r="A2099" i="1"/>
  <c r="A2090" i="1"/>
  <c r="A2016" i="1"/>
  <c r="A1823" i="1"/>
  <c r="A1816" i="1"/>
  <c r="A1305" i="1"/>
  <c r="A1127" i="1"/>
  <c r="A1124" i="1"/>
  <c r="A1105" i="1"/>
  <c r="A1068" i="1"/>
  <c r="A1057" i="1"/>
  <c r="A1041" i="1"/>
  <c r="A1022" i="1"/>
  <c r="A1020" i="1"/>
  <c r="A1014" i="1"/>
  <c r="A982" i="1"/>
  <c r="A977" i="1"/>
  <c r="A960" i="1"/>
  <c r="A939" i="1"/>
  <c r="A929" i="1"/>
  <c r="A918" i="1"/>
  <c r="A912" i="1"/>
  <c r="A908" i="1"/>
  <c r="A886" i="1"/>
  <c r="A862" i="1"/>
  <c r="A826" i="1"/>
  <c r="A814" i="1"/>
  <c r="A733" i="1"/>
  <c r="A726" i="1"/>
  <c r="A302" i="1"/>
  <c r="A271" i="1"/>
  <c r="A155" i="1"/>
  <c r="A137" i="1"/>
  <c r="A91" i="1"/>
  <c r="A1592" i="1"/>
  <c r="A2912" i="1"/>
  <c r="A2636" i="1"/>
  <c r="A2419" i="1"/>
  <c r="A2279" i="1"/>
  <c r="A2269" i="1"/>
  <c r="A2221" i="1"/>
  <c r="A2135" i="1"/>
  <c r="A1768" i="1"/>
  <c r="A1746" i="1"/>
  <c r="A1585" i="1"/>
  <c r="A1500" i="1"/>
  <c r="A1371" i="1"/>
  <c r="A1240" i="1"/>
  <c r="A984" i="1"/>
  <c r="A904" i="1"/>
  <c r="A484" i="1"/>
  <c r="A348" i="1"/>
  <c r="A333" i="1"/>
  <c r="A330" i="1"/>
  <c r="A296" i="1"/>
  <c r="A194" i="1"/>
  <c r="A164" i="1"/>
  <c r="A98" i="1"/>
  <c r="A3096" i="1"/>
  <c r="A2841" i="1"/>
  <c r="A2746" i="1"/>
  <c r="A2640" i="1"/>
  <c r="A2250" i="1"/>
  <c r="A2107" i="1"/>
  <c r="A2002" i="1"/>
  <c r="A1691" i="1"/>
  <c r="A1553" i="1"/>
  <c r="A1384" i="1"/>
  <c r="A1309" i="1"/>
  <c r="A1234" i="1"/>
  <c r="A1199" i="1"/>
  <c r="A1060" i="1"/>
  <c r="A961" i="1"/>
  <c r="A3112" i="1"/>
  <c r="A2833" i="1"/>
  <c r="A2575" i="1"/>
  <c r="A2336" i="1"/>
  <c r="A2274" i="1"/>
  <c r="A2092" i="1"/>
  <c r="A2091" i="1"/>
  <c r="A2073" i="1"/>
  <c r="A1925" i="1"/>
  <c r="A1889" i="1"/>
  <c r="A1797" i="1"/>
  <c r="A1576" i="1"/>
  <c r="A1365" i="1"/>
  <c r="A1297" i="1"/>
  <c r="A1293" i="1"/>
  <c r="A766" i="1"/>
  <c r="A228" i="1"/>
  <c r="A2021" i="1"/>
  <c r="A1888" i="1"/>
  <c r="A1864" i="1"/>
  <c r="A1860" i="1"/>
  <c r="A2321" i="1"/>
  <c r="A2416" i="1"/>
  <c r="A1374" i="1"/>
  <c r="A661" i="1"/>
  <c r="A542" i="1"/>
  <c r="A16" i="1"/>
  <c r="A2712" i="1"/>
  <c r="A2440" i="1"/>
  <c r="A2165" i="1"/>
  <c r="A1951" i="1"/>
  <c r="A1916" i="1"/>
  <c r="A1825" i="1"/>
  <c r="A1602" i="1"/>
  <c r="A1600" i="1"/>
  <c r="A275" i="1"/>
  <c r="A3076" i="1"/>
  <c r="A2999" i="1"/>
  <c r="A2736" i="1"/>
  <c r="A2103" i="1"/>
  <c r="A1994" i="1"/>
  <c r="A1891" i="1"/>
  <c r="A1879" i="1"/>
  <c r="A1406" i="1"/>
  <c r="A1050" i="1"/>
  <c r="A986" i="1"/>
  <c r="A691" i="1"/>
  <c r="A530" i="1"/>
  <c r="A3049" i="1"/>
  <c r="A2775" i="1"/>
  <c r="A2718" i="1"/>
  <c r="A2620" i="1"/>
  <c r="A2600" i="1"/>
  <c r="A2563" i="1"/>
  <c r="A2497" i="1"/>
  <c r="A2203" i="1"/>
  <c r="A2117" i="1"/>
  <c r="A2085" i="1"/>
  <c r="A1924" i="1"/>
  <c r="A1868" i="1"/>
  <c r="A1507" i="1"/>
  <c r="A1440" i="1"/>
  <c r="A1332" i="1"/>
  <c r="A1330" i="1"/>
  <c r="A1123" i="1"/>
  <c r="A1030" i="1"/>
  <c r="A995" i="1"/>
  <c r="A922" i="1"/>
  <c r="A765" i="1"/>
  <c r="A677" i="1"/>
  <c r="A492" i="1"/>
  <c r="A434" i="1"/>
  <c r="A355" i="1"/>
  <c r="A2572" i="1"/>
  <c r="A2570" i="1"/>
  <c r="A2506" i="1"/>
  <c r="A2339" i="1"/>
  <c r="A2199" i="1"/>
  <c r="A1566" i="1"/>
  <c r="A1494" i="1"/>
  <c r="A1291" i="1"/>
  <c r="A1276" i="1"/>
  <c r="A1274" i="1"/>
  <c r="A965" i="1"/>
  <c r="A637" i="1"/>
  <c r="A625" i="1"/>
  <c r="A591" i="1"/>
  <c r="A549" i="1"/>
  <c r="A515" i="1"/>
  <c r="A161" i="1"/>
  <c r="A153" i="1"/>
  <c r="A75" i="1"/>
  <c r="A2986" i="1"/>
  <c r="A2872" i="1"/>
  <c r="A2806" i="1"/>
  <c r="A2615" i="1"/>
  <c r="A2598" i="1"/>
  <c r="A2498" i="1"/>
  <c r="A2468" i="1"/>
  <c r="A2450" i="1"/>
  <c r="A2429" i="1"/>
  <c r="A2399" i="1"/>
  <c r="A2391" i="1"/>
  <c r="A2349" i="1"/>
  <c r="A2233" i="1"/>
  <c r="A2230" i="1"/>
  <c r="A2183" i="1"/>
  <c r="A1961" i="1"/>
  <c r="A1773" i="1"/>
  <c r="A1565" i="1"/>
  <c r="A1256" i="1"/>
  <c r="A1131" i="1"/>
  <c r="A905" i="1"/>
  <c r="A775" i="1"/>
  <c r="A735" i="1"/>
  <c r="A279" i="1"/>
  <c r="A268" i="1"/>
  <c r="A250" i="1"/>
  <c r="A242" i="1"/>
  <c r="A136" i="1"/>
  <c r="A44" i="1"/>
  <c r="A40" i="1"/>
  <c r="A2753" i="1"/>
  <c r="A1958" i="1"/>
  <c r="A1683" i="1"/>
  <c r="A1639" i="1"/>
  <c r="A1173" i="1"/>
  <c r="A61" i="1"/>
  <c r="A2742" i="1"/>
  <c r="A2390" i="1"/>
  <c r="A2134" i="1"/>
  <c r="A1626" i="1"/>
  <c r="A1414" i="1"/>
  <c r="A1349" i="1"/>
  <c r="A1342" i="1"/>
  <c r="A1174" i="1"/>
  <c r="A595" i="1"/>
  <c r="A316" i="1"/>
  <c r="A241" i="1"/>
  <c r="A171" i="1"/>
  <c r="A2947" i="1"/>
  <c r="A1937" i="1"/>
  <c r="A1708" i="1"/>
  <c r="A1690" i="1"/>
  <c r="A1675" i="1"/>
  <c r="A307" i="1"/>
  <c r="A2662" i="1"/>
  <c r="A1679" i="1"/>
  <c r="A626" i="1"/>
  <c r="A2477" i="1"/>
  <c r="A2452" i="1"/>
  <c r="A2048" i="1"/>
  <c r="A2012" i="1"/>
  <c r="A1869" i="1"/>
  <c r="A1796" i="1"/>
  <c r="A1730" i="1"/>
  <c r="A1622" i="1"/>
  <c r="A1477" i="1"/>
  <c r="A1423" i="1"/>
  <c r="A1253" i="1"/>
  <c r="A1214" i="1"/>
  <c r="A971" i="1"/>
  <c r="A669" i="1"/>
  <c r="A520" i="1"/>
  <c r="A409" i="1"/>
  <c r="A290" i="1"/>
  <c r="A101" i="1"/>
  <c r="A2632" i="1"/>
  <c r="A2578" i="1"/>
  <c r="A2559" i="1"/>
  <c r="A2459" i="1"/>
  <c r="A2449" i="1"/>
  <c r="A2249" i="1"/>
  <c r="A2061" i="1"/>
  <c r="A2030" i="1"/>
  <c r="A1728" i="1"/>
  <c r="A1644" i="1"/>
  <c r="A1608" i="1"/>
  <c r="A1421" i="1"/>
  <c r="A1196" i="1"/>
  <c r="A963" i="1"/>
  <c r="A771" i="1"/>
  <c r="A608" i="1"/>
  <c r="A3031" i="1"/>
  <c r="A2624" i="1"/>
  <c r="A1573" i="1"/>
  <c r="A1082" i="1"/>
  <c r="A738" i="1"/>
  <c r="A2977" i="1"/>
  <c r="A2967" i="1"/>
  <c r="A2779" i="1"/>
  <c r="A2719" i="1"/>
  <c r="A2601" i="1"/>
  <c r="A2388" i="1"/>
  <c r="A2372" i="1"/>
  <c r="A2194" i="1"/>
  <c r="A2160" i="1"/>
  <c r="A2093" i="1"/>
  <c r="A1880" i="1"/>
  <c r="A1725" i="1"/>
  <c r="A1676" i="1"/>
  <c r="A1589" i="1"/>
  <c r="A1545" i="1"/>
  <c r="A1200" i="1"/>
  <c r="A1146" i="1"/>
  <c r="A1000" i="1"/>
  <c r="A989" i="1"/>
  <c r="A821" i="1"/>
  <c r="A817" i="1"/>
  <c r="A779" i="1"/>
  <c r="A761" i="1"/>
  <c r="A59" i="1"/>
  <c r="A1710" i="1"/>
  <c r="A769" i="1"/>
  <c r="A612" i="1"/>
  <c r="A2111" i="1"/>
  <c r="A2076" i="1"/>
  <c r="A1098" i="1"/>
  <c r="A958" i="1"/>
  <c r="A856" i="1"/>
  <c r="A818" i="1"/>
  <c r="A585" i="1"/>
  <c r="A566" i="1"/>
  <c r="A2980" i="1"/>
  <c r="A2778" i="1"/>
  <c r="A2676" i="1"/>
  <c r="A2576" i="1"/>
  <c r="A2522" i="1"/>
  <c r="A2501" i="1"/>
  <c r="A2491" i="1"/>
  <c r="A2168" i="1"/>
  <c r="A2063" i="1"/>
  <c r="A1865" i="1"/>
  <c r="A1706" i="1"/>
  <c r="A1483" i="1"/>
  <c r="A1381" i="1"/>
  <c r="A1170" i="1"/>
  <c r="A914" i="1"/>
  <c r="A898" i="1"/>
  <c r="A389" i="1"/>
  <c r="A218" i="1"/>
  <c r="A2825" i="1"/>
  <c r="A2171" i="1"/>
  <c r="A1919" i="1"/>
  <c r="A1668" i="1"/>
  <c r="A1586" i="1"/>
  <c r="A1572" i="1"/>
  <c r="A1505" i="1"/>
  <c r="A1484" i="1"/>
  <c r="A951" i="1"/>
  <c r="A932" i="1"/>
  <c r="A606" i="1"/>
  <c r="A482" i="1"/>
  <c r="A294" i="1"/>
  <c r="A217" i="1"/>
  <c r="A89" i="1"/>
  <c r="A30" i="1"/>
  <c r="A2677" i="1"/>
  <c r="A2298" i="1"/>
  <c r="A2251" i="1"/>
  <c r="A2112" i="1"/>
  <c r="A2075" i="1"/>
  <c r="A1965" i="1"/>
  <c r="A1942" i="1"/>
  <c r="A1920" i="1"/>
  <c r="A1918" i="1"/>
  <c r="A1914" i="1"/>
  <c r="A1867" i="1"/>
  <c r="A1824" i="1"/>
  <c r="A1805" i="1"/>
  <c r="A1804" i="1"/>
  <c r="A1798" i="1"/>
  <c r="A1711" i="1"/>
  <c r="A1591" i="1"/>
  <c r="A1513" i="1"/>
  <c r="A1323" i="1"/>
  <c r="A1262" i="1"/>
  <c r="A1227" i="1"/>
  <c r="A490" i="1"/>
  <c r="A226" i="1"/>
  <c r="A204" i="1"/>
  <c r="A78" i="1"/>
  <c r="A2941" i="1"/>
  <c r="A2711" i="1"/>
  <c r="A2637" i="1"/>
  <c r="A2430" i="1"/>
  <c r="A2354" i="1"/>
  <c r="A2215" i="1"/>
  <c r="A2132" i="1"/>
  <c r="A2070" i="1"/>
  <c r="A1654" i="1"/>
  <c r="A1188" i="1"/>
  <c r="A587" i="1"/>
  <c r="A499" i="1"/>
  <c r="A2965" i="1"/>
  <c r="A2845" i="1"/>
  <c r="A2832" i="1"/>
  <c r="A2777" i="1"/>
  <c r="A2761" i="1"/>
  <c r="A2685" i="1"/>
  <c r="A2508" i="1"/>
  <c r="A2384" i="1"/>
  <c r="A2238" i="1"/>
  <c r="A2235" i="1"/>
  <c r="A2229" i="1"/>
  <c r="A2219" i="1"/>
  <c r="A2195" i="1"/>
  <c r="A2036" i="1"/>
  <c r="A1881" i="1"/>
  <c r="A1854" i="1"/>
  <c r="A1832" i="1"/>
  <c r="A1712" i="1"/>
  <c r="A1647" i="1"/>
  <c r="A1629" i="1"/>
  <c r="A1598" i="1"/>
  <c r="A1559" i="1"/>
  <c r="A1541" i="1"/>
  <c r="A1532" i="1"/>
  <c r="A1525" i="1"/>
  <c r="A1424" i="1"/>
  <c r="A1359" i="1"/>
  <c r="A1353" i="1"/>
  <c r="A1287" i="1"/>
  <c r="A1220" i="1"/>
  <c r="A1193" i="1"/>
  <c r="A1182" i="1"/>
  <c r="A897" i="1"/>
  <c r="A721" i="1"/>
  <c r="A678" i="1"/>
  <c r="A359" i="1"/>
  <c r="A243" i="1"/>
  <c r="A222" i="1"/>
  <c r="A205" i="1"/>
  <c r="A187" i="1"/>
  <c r="A129" i="1"/>
  <c r="A76" i="1"/>
  <c r="A65" i="1"/>
  <c r="A3098" i="1"/>
  <c r="A2808" i="1"/>
  <c r="A2703" i="1"/>
  <c r="A2695" i="1"/>
  <c r="A2574" i="1"/>
  <c r="A2502" i="1"/>
  <c r="A2330" i="1"/>
  <c r="A2254" i="1"/>
  <c r="A1964" i="1"/>
  <c r="A1895" i="1"/>
  <c r="A1842" i="1"/>
  <c r="A1638" i="1"/>
  <c r="A1557" i="1"/>
  <c r="A1528" i="1"/>
  <c r="A1430" i="1"/>
  <c r="A1419" i="1"/>
  <c r="A1391" i="1"/>
  <c r="A1321" i="1"/>
  <c r="A1282" i="1"/>
  <c r="A1212" i="1"/>
  <c r="A1110" i="1"/>
  <c r="A917" i="1"/>
  <c r="A481" i="1"/>
  <c r="A387" i="1"/>
  <c r="A380" i="1"/>
  <c r="A108" i="1"/>
  <c r="A3051" i="1"/>
  <c r="A2952" i="1"/>
  <c r="A2688" i="1"/>
  <c r="A2380" i="1"/>
  <c r="A1871" i="1"/>
  <c r="A1527" i="1"/>
  <c r="A1504" i="1"/>
  <c r="A1360" i="1"/>
  <c r="A1264" i="1"/>
  <c r="A438" i="1"/>
  <c r="A381" i="1"/>
  <c r="A340" i="1"/>
  <c r="A335" i="1"/>
  <c r="A2612" i="1"/>
  <c r="A2302" i="1"/>
  <c r="A2018" i="1"/>
  <c r="A1777" i="1"/>
  <c r="A1646" i="1"/>
  <c r="A1615" i="1"/>
  <c r="A2800" i="1"/>
  <c r="A2799" i="1"/>
  <c r="A2503" i="1"/>
  <c r="A2453" i="1"/>
  <c r="A2404" i="1"/>
  <c r="A2353" i="1"/>
  <c r="A2114" i="1"/>
  <c r="A2050" i="1"/>
  <c r="A2029" i="1"/>
  <c r="A2028" i="1"/>
  <c r="A2010" i="1"/>
  <c r="A1967" i="1"/>
  <c r="A1963" i="1"/>
  <c r="A1887" i="1"/>
  <c r="A1497" i="1"/>
  <c r="A1488" i="1"/>
  <c r="A1448" i="1"/>
  <c r="A1316" i="1"/>
  <c r="A1296" i="1"/>
  <c r="A1254" i="1"/>
  <c r="A650" i="1"/>
  <c r="A497" i="1"/>
  <c r="A467" i="1"/>
  <c r="A388" i="1"/>
  <c r="A36" i="1"/>
  <c r="A2938" i="1"/>
  <c r="A2844" i="1"/>
  <c r="A2821" i="1"/>
  <c r="A2812" i="1"/>
  <c r="A2660" i="1"/>
  <c r="A2614" i="1"/>
  <c r="A2567" i="1"/>
  <c r="A2558" i="1"/>
  <c r="A2480" i="1"/>
  <c r="A2456" i="1"/>
  <c r="A2454" i="1"/>
  <c r="A2448" i="1"/>
  <c r="A2324" i="1"/>
  <c r="A2068" i="1"/>
  <c r="A2066" i="1"/>
  <c r="A2065" i="1"/>
  <c r="A1957" i="1"/>
  <c r="A1849" i="1"/>
  <c r="A1630" i="1"/>
  <c r="A1612" i="1"/>
  <c r="A1420" i="1"/>
  <c r="A1091" i="1"/>
  <c r="A1052" i="1"/>
  <c r="A1026" i="1"/>
  <c r="A903" i="1"/>
  <c r="A731" i="1"/>
  <c r="A645" i="1"/>
  <c r="A628" i="1"/>
  <c r="A610" i="1"/>
  <c r="A603" i="1"/>
  <c r="A553" i="1"/>
  <c r="A539" i="1"/>
  <c r="A449" i="1"/>
  <c r="A345" i="1"/>
  <c r="A310" i="1"/>
  <c r="A206" i="1"/>
  <c r="A110" i="1"/>
  <c r="A2850" i="1"/>
  <c r="A2658" i="1"/>
  <c r="A2397" i="1"/>
  <c r="A2008" i="1"/>
  <c r="A1910" i="1"/>
  <c r="A1828" i="1"/>
  <c r="A1826" i="1"/>
  <c r="A1450" i="1"/>
  <c r="A1429" i="1"/>
  <c r="A132" i="1"/>
  <c r="A2792" i="1"/>
  <c r="A2780" i="1"/>
  <c r="A2125" i="1"/>
  <c r="A1941" i="1"/>
  <c r="A1482" i="1"/>
  <c r="A494" i="1"/>
  <c r="A337" i="1"/>
  <c r="A2291" i="1"/>
  <c r="A2223" i="1"/>
  <c r="A1603" i="1"/>
  <c r="A1354" i="1"/>
  <c r="A1225" i="1"/>
  <c r="A709" i="1"/>
  <c r="A543" i="1"/>
  <c r="A2862" i="1"/>
  <c r="A2861" i="1"/>
  <c r="A2839" i="1"/>
  <c r="A2801" i="1"/>
  <c r="A2789" i="1"/>
  <c r="A2747" i="1"/>
  <c r="A2577" i="1"/>
  <c r="A2512" i="1"/>
  <c r="A2426" i="1"/>
  <c r="A2406" i="1"/>
  <c r="A2395" i="1"/>
  <c r="A2350" i="1"/>
  <c r="A2345" i="1"/>
  <c r="A2304" i="1"/>
  <c r="A2262" i="1"/>
  <c r="A2259" i="1"/>
  <c r="A2152" i="1"/>
  <c r="A2031" i="1"/>
  <c r="A2000" i="1"/>
  <c r="A1988" i="1"/>
  <c r="A1956" i="1"/>
  <c r="A1953" i="1"/>
  <c r="A1897" i="1"/>
  <c r="A1884" i="1"/>
  <c r="A1882" i="1"/>
  <c r="A1853" i="1"/>
  <c r="A1844" i="1"/>
  <c r="A1835" i="1"/>
  <c r="A1809" i="1"/>
  <c r="A1806" i="1"/>
  <c r="A1652" i="1"/>
  <c r="A1634" i="1"/>
  <c r="A1631" i="1"/>
  <c r="A1588" i="1"/>
  <c r="A1556" i="1"/>
  <c r="A1520" i="1"/>
  <c r="A1501" i="1"/>
  <c r="A1496" i="1"/>
  <c r="A1463" i="1"/>
  <c r="A1444" i="1"/>
  <c r="A1436" i="1"/>
  <c r="A1401" i="1"/>
  <c r="A1395" i="1"/>
  <c r="A1392" i="1"/>
  <c r="A1310" i="1"/>
  <c r="A1300" i="1"/>
  <c r="A1270" i="1"/>
  <c r="A1250" i="1"/>
  <c r="A1207" i="1"/>
  <c r="A1192" i="1"/>
  <c r="A1190" i="1"/>
  <c r="A1172" i="1"/>
  <c r="A1021" i="1"/>
  <c r="A975" i="1"/>
  <c r="A948" i="1"/>
  <c r="A554" i="1"/>
  <c r="A510" i="1"/>
  <c r="A505" i="1"/>
  <c r="A465" i="1"/>
  <c r="A458" i="1"/>
  <c r="A445" i="1"/>
  <c r="A422" i="1"/>
  <c r="A384" i="1"/>
  <c r="A376" i="1"/>
  <c r="A372" i="1"/>
  <c r="A246" i="1"/>
  <c r="A231" i="1"/>
  <c r="A157" i="1"/>
  <c r="A138" i="1"/>
  <c r="A3081" i="1"/>
  <c r="A3063" i="1"/>
  <c r="A3053" i="1"/>
  <c r="A3001" i="1"/>
  <c r="A2731" i="1"/>
  <c r="A2004" i="1"/>
  <c r="A1152" i="1"/>
  <c r="A820" i="1"/>
  <c r="A799" i="1"/>
  <c r="A431" i="1"/>
  <c r="A378" i="1"/>
  <c r="A367" i="1"/>
  <c r="A336" i="1"/>
  <c r="A27" i="1"/>
  <c r="A2860" i="1"/>
  <c r="A2852" i="1"/>
  <c r="A1466" i="1"/>
  <c r="A1418" i="1"/>
  <c r="A1341" i="1"/>
  <c r="A1255" i="1"/>
  <c r="A697" i="1"/>
  <c r="A236" i="1"/>
  <c r="A14" i="1"/>
  <c r="A2311" i="1"/>
  <c r="A1776" i="1"/>
  <c r="A1393" i="1"/>
  <c r="A223" i="1"/>
  <c r="A2847" i="1"/>
  <c r="A2579" i="1"/>
  <c r="A2180" i="1"/>
  <c r="A2166" i="1"/>
  <c r="A2051" i="1"/>
  <c r="A1955" i="1"/>
  <c r="A1877" i="1"/>
  <c r="A1846" i="1"/>
  <c r="A1659" i="1"/>
  <c r="A1416" i="1"/>
  <c r="A1313" i="1"/>
  <c r="A1261" i="1"/>
  <c r="A1235" i="1"/>
  <c r="A915" i="1"/>
  <c r="A550" i="1"/>
  <c r="A545" i="1"/>
  <c r="A383" i="1"/>
  <c r="A375" i="1"/>
  <c r="A304" i="1"/>
  <c r="A265" i="1"/>
  <c r="A33" i="1"/>
  <c r="A2883" i="1"/>
  <c r="A2790" i="1"/>
  <c r="A1996" i="1"/>
  <c r="A1989" i="1"/>
  <c r="A1841" i="1"/>
  <c r="A1694" i="1"/>
  <c r="A1319" i="1"/>
  <c r="A504" i="1"/>
  <c r="A46" i="1"/>
  <c r="A2714" i="1"/>
  <c r="A2525" i="1"/>
  <c r="A2378" i="1"/>
  <c r="A2314" i="1"/>
  <c r="A2131" i="1"/>
  <c r="A2082" i="1"/>
  <c r="A1981" i="1"/>
  <c r="A1922" i="1"/>
  <c r="A1899" i="1"/>
  <c r="A1814" i="1"/>
  <c r="A1792" i="1"/>
  <c r="A1750" i="1"/>
  <c r="A1743" i="1"/>
  <c r="A1202" i="1"/>
  <c r="A1184" i="1"/>
  <c r="A1074" i="1"/>
  <c r="A508" i="1"/>
  <c r="A120" i="1"/>
  <c r="A2556" i="1"/>
  <c r="A2119" i="1"/>
  <c r="A1778" i="1"/>
  <c r="A1328" i="1"/>
  <c r="A1176" i="1"/>
  <c r="A522" i="1"/>
  <c r="A210" i="1"/>
  <c r="A2759" i="1"/>
  <c r="A1993" i="1"/>
  <c r="A1931" i="1"/>
  <c r="A1859" i="1"/>
  <c r="A1745" i="1"/>
  <c r="A1742" i="1"/>
  <c r="A1347" i="1"/>
  <c r="A1223" i="1"/>
  <c r="A1090" i="1"/>
  <c r="A770" i="1"/>
  <c r="A516" i="1"/>
  <c r="A457" i="1"/>
  <c r="A319" i="1"/>
  <c r="A293" i="1"/>
  <c r="A139" i="1"/>
  <c r="A100" i="1"/>
  <c r="A2087" i="1"/>
  <c r="A1913" i="1"/>
  <c r="A1769" i="1"/>
  <c r="A1636" i="1"/>
  <c r="A969" i="1"/>
  <c r="A828" i="1"/>
  <c r="A371" i="1"/>
  <c r="A63" i="1"/>
  <c r="A2744" i="1"/>
  <c r="A2690" i="1"/>
  <c r="A902" i="1"/>
  <c r="A863" i="1"/>
  <c r="A559" i="1"/>
  <c r="A3105" i="1"/>
  <c r="A2762" i="1"/>
  <c r="A2754" i="1"/>
  <c r="A2642" i="1"/>
  <c r="A2569" i="1"/>
  <c r="A2484" i="1"/>
  <c r="A2403" i="1"/>
  <c r="A2383" i="1"/>
  <c r="A2370" i="1"/>
  <c r="A2356" i="1"/>
  <c r="A2289" i="1"/>
  <c r="A2241" i="1"/>
  <c r="A2231" i="1"/>
  <c r="A2225" i="1"/>
  <c r="A2201" i="1"/>
  <c r="A2193" i="1"/>
  <c r="A2186" i="1"/>
  <c r="A2164" i="1"/>
  <c r="A2154" i="1"/>
  <c r="A2095" i="1"/>
  <c r="A2055" i="1"/>
  <c r="A2042" i="1"/>
  <c r="A1954" i="1"/>
  <c r="A1932" i="1"/>
  <c r="A1875" i="1"/>
  <c r="A1779" i="1"/>
  <c r="A1737" i="1"/>
  <c r="A1701" i="1"/>
  <c r="A1670" i="1"/>
  <c r="A1664" i="1"/>
  <c r="A1625" i="1"/>
  <c r="A1617" i="1"/>
  <c r="A1555" i="1"/>
  <c r="A1552" i="1"/>
  <c r="A1537" i="1"/>
  <c r="A1526" i="1"/>
  <c r="A1474" i="1"/>
  <c r="A1461" i="1"/>
  <c r="A1405" i="1"/>
  <c r="A1340" i="1"/>
  <c r="A1307" i="1"/>
  <c r="A1277" i="1"/>
  <c r="A1275" i="1"/>
  <c r="A1273" i="1"/>
  <c r="A1247" i="1"/>
  <c r="A1245" i="1"/>
  <c r="A1208" i="1"/>
  <c r="A1178" i="1"/>
  <c r="A1175" i="1"/>
  <c r="A686" i="1"/>
  <c r="A666" i="1"/>
  <c r="A528" i="1"/>
  <c r="A369" i="1"/>
  <c r="A343" i="1"/>
  <c r="A317" i="1"/>
  <c r="A258" i="1"/>
  <c r="A240" i="1"/>
  <c r="A140" i="1"/>
  <c r="A34" i="1"/>
  <c r="A2831" i="1"/>
  <c r="A2256" i="1"/>
  <c r="A2182" i="1"/>
  <c r="A1611" i="1"/>
  <c r="A1187" i="1"/>
  <c r="A3106" i="1"/>
  <c r="A3095" i="1"/>
  <c r="A3085" i="1"/>
  <c r="A3058" i="1"/>
  <c r="A2984" i="1"/>
  <c r="A2300" i="1"/>
  <c r="A2184" i="1"/>
  <c r="A2137" i="1"/>
  <c r="A2053" i="1"/>
  <c r="A1562" i="1"/>
  <c r="A1449" i="1"/>
  <c r="A1281" i="1"/>
  <c r="A920" i="1"/>
  <c r="A845" i="1"/>
  <c r="A202" i="1"/>
  <c r="A3097" i="1"/>
  <c r="A2723" i="1"/>
  <c r="A2653" i="1"/>
  <c r="A2618" i="1"/>
  <c r="A2236" i="1"/>
  <c r="A2177" i="1"/>
  <c r="A2141" i="1"/>
  <c r="A2069" i="1"/>
  <c r="A1930" i="1"/>
  <c r="A1799" i="1"/>
  <c r="A1721" i="1"/>
  <c r="A1667" i="1"/>
  <c r="A1583" i="1"/>
  <c r="A1487" i="1"/>
  <c r="A1403" i="1"/>
  <c r="A1259" i="1"/>
  <c r="A1248" i="1"/>
  <c r="A1130" i="1"/>
  <c r="A368" i="1"/>
  <c r="A60" i="1"/>
  <c r="A3045" i="1"/>
  <c r="A2824" i="1"/>
  <c r="A2702" i="1"/>
  <c r="A2499" i="1"/>
  <c r="A2412" i="1"/>
  <c r="A2329" i="1"/>
  <c r="A2313" i="1"/>
  <c r="A2162" i="1"/>
  <c r="A2062" i="1"/>
  <c r="A2025" i="1"/>
  <c r="A1997" i="1"/>
  <c r="A1985" i="1"/>
  <c r="A1977" i="1"/>
  <c r="A1947" i="1"/>
  <c r="A1944" i="1"/>
  <c r="A1904" i="1"/>
  <c r="A1788" i="1"/>
  <c r="A1764" i="1"/>
  <c r="A1717" i="1"/>
  <c r="A1689" i="1"/>
  <c r="A1561" i="1"/>
  <c r="A1290" i="1"/>
  <c r="A1053" i="1"/>
  <c r="A868" i="1"/>
  <c r="A847" i="1"/>
  <c r="A363" i="1"/>
  <c r="A287" i="1"/>
  <c r="A41" i="1"/>
  <c r="A21" i="1"/>
  <c r="A2946" i="1"/>
  <c r="A2804" i="1"/>
  <c r="A2546" i="1"/>
  <c r="A2492" i="1"/>
  <c r="A2436" i="1"/>
  <c r="A2382" i="1"/>
  <c r="A2273" i="1"/>
  <c r="A2209" i="1"/>
  <c r="A2207" i="1"/>
  <c r="A2192" i="1"/>
  <c r="A1850" i="1"/>
  <c r="A1748" i="1"/>
  <c r="A1698" i="1"/>
  <c r="A1650" i="1"/>
  <c r="A1621" i="1"/>
  <c r="A1546" i="1"/>
  <c r="A1433" i="1"/>
  <c r="A1361" i="1"/>
  <c r="A1338" i="1"/>
  <c r="A1177" i="1"/>
  <c r="A1083" i="1"/>
  <c r="A891" i="1"/>
  <c r="A439" i="1"/>
  <c r="A402" i="1"/>
  <c r="A342" i="1"/>
  <c r="A313" i="1"/>
  <c r="A125" i="1"/>
  <c r="A118" i="1"/>
  <c r="A77" i="1"/>
  <c r="A37" i="1"/>
  <c r="A3009" i="1"/>
  <c r="A2701" i="1"/>
  <c r="A2479" i="1"/>
  <c r="A2246" i="1"/>
  <c r="A1935" i="1"/>
  <c r="A1890" i="1"/>
  <c r="A1252" i="1"/>
  <c r="A1209" i="1"/>
  <c r="A1061" i="1"/>
  <c r="A913" i="1"/>
  <c r="A190" i="1"/>
  <c r="A97" i="1"/>
  <c r="A3092" i="1"/>
  <c r="A2840" i="1"/>
  <c r="A2836" i="1"/>
  <c r="A2705" i="1"/>
  <c r="A2700" i="1"/>
  <c r="A2531" i="1"/>
  <c r="A2325" i="1"/>
  <c r="A2228" i="1"/>
  <c r="A2129" i="1"/>
  <c r="A2128" i="1"/>
  <c r="A2046" i="1"/>
  <c r="A2013" i="1"/>
  <c r="A1851" i="1"/>
  <c r="A1840" i="1"/>
  <c r="A1810" i="1"/>
  <c r="A1754" i="1"/>
  <c r="A1749" i="1"/>
  <c r="A1734" i="1"/>
  <c r="A1642" i="1"/>
  <c r="A1579" i="1"/>
  <c r="A1538" i="1"/>
  <c r="A1454" i="1"/>
  <c r="A1431" i="1"/>
  <c r="A1345" i="1"/>
  <c r="A1318" i="1"/>
  <c r="A1314" i="1"/>
  <c r="A1308" i="1"/>
  <c r="A1292" i="1"/>
  <c r="A1206" i="1"/>
  <c r="A1205" i="1"/>
  <c r="A1204" i="1"/>
  <c r="A1012" i="1"/>
  <c r="A1006" i="1"/>
  <c r="A119" i="1"/>
  <c r="A3028" i="1"/>
  <c r="A2474" i="1"/>
  <c r="A1800" i="1"/>
  <c r="A1581" i="1"/>
  <c r="A1115" i="1"/>
  <c r="A956" i="1"/>
  <c r="A936" i="1"/>
  <c r="A593" i="1"/>
  <c r="A2666" i="1"/>
  <c r="A2613" i="1"/>
  <c r="A2283" i="1"/>
  <c r="A2218" i="1"/>
  <c r="A1940" i="1"/>
  <c r="A1902" i="1"/>
  <c r="A1833" i="1"/>
  <c r="A1807" i="1"/>
  <c r="A1795" i="1"/>
  <c r="A1771" i="1"/>
  <c r="A1723" i="1"/>
  <c r="A1415" i="1"/>
  <c r="A1397" i="1"/>
  <c r="A1389" i="1"/>
  <c r="A3091" i="1"/>
  <c r="A2537" i="1"/>
  <c r="A949" i="1"/>
  <c r="A2783" i="1"/>
  <c r="A2724" i="1"/>
  <c r="A2122" i="1"/>
  <c r="A1784" i="1"/>
  <c r="A1766" i="1"/>
  <c r="A1759" i="1"/>
  <c r="A1731" i="1"/>
  <c r="A1191" i="1"/>
  <c r="A1185" i="1"/>
  <c r="A503" i="1"/>
  <c r="A477" i="1"/>
  <c r="A397" i="1"/>
  <c r="A334" i="1"/>
  <c r="A2602" i="1"/>
  <c r="A2547" i="1"/>
  <c r="A2414" i="1"/>
  <c r="A2071" i="1"/>
  <c r="A2014" i="1"/>
  <c r="A1885" i="1"/>
  <c r="A1767" i="1"/>
  <c r="A1716" i="1"/>
  <c r="A1260" i="1"/>
  <c r="A1145" i="1"/>
  <c r="A748" i="1"/>
  <c r="A607" i="1"/>
  <c r="A2940" i="1"/>
  <c r="A2710" i="1"/>
  <c r="A2489" i="1"/>
  <c r="A1949" i="1"/>
  <c r="A1790" i="1"/>
  <c r="A1574" i="1"/>
  <c r="A1550" i="1"/>
  <c r="A1280" i="1"/>
  <c r="A1258" i="1"/>
  <c r="A2197" i="1"/>
  <c r="A420" i="1"/>
  <c r="A407" i="1"/>
  <c r="A252" i="1"/>
  <c r="A2083" i="1"/>
  <c r="A1802" i="1"/>
  <c r="A1428" i="1"/>
  <c r="A347" i="1"/>
  <c r="A2645" i="1"/>
  <c r="A2521" i="1"/>
  <c r="A2261" i="1"/>
  <c r="A1489" i="1"/>
  <c r="A1315" i="1"/>
  <c r="A1306" i="1"/>
  <c r="A289" i="1"/>
  <c r="A2903" i="1"/>
  <c r="A2887" i="1"/>
  <c r="A2879" i="1"/>
  <c r="A2858" i="1"/>
  <c r="A2816" i="1"/>
  <c r="A2694" i="1"/>
  <c r="A2675" i="1"/>
  <c r="A2553" i="1"/>
  <c r="A2418" i="1"/>
  <c r="A2173" i="1"/>
  <c r="A2047" i="1"/>
  <c r="A1973" i="1"/>
  <c r="A1907" i="1"/>
  <c r="A1861" i="1"/>
  <c r="A1819" i="1"/>
  <c r="A1695" i="1"/>
  <c r="A1680" i="1"/>
  <c r="A1560" i="1"/>
  <c r="A1299" i="1"/>
  <c r="A1271" i="1"/>
  <c r="A1239" i="1"/>
  <c r="A1197" i="1"/>
  <c r="A548" i="1"/>
  <c r="A486" i="1"/>
  <c r="A1682" i="1"/>
  <c r="A536" i="1"/>
  <c r="A3071" i="1"/>
  <c r="A2751" i="1"/>
  <c r="A2749" i="1"/>
  <c r="A2588" i="1"/>
  <c r="A2557" i="1"/>
  <c r="A2554" i="1"/>
  <c r="A2550" i="1"/>
  <c r="A2532" i="1"/>
  <c r="A2398" i="1"/>
  <c r="A2379" i="1"/>
  <c r="A2373" i="1"/>
  <c r="A2293" i="1"/>
  <c r="A2211" i="1"/>
  <c r="A2158" i="1"/>
  <c r="A2156" i="1"/>
  <c r="A2094" i="1"/>
  <c r="A2086" i="1"/>
  <c r="A2072" i="1"/>
  <c r="A2032" i="1"/>
  <c r="A1986" i="1"/>
  <c r="A1982" i="1"/>
  <c r="A1972" i="1"/>
  <c r="A1970" i="1"/>
  <c r="A1962" i="1"/>
  <c r="A1950" i="1"/>
  <c r="A1926" i="1"/>
  <c r="A1915" i="1"/>
  <c r="A1898" i="1"/>
  <c r="A1855" i="1"/>
  <c r="A1838" i="1"/>
  <c r="A1829" i="1"/>
  <c r="A1818" i="1"/>
  <c r="A1811" i="1"/>
  <c r="A1762" i="1"/>
  <c r="A1740" i="1"/>
  <c r="A1738" i="1"/>
  <c r="A1658" i="1"/>
  <c r="A1417" i="1"/>
  <c r="A1411" i="1"/>
  <c r="A1407" i="1"/>
  <c r="A1402" i="1"/>
  <c r="A1396" i="1"/>
  <c r="A1394" i="1"/>
  <c r="A1386" i="1"/>
  <c r="A1362" i="1"/>
  <c r="A1346" i="1"/>
  <c r="A1317" i="1"/>
  <c r="A1267" i="1"/>
  <c r="A1215" i="1"/>
  <c r="A962" i="1"/>
  <c r="A909" i="1"/>
  <c r="A836" i="1"/>
  <c r="A785" i="1"/>
  <c r="A640" i="1"/>
  <c r="A447" i="1"/>
  <c r="A436" i="1"/>
  <c r="A315" i="1"/>
  <c r="A281" i="1"/>
  <c r="A154" i="1"/>
  <c r="A96" i="1"/>
  <c r="A2104" i="1"/>
  <c r="A1909" i="1"/>
  <c r="A1870" i="1"/>
  <c r="A1699" i="1"/>
  <c r="A1104" i="1"/>
  <c r="A899" i="1"/>
  <c r="A890" i="1"/>
  <c r="A145" i="1"/>
  <c r="A143" i="1"/>
  <c r="A2024" i="1"/>
  <c r="A2693" i="1"/>
  <c r="A2628" i="1"/>
  <c r="A2524" i="1"/>
  <c r="A1571" i="1"/>
  <c r="A3100" i="1"/>
  <c r="A1732" i="1"/>
  <c r="A1606" i="1"/>
  <c r="A1462" i="1"/>
  <c r="A985" i="1"/>
  <c r="A783" i="1"/>
  <c r="A13" i="1"/>
  <c r="A1326" i="1"/>
  <c r="A2733" i="1"/>
  <c r="A1990" i="1"/>
  <c r="A244" i="1"/>
  <c r="A2665" i="1"/>
  <c r="A2678" i="1"/>
  <c r="A2460" i="1"/>
  <c r="A2434" i="1"/>
  <c r="A2431" i="1"/>
  <c r="A2400" i="1"/>
  <c r="A2389" i="1"/>
  <c r="A2205" i="1"/>
  <c r="A2116" i="1"/>
  <c r="A2096" i="1"/>
  <c r="A2056" i="1"/>
  <c r="A1945" i="1"/>
  <c r="A1938" i="1"/>
  <c r="A1858" i="1"/>
  <c r="A1856" i="1"/>
  <c r="A1839" i="1"/>
  <c r="A1817" i="1"/>
  <c r="A877" i="1"/>
  <c r="A393" i="1"/>
  <c r="A301" i="1"/>
  <c r="A3003" i="1"/>
  <c r="A2717" i="1"/>
  <c r="A2704" i="1"/>
  <c r="A2566" i="1"/>
  <c r="A2533" i="1"/>
  <c r="A2080" i="1"/>
  <c r="A2077" i="1"/>
  <c r="A1412" i="1"/>
  <c r="A1278" i="1"/>
  <c r="A919" i="1"/>
  <c r="A729" i="1"/>
  <c r="A256" i="1"/>
  <c r="A51" i="1"/>
  <c r="A2916" i="1"/>
  <c r="A2776" i="1"/>
  <c r="A2234" i="1"/>
  <c r="A2078" i="1"/>
  <c r="A1673" i="1"/>
  <c r="A1656" i="1"/>
  <c r="A1452" i="1"/>
  <c r="A2606" i="1"/>
  <c r="A2098" i="1"/>
  <c r="A2044" i="1"/>
  <c r="A2015" i="1"/>
  <c r="A1971" i="1"/>
  <c r="A2315" i="1"/>
  <c r="A2214" i="1"/>
  <c r="A1821" i="1"/>
  <c r="A841" i="1"/>
  <c r="A634" i="1"/>
  <c r="A488" i="1"/>
  <c r="A1886" i="1"/>
  <c r="A873" i="1"/>
  <c r="A3000" i="1"/>
  <c r="A1794" i="1"/>
  <c r="A1529" i="1"/>
  <c r="A142" i="1"/>
  <c r="A299" i="1"/>
  <c r="A2034" i="1"/>
  <c r="A1751" i="1"/>
  <c r="A822" i="1"/>
  <c r="A714" i="1"/>
  <c r="A699" i="1"/>
  <c r="A600" i="1"/>
  <c r="A583" i="1"/>
  <c r="A578" i="1"/>
  <c r="A5" i="1"/>
  <c r="A2987" i="1"/>
  <c r="A2674" i="1"/>
  <c r="A1669" i="1"/>
  <c r="A1499" i="1"/>
  <c r="A1368" i="1"/>
  <c r="A1066" i="1"/>
  <c r="A999" i="1"/>
  <c r="A921" i="1"/>
  <c r="A792" i="1"/>
  <c r="A601" i="1"/>
  <c r="A579" i="1"/>
  <c r="A562" i="1"/>
  <c r="A493" i="1"/>
  <c r="A400" i="1"/>
  <c r="A90" i="1"/>
  <c r="A596" i="1"/>
  <c r="A3082" i="1"/>
  <c r="A1681" i="1"/>
  <c r="A1352" i="1"/>
  <c r="A1218" i="1"/>
  <c r="A1147" i="1"/>
  <c r="A875" i="1"/>
  <c r="A745" i="1"/>
  <c r="A663" i="1"/>
  <c r="A657" i="1"/>
  <c r="A646" i="1"/>
  <c r="A619" i="1"/>
  <c r="A577" i="1"/>
  <c r="A567" i="1"/>
  <c r="A3113" i="1"/>
  <c r="A1169" i="1"/>
  <c r="A1161" i="1"/>
  <c r="A1160" i="1"/>
  <c r="A1148" i="1"/>
  <c r="A680" i="1"/>
  <c r="A598" i="1"/>
  <c r="A581" i="1"/>
  <c r="A563" i="1"/>
  <c r="A3080" i="1"/>
  <c r="A2996" i="1"/>
  <c r="A2982" i="1"/>
  <c r="A2975" i="1"/>
  <c r="A2966" i="1"/>
  <c r="A2962" i="1"/>
  <c r="A2467" i="1"/>
  <c r="A2362" i="1"/>
  <c r="A2361" i="1"/>
  <c r="A2318" i="1"/>
  <c r="A2281" i="1"/>
  <c r="A2200" i="1"/>
  <c r="A2191" i="1"/>
  <c r="A2188" i="1"/>
  <c r="A2079" i="1"/>
  <c r="A1153" i="1"/>
  <c r="A1136" i="1"/>
  <c r="A1122" i="1"/>
  <c r="A1112" i="1"/>
  <c r="A1002" i="1"/>
  <c r="A879" i="1"/>
  <c r="A778" i="1"/>
  <c r="A754" i="1"/>
  <c r="A753" i="1"/>
  <c r="A751" i="1"/>
  <c r="A746" i="1"/>
  <c r="A723" i="1"/>
  <c r="A707" i="1"/>
  <c r="A704" i="1"/>
  <c r="A698" i="1"/>
  <c r="A695" i="1"/>
  <c r="A688" i="1"/>
  <c r="A682" i="1"/>
  <c r="A675" i="1"/>
  <c r="A671" i="1"/>
  <c r="A664" i="1"/>
  <c r="A649" i="1"/>
  <c r="A648" i="1"/>
  <c r="A644" i="1"/>
  <c r="A639" i="1"/>
  <c r="A615" i="1"/>
  <c r="A613" i="1"/>
  <c r="A604" i="1"/>
  <c r="A590" i="1"/>
  <c r="A588" i="1"/>
  <c r="A582" i="1"/>
  <c r="A565" i="1"/>
  <c r="A564" i="1"/>
  <c r="A660" i="1"/>
  <c r="A659" i="1"/>
  <c r="A654" i="1"/>
  <c r="A630" i="1"/>
  <c r="A622" i="1"/>
  <c r="A1027" i="1"/>
  <c r="A757" i="1"/>
  <c r="A3035" i="1"/>
  <c r="A940" i="1"/>
  <c r="A798" i="1"/>
  <c r="A3050" i="1"/>
  <c r="A2854" i="1"/>
  <c r="A2178" i="1"/>
  <c r="A495" i="1"/>
  <c r="A3069" i="1"/>
  <c r="A789" i="1"/>
  <c r="A365" i="1"/>
  <c r="A3016" i="1"/>
  <c r="A2897" i="1"/>
  <c r="A2884" i="1"/>
  <c r="A2516" i="1"/>
  <c r="A1109" i="1"/>
  <c r="A990" i="1"/>
  <c r="A872" i="1"/>
  <c r="A3033" i="1"/>
  <c r="A1678" i="1"/>
  <c r="A2846" i="1"/>
  <c r="A1455" i="1"/>
  <c r="A352" i="1"/>
  <c r="A113" i="1"/>
  <c r="A2699" i="1"/>
  <c r="A1908" i="1"/>
  <c r="A693" i="1"/>
  <c r="A237" i="1"/>
  <c r="A52" i="1"/>
  <c r="A3090" i="1"/>
  <c r="A2909" i="1"/>
  <c r="A2757" i="1"/>
  <c r="A736" i="1"/>
  <c r="A2716" i="1"/>
  <c r="A2148" i="1"/>
  <c r="A2101" i="1"/>
  <c r="A1715" i="1"/>
  <c r="A1530" i="1"/>
  <c r="A1486" i="1"/>
  <c r="A1272" i="1"/>
  <c r="A703" i="1"/>
  <c r="A689" i="1"/>
  <c r="A624" i="1"/>
  <c r="A454" i="1"/>
  <c r="A121" i="1"/>
  <c r="A32" i="1"/>
  <c r="A3" i="1"/>
  <c r="A1166" i="1"/>
  <c r="A865" i="1"/>
  <c r="A1133" i="1"/>
  <c r="A967" i="1"/>
  <c r="A874" i="1"/>
  <c r="A870" i="1"/>
  <c r="A784" i="1"/>
  <c r="A760" i="1"/>
  <c r="A642" i="1"/>
  <c r="A3111" i="1"/>
  <c r="A2797" i="1"/>
  <c r="A2670" i="1"/>
  <c r="A2175" i="1"/>
  <c r="A1578" i="1"/>
  <c r="A291" i="1"/>
  <c r="A2247" i="1"/>
  <c r="A1470" i="1"/>
  <c r="A1055" i="1"/>
  <c r="A824" i="1"/>
  <c r="A718" i="1"/>
  <c r="A2671" i="1"/>
  <c r="A64" i="1"/>
  <c r="A3037" i="1"/>
  <c r="A2927" i="1"/>
  <c r="A2771" i="1"/>
  <c r="A2386" i="1"/>
  <c r="A2037" i="1"/>
  <c r="A1143" i="1"/>
  <c r="A906" i="1"/>
  <c r="A491" i="1"/>
  <c r="A464" i="1"/>
  <c r="A426" i="1"/>
  <c r="A3054" i="1"/>
  <c r="A2687" i="1"/>
  <c r="A2338" i="1"/>
  <c r="A586" i="1"/>
  <c r="A2144" i="1"/>
  <c r="A2109" i="1"/>
  <c r="A1883" i="1"/>
  <c r="A1662" i="1"/>
  <c r="A1563" i="1"/>
  <c r="A1443" i="1"/>
  <c r="A1334" i="1"/>
  <c r="A1237" i="1"/>
  <c r="A867" i="1"/>
  <c r="A320" i="1"/>
  <c r="A3038" i="1"/>
  <c r="A2869" i="1"/>
  <c r="A1108" i="1"/>
  <c r="A719" i="1"/>
  <c r="A655" i="1"/>
  <c r="A599" i="1"/>
  <c r="A3061" i="1"/>
  <c r="A3042" i="1"/>
  <c r="A2972" i="1"/>
  <c r="A2944" i="1"/>
  <c r="A2924" i="1"/>
  <c r="A2796" i="1"/>
  <c r="A1162" i="1"/>
  <c r="A1156" i="1"/>
  <c r="A1150" i="1"/>
  <c r="A1149" i="1"/>
  <c r="A1114" i="1"/>
  <c r="A1049" i="1"/>
  <c r="A1015" i="1"/>
  <c r="A1003" i="1"/>
  <c r="A997" i="1"/>
  <c r="A924" i="1"/>
  <c r="A696" i="1"/>
  <c r="A676" i="1"/>
  <c r="A641" i="1"/>
  <c r="A2564" i="1"/>
  <c r="A869" i="1"/>
  <c r="A788" i="1"/>
  <c r="A3086" i="1"/>
  <c r="A2198" i="1"/>
  <c r="A1069" i="1"/>
  <c r="A712" i="1"/>
  <c r="A144" i="1"/>
  <c r="A3087" i="1"/>
  <c r="A1168" i="1"/>
  <c r="A1164" i="1"/>
  <c r="A942" i="1"/>
  <c r="A759" i="1"/>
  <c r="A3088" i="1"/>
  <c r="A3059" i="1"/>
  <c r="A3029" i="1"/>
  <c r="A2922" i="1"/>
  <c r="A2798" i="1"/>
  <c r="A2766" i="1"/>
  <c r="A1159" i="1"/>
  <c r="A1158" i="1"/>
  <c r="A840" i="1"/>
  <c r="A722" i="1"/>
  <c r="A717" i="1"/>
  <c r="A715" i="1"/>
  <c r="A667" i="1"/>
  <c r="A662" i="1"/>
  <c r="A658" i="1"/>
  <c r="A589" i="1"/>
  <c r="A2875" i="1"/>
  <c r="A2589" i="1"/>
  <c r="A1154" i="1"/>
  <c r="A1086" i="1"/>
  <c r="A980" i="1"/>
  <c r="A825" i="1"/>
  <c r="A711" i="1"/>
  <c r="A701" i="1"/>
  <c r="A594" i="1"/>
  <c r="A592" i="1"/>
  <c r="A580" i="1"/>
  <c r="A569" i="1"/>
  <c r="A455" i="1"/>
  <c r="A451" i="1"/>
  <c r="A417" i="1"/>
  <c r="A273" i="1"/>
  <c r="A2921" i="1"/>
  <c r="A2910" i="1"/>
  <c r="A2877" i="1"/>
  <c r="A2859" i="1"/>
  <c r="A2788" i="1"/>
  <c r="A2672" i="1"/>
  <c r="A2296" i="1"/>
  <c r="A2280" i="1"/>
  <c r="A2224" i="1"/>
  <c r="A2108" i="1"/>
  <c r="A1978" i="1"/>
  <c r="A1605" i="1"/>
  <c r="A1140" i="1"/>
  <c r="A1097" i="1"/>
  <c r="A1085" i="1"/>
  <c r="A846" i="1"/>
  <c r="A823" i="1"/>
  <c r="A341" i="1"/>
  <c r="A234" i="1"/>
  <c r="A79" i="1"/>
  <c r="A2713" i="1"/>
  <c r="A2568" i="1"/>
  <c r="A2488" i="1"/>
  <c r="A1064" i="1"/>
  <c r="A2802" i="1"/>
  <c r="A684" i="1"/>
  <c r="A633" i="1"/>
  <c r="A478" i="1"/>
  <c r="A470" i="1"/>
  <c r="A278" i="1"/>
  <c r="A149" i="1"/>
  <c r="A109" i="1"/>
  <c r="A2473" i="1"/>
  <c r="A2196" i="1"/>
  <c r="A808" i="1"/>
  <c r="A805" i="1"/>
  <c r="A518" i="1"/>
  <c r="A199" i="1"/>
  <c r="A2822" i="1"/>
  <c r="A405" i="1"/>
  <c r="A269" i="1"/>
  <c r="A3020" i="1"/>
  <c r="A2985" i="1"/>
  <c r="A2959" i="1"/>
  <c r="A2930" i="1"/>
  <c r="A2881" i="1"/>
  <c r="A2767" i="1"/>
  <c r="A1155" i="1"/>
  <c r="A1118" i="1"/>
  <c r="A1062" i="1"/>
  <c r="A973" i="1"/>
  <c r="A947" i="1"/>
  <c r="A860" i="1"/>
  <c r="A764" i="1"/>
  <c r="A758" i="1"/>
  <c r="A737" i="1"/>
  <c r="A732" i="1"/>
  <c r="A725" i="1"/>
  <c r="A3083" i="1"/>
  <c r="A3047" i="1"/>
  <c r="A2935" i="1"/>
  <c r="A2851" i="1"/>
  <c r="A2838" i="1"/>
  <c r="A1094" i="1"/>
  <c r="A755" i="1"/>
  <c r="A716" i="1"/>
  <c r="A623" i="1"/>
  <c r="A209" i="1"/>
  <c r="A3026" i="1"/>
  <c r="A2631" i="1"/>
  <c r="A1936" i="1"/>
  <c r="A1151" i="1"/>
  <c r="A795" i="1"/>
  <c r="A668" i="1"/>
  <c r="A487" i="1"/>
  <c r="A2118" i="1"/>
  <c r="A568" i="1"/>
  <c r="A2784" i="1"/>
  <c r="A2392" i="1"/>
  <c r="A2126" i="1"/>
  <c r="A2089" i="1"/>
  <c r="A3073" i="1"/>
  <c r="A3066" i="1"/>
  <c r="A3024" i="1"/>
  <c r="A2835" i="1"/>
  <c r="A2629" i="1"/>
  <c r="A2622" i="1"/>
  <c r="A2344" i="1"/>
  <c r="A2210" i="1"/>
  <c r="A1929" i="1"/>
  <c r="A1873" i="1"/>
  <c r="A883" i="1"/>
  <c r="A876" i="1"/>
  <c r="A858" i="1"/>
  <c r="A803" i="1"/>
  <c r="A756" i="1"/>
  <c r="A747" i="1"/>
  <c r="A685" i="1"/>
  <c r="A527" i="1"/>
  <c r="A506" i="1"/>
  <c r="A350" i="1"/>
  <c r="A309" i="1"/>
  <c r="A211" i="1"/>
  <c r="A201" i="1"/>
  <c r="A67" i="1"/>
  <c r="A50" i="1"/>
  <c r="A20" i="1"/>
  <c r="A3021" i="1"/>
  <c r="A3018" i="1"/>
  <c r="A2997" i="1"/>
  <c r="A2123" i="1"/>
  <c r="A1165" i="1"/>
  <c r="A1092" i="1"/>
  <c r="A1042" i="1"/>
  <c r="A968" i="1"/>
  <c r="A815" i="1"/>
  <c r="A683" i="1"/>
  <c r="A674" i="1"/>
  <c r="A651" i="1"/>
  <c r="A370" i="1"/>
  <c r="A185" i="1"/>
  <c r="A3040" i="1"/>
  <c r="A2892" i="1"/>
  <c r="A2408" i="1"/>
  <c r="A2376" i="1"/>
  <c r="A1928" i="1"/>
  <c r="A1765" i="1"/>
  <c r="A1495" i="1"/>
  <c r="A1464" i="1"/>
  <c r="A992" i="1"/>
  <c r="A934" i="1"/>
  <c r="A797" i="1"/>
  <c r="A379" i="1"/>
  <c r="A346" i="1"/>
  <c r="A214" i="1"/>
  <c r="A2439" i="1"/>
  <c r="A2130" i="1"/>
  <c r="A1040" i="1"/>
  <c r="A444" i="1"/>
  <c r="A353" i="1"/>
  <c r="A3044" i="1"/>
  <c r="A2420" i="1"/>
  <c r="A2292" i="1"/>
  <c r="A2074" i="1"/>
  <c r="A2022" i="1"/>
  <c r="A1905" i="1"/>
  <c r="A1744" i="1"/>
  <c r="A1729" i="1"/>
  <c r="A1677" i="1"/>
  <c r="A1568" i="1"/>
  <c r="A1549" i="1"/>
  <c r="A1437" i="1"/>
  <c r="A1426" i="1"/>
  <c r="A1390" i="1"/>
  <c r="A1355" i="1"/>
  <c r="A1285" i="1"/>
  <c r="A804" i="1"/>
  <c r="A772" i="1"/>
  <c r="A425" i="1"/>
  <c r="A175" i="1"/>
  <c r="A165" i="1"/>
  <c r="A131" i="1"/>
  <c r="A3099" i="1"/>
  <c r="A3043" i="1"/>
  <c r="A2954" i="1"/>
  <c r="A2929" i="1"/>
  <c r="A2857" i="1"/>
  <c r="A2770" i="1"/>
  <c r="A2623" i="1"/>
  <c r="A2170" i="1"/>
  <c r="A2039" i="1"/>
  <c r="A1649" i="1"/>
  <c r="A1620" i="1"/>
  <c r="A1610" i="1"/>
  <c r="A1473" i="1"/>
  <c r="A1446" i="1"/>
  <c r="A1409" i="1"/>
  <c r="A1350" i="1"/>
  <c r="A1322" i="1"/>
  <c r="A1242" i="1"/>
  <c r="A1025" i="1"/>
  <c r="A710" i="1"/>
  <c r="A673" i="1"/>
  <c r="A656" i="1"/>
  <c r="A597" i="1"/>
  <c r="A270" i="1"/>
  <c r="A261" i="1"/>
  <c r="A2226" i="1"/>
  <c r="A2011" i="1"/>
  <c r="A73" i="1"/>
  <c r="A2369" i="1"/>
  <c r="A1661" i="1"/>
  <c r="A1613" i="1"/>
  <c r="A3104" i="1"/>
  <c r="A3011" i="1"/>
  <c r="A2973" i="1"/>
  <c r="A2942" i="1"/>
  <c r="A1144" i="1"/>
  <c r="A880" i="1"/>
  <c r="A861" i="1"/>
  <c r="A854" i="1"/>
  <c r="A838" i="1"/>
  <c r="A810" i="1"/>
  <c r="A802" i="1"/>
</calcChain>
</file>

<file path=xl/sharedStrings.xml><?xml version="1.0" encoding="utf-8"?>
<sst xmlns="http://schemas.openxmlformats.org/spreadsheetml/2006/main" count="6227" uniqueCount="3423">
  <si>
    <t>悦达投资</t>
  </si>
  <si>
    <t>鲁银投资</t>
  </si>
  <si>
    <t>宁波富达</t>
  </si>
  <si>
    <t>上海三毛</t>
  </si>
  <si>
    <t>东阳光</t>
  </si>
  <si>
    <t>天宸股份</t>
  </si>
  <si>
    <t>宁波联合</t>
  </si>
  <si>
    <t>粤桂股份</t>
  </si>
  <si>
    <t>漳州发展</t>
  </si>
  <si>
    <t>顺发恒业</t>
  </si>
  <si>
    <t>特 力Ａ</t>
  </si>
  <si>
    <t>南大环境</t>
  </si>
  <si>
    <t>力合科技</t>
  </si>
  <si>
    <t>雪迪龙</t>
  </si>
  <si>
    <t>正和生态</t>
  </si>
  <si>
    <t>永清环保</t>
  </si>
  <si>
    <t>绿茵生态</t>
  </si>
  <si>
    <t>高能环境</t>
  </si>
  <si>
    <t>伟明环保</t>
  </si>
  <si>
    <t>三峰环境</t>
  </si>
  <si>
    <t>绿色动力</t>
  </si>
  <si>
    <t>上海环境</t>
  </si>
  <si>
    <t>永兴股份</t>
  </si>
  <si>
    <t>瀚蓝环境</t>
  </si>
  <si>
    <t>飞南资源</t>
  </si>
  <si>
    <t>朗坤科技</t>
  </si>
  <si>
    <t>华新环保</t>
  </si>
  <si>
    <t>中科环保</t>
  </si>
  <si>
    <t>军信股份</t>
  </si>
  <si>
    <t>大地海洋</t>
  </si>
  <si>
    <t>圣元环保</t>
  </si>
  <si>
    <t>中兰环保</t>
  </si>
  <si>
    <t>玉禾田</t>
  </si>
  <si>
    <t>节能环境</t>
  </si>
  <si>
    <t>侨银股份</t>
  </si>
  <si>
    <t>浙富控股</t>
  </si>
  <si>
    <t>旺能环境</t>
  </si>
  <si>
    <t>劲旅环境</t>
  </si>
  <si>
    <t>城发环境</t>
  </si>
  <si>
    <t>山高环能</t>
  </si>
  <si>
    <t>金圆股份</t>
  </si>
  <si>
    <t>中国天楹</t>
  </si>
  <si>
    <t>中持股份</t>
  </si>
  <si>
    <t>海峡环保</t>
  </si>
  <si>
    <t>联泰环保</t>
  </si>
  <si>
    <t>上海洗霸</t>
  </si>
  <si>
    <t>创业环保</t>
  </si>
  <si>
    <t>钱江生化</t>
  </si>
  <si>
    <t>科净源</t>
  </si>
  <si>
    <t>艾布鲁</t>
  </si>
  <si>
    <t>国泰环保</t>
  </si>
  <si>
    <t>嘉戎技术</t>
  </si>
  <si>
    <t>武汉天源</t>
  </si>
  <si>
    <t>深水海纳</t>
  </si>
  <si>
    <t>华骐环保</t>
  </si>
  <si>
    <t>倍杰特</t>
  </si>
  <si>
    <t>中环环保</t>
  </si>
  <si>
    <t>鹏鹞环保</t>
  </si>
  <si>
    <t>节能国祯</t>
  </si>
  <si>
    <t>中电环保</t>
  </si>
  <si>
    <t>碧水源</t>
  </si>
  <si>
    <t>中晟高科</t>
  </si>
  <si>
    <t>清新环境</t>
  </si>
  <si>
    <t>中原环保</t>
  </si>
  <si>
    <t>福鞍股份</t>
  </si>
  <si>
    <t>德创环保</t>
  </si>
  <si>
    <t>远达环保</t>
  </si>
  <si>
    <t>同兴科技</t>
  </si>
  <si>
    <t>凯美特气</t>
  </si>
  <si>
    <t>福龙马</t>
  </si>
  <si>
    <t>盛剑科技</t>
  </si>
  <si>
    <t>景津装备</t>
  </si>
  <si>
    <t>宇通重工</t>
  </si>
  <si>
    <t>菲达环保</t>
  </si>
  <si>
    <t>龙净环保</t>
  </si>
  <si>
    <t>严牌股份</t>
  </si>
  <si>
    <t>仕净科技</t>
  </si>
  <si>
    <t>久吾高科</t>
  </si>
  <si>
    <t>津膜科技</t>
  </si>
  <si>
    <t>华宏科技</t>
  </si>
  <si>
    <t>恒大高新</t>
  </si>
  <si>
    <t>盈峰环境</t>
  </si>
  <si>
    <t>创元科技</t>
  </si>
  <si>
    <t>海天股份</t>
  </si>
  <si>
    <t>联合水务</t>
  </si>
  <si>
    <t>绿城水务</t>
  </si>
  <si>
    <t>江南水务</t>
  </si>
  <si>
    <t>重庆水务</t>
  </si>
  <si>
    <t>祥龙电业</t>
  </si>
  <si>
    <t>洪城环境</t>
  </si>
  <si>
    <t>钱江水利</t>
  </si>
  <si>
    <t>XD武汉控</t>
  </si>
  <si>
    <t>首创环保</t>
  </si>
  <si>
    <t>顺控发展</t>
  </si>
  <si>
    <t>中山公用</t>
  </si>
  <si>
    <t>渤海股份</t>
  </si>
  <si>
    <t>兴蓉环境</t>
  </si>
  <si>
    <t>蓝天燃气</t>
  </si>
  <si>
    <t>洪通燃气</t>
  </si>
  <si>
    <t>九丰能源</t>
  </si>
  <si>
    <t>东方环宇</t>
  </si>
  <si>
    <t>皖天然气</t>
  </si>
  <si>
    <t>新天然气</t>
  </si>
  <si>
    <t>水发燃气</t>
  </si>
  <si>
    <t>新疆火炬</t>
  </si>
  <si>
    <t>成都燃气</t>
  </si>
  <si>
    <t>深圳燃气</t>
  </si>
  <si>
    <t>新天绿能</t>
  </si>
  <si>
    <t>XD贵州燃</t>
  </si>
  <si>
    <t>新奥股份</t>
  </si>
  <si>
    <t>百川能源</t>
  </si>
  <si>
    <t>大众公用</t>
  </si>
  <si>
    <t>国新能源</t>
  </si>
  <si>
    <t>中泰股份</t>
  </si>
  <si>
    <t>天壕能源</t>
  </si>
  <si>
    <t>佛燃能源</t>
  </si>
  <si>
    <t>新疆浩源</t>
  </si>
  <si>
    <t>陕天然气</t>
  </si>
  <si>
    <t>升达林业</t>
  </si>
  <si>
    <t>美能能源</t>
  </si>
  <si>
    <t>德龙汇能</t>
  </si>
  <si>
    <t>南京公用</t>
  </si>
  <si>
    <t>胜利股份</t>
  </si>
  <si>
    <t>九洲集团</t>
  </si>
  <si>
    <t>南网能源</t>
  </si>
  <si>
    <t>长青集团</t>
  </si>
  <si>
    <t>协鑫能科</t>
  </si>
  <si>
    <t>中国核电</t>
  </si>
  <si>
    <t>中国广核</t>
  </si>
  <si>
    <t>芯能科技</t>
  </si>
  <si>
    <t>林洋能源</t>
  </si>
  <si>
    <t>金开新能</t>
  </si>
  <si>
    <t>浙江新能</t>
  </si>
  <si>
    <t>珈伟新能</t>
  </si>
  <si>
    <t>兆新股份</t>
  </si>
  <si>
    <t>太阳能</t>
  </si>
  <si>
    <t>江苏新能</t>
  </si>
  <si>
    <t>嘉泽新能</t>
  </si>
  <si>
    <t>节能风电</t>
  </si>
  <si>
    <t>三峡能源</t>
  </si>
  <si>
    <t>中闽能源</t>
  </si>
  <si>
    <t>龙源电力</t>
  </si>
  <si>
    <t>博菲电气</t>
  </si>
  <si>
    <t>银星能源</t>
  </si>
  <si>
    <t>中绿电</t>
  </si>
  <si>
    <t>川能动力</t>
  </si>
  <si>
    <t>南网储能</t>
  </si>
  <si>
    <t>广安爱众</t>
  </si>
  <si>
    <t>郴电国际</t>
  </si>
  <si>
    <t>长江电力</t>
  </si>
  <si>
    <t>国投电力</t>
  </si>
  <si>
    <t>川投能源</t>
  </si>
  <si>
    <t>西昌电力</t>
  </si>
  <si>
    <t>涪陵电力</t>
  </si>
  <si>
    <t>桂冠电力</t>
  </si>
  <si>
    <t>明星电力</t>
  </si>
  <si>
    <t>华能水电</t>
  </si>
  <si>
    <t>黔源电力</t>
  </si>
  <si>
    <t>闽东电力</t>
  </si>
  <si>
    <t>湖北能源</t>
  </si>
  <si>
    <t>甘肃能源</t>
  </si>
  <si>
    <t>湖南发展</t>
  </si>
  <si>
    <t>韶能股份</t>
  </si>
  <si>
    <t>长久物流</t>
  </si>
  <si>
    <t>恒通股份</t>
  </si>
  <si>
    <t>胜通能源</t>
  </si>
  <si>
    <t>密尔克卫</t>
  </si>
  <si>
    <t>音飞储存</t>
  </si>
  <si>
    <t>保税科技</t>
  </si>
  <si>
    <t>中储股份</t>
  </si>
  <si>
    <t>宏川智慧</t>
  </si>
  <si>
    <t>恒基达鑫</t>
  </si>
  <si>
    <t>中创物流</t>
  </si>
  <si>
    <t>嘉友国际</t>
  </si>
  <si>
    <t>嘉诚国际</t>
  </si>
  <si>
    <t>华贸物流</t>
  </si>
  <si>
    <t>万林物流</t>
  </si>
  <si>
    <t>中国外运</t>
  </si>
  <si>
    <t>东航物流</t>
  </si>
  <si>
    <t>国货航</t>
  </si>
  <si>
    <t>圆通速递</t>
  </si>
  <si>
    <t>申通快递</t>
  </si>
  <si>
    <t>顺丰控股</t>
  </si>
  <si>
    <t>韵达股份</t>
  </si>
  <si>
    <t>福然德</t>
  </si>
  <si>
    <t>畅联股份</t>
  </si>
  <si>
    <t>上海雅仕</t>
  </si>
  <si>
    <t>厦门国贸</t>
  </si>
  <si>
    <t>物产中大</t>
  </si>
  <si>
    <t>瑞茂通</t>
  </si>
  <si>
    <t>建发股份</t>
  </si>
  <si>
    <t>厦门象屿</t>
  </si>
  <si>
    <t>海晨股份</t>
  </si>
  <si>
    <t>飞力达</t>
  </si>
  <si>
    <t>新宁物流</t>
  </si>
  <si>
    <t>东方嘉盛</t>
  </si>
  <si>
    <t>天顺股份</t>
  </si>
  <si>
    <t>普路通</t>
  </si>
  <si>
    <t>怡 亚 通</t>
  </si>
  <si>
    <t>传化智联</t>
  </si>
  <si>
    <t>永泰运</t>
  </si>
  <si>
    <t>炬申股份</t>
  </si>
  <si>
    <t>中国铁物</t>
  </si>
  <si>
    <t>浙商中拓</t>
  </si>
  <si>
    <t>中谷物流</t>
  </si>
  <si>
    <t>兴通股份</t>
  </si>
  <si>
    <t>渤海轮渡</t>
  </si>
  <si>
    <t>海通发展</t>
  </si>
  <si>
    <t>招商南油</t>
  </si>
  <si>
    <t>中远海控</t>
  </si>
  <si>
    <t>招商轮船</t>
  </si>
  <si>
    <t>中远海发</t>
  </si>
  <si>
    <t>锦江航运</t>
  </si>
  <si>
    <t>宁波远洋</t>
  </si>
  <si>
    <t>海航科技</t>
  </si>
  <si>
    <t>中远海特</t>
  </si>
  <si>
    <t>安通控股</t>
  </si>
  <si>
    <t>中远海能</t>
  </si>
  <si>
    <t>海峡股份</t>
  </si>
  <si>
    <t>盛航股份</t>
  </si>
  <si>
    <t>辽港股份</t>
  </si>
  <si>
    <t>秦港股份</t>
  </si>
  <si>
    <t>青岛港</t>
  </si>
  <si>
    <t>广州港</t>
  </si>
  <si>
    <t>宁波港</t>
  </si>
  <si>
    <t>连云港</t>
  </si>
  <si>
    <t>唐山港</t>
  </si>
  <si>
    <t>天津港</t>
  </si>
  <si>
    <t>上港集团</t>
  </si>
  <si>
    <t>日照港</t>
  </si>
  <si>
    <t>南 京 港</t>
  </si>
  <si>
    <t>招商港口</t>
  </si>
  <si>
    <t>厦门港务</t>
  </si>
  <si>
    <t>北部湾港</t>
  </si>
  <si>
    <t>珠海港</t>
  </si>
  <si>
    <t>盐 田 港</t>
  </si>
  <si>
    <t>厦门空港</t>
  </si>
  <si>
    <t>海南机场</t>
  </si>
  <si>
    <t>上海机场</t>
  </si>
  <si>
    <t>白云机场</t>
  </si>
  <si>
    <t>深圳机场</t>
  </si>
  <si>
    <t>吉祥航空</t>
  </si>
  <si>
    <t>春秋航空</t>
  </si>
  <si>
    <t>海航控股</t>
  </si>
  <si>
    <t>华夏航空</t>
  </si>
  <si>
    <t>中信海直</t>
  </si>
  <si>
    <t>申通地铁</t>
  </si>
  <si>
    <t>锦江在线</t>
  </si>
  <si>
    <t>富临运业</t>
  </si>
  <si>
    <t>吉林高速</t>
  </si>
  <si>
    <t>龙江交通</t>
  </si>
  <si>
    <t>四川成渝</t>
  </si>
  <si>
    <t>深高速</t>
  </si>
  <si>
    <t>宁沪高速</t>
  </si>
  <si>
    <t>五洲交通</t>
  </si>
  <si>
    <t>山东高速</t>
  </si>
  <si>
    <t>赣粤高速</t>
  </si>
  <si>
    <t>重庆路桥</t>
  </si>
  <si>
    <t>楚天高速</t>
  </si>
  <si>
    <t>福建高速</t>
  </si>
  <si>
    <t>中原高速</t>
  </si>
  <si>
    <t>皖通高速</t>
  </si>
  <si>
    <t>招商公路</t>
  </si>
  <si>
    <t>现代投资</t>
  </si>
  <si>
    <t>东莞控股</t>
  </si>
  <si>
    <t>山西高速</t>
  </si>
  <si>
    <t>湖南投资</t>
  </si>
  <si>
    <t>粤高速Ａ</t>
  </si>
  <si>
    <t>京沪高铁</t>
  </si>
  <si>
    <t>广深铁路</t>
  </si>
  <si>
    <t>大秦铁路</t>
  </si>
  <si>
    <t>铁龙物流</t>
  </si>
  <si>
    <t>中铁特货</t>
  </si>
  <si>
    <t>西部创业</t>
  </si>
  <si>
    <t>XD安邦护</t>
  </si>
  <si>
    <t>中安科</t>
  </si>
  <si>
    <t>中机认检</t>
  </si>
  <si>
    <t>国缆检测</t>
  </si>
  <si>
    <t>联检科技</t>
  </si>
  <si>
    <t>信测标准</t>
  </si>
  <si>
    <t>钢研纳克</t>
  </si>
  <si>
    <t>苏试试验</t>
  </si>
  <si>
    <t>华测检测</t>
  </si>
  <si>
    <t>开普检测</t>
  </si>
  <si>
    <t>中国中免</t>
  </si>
  <si>
    <t>众信旅游</t>
  </si>
  <si>
    <t>三特索道</t>
  </si>
  <si>
    <t>岭南控股</t>
  </si>
  <si>
    <t>九华旅游</t>
  </si>
  <si>
    <t>天目湖</t>
  </si>
  <si>
    <t>长白山</t>
  </si>
  <si>
    <t>祥源文旅</t>
  </si>
  <si>
    <t>黄山旅游</t>
  </si>
  <si>
    <t>宋城演艺</t>
  </si>
  <si>
    <t>三峡旅游</t>
  </si>
  <si>
    <t>丽江股份</t>
  </si>
  <si>
    <t>峨眉山Ａ</t>
  </si>
  <si>
    <t>天府文旅</t>
  </si>
  <si>
    <t>同庆楼</t>
  </si>
  <si>
    <t>全 聚 德</t>
  </si>
  <si>
    <t>金陵饭店</t>
  </si>
  <si>
    <t>锦江酒店</t>
  </si>
  <si>
    <t>首旅酒店</t>
  </si>
  <si>
    <t>君亭酒店</t>
  </si>
  <si>
    <t>力盛体育</t>
  </si>
  <si>
    <t>南都物业</t>
  </si>
  <si>
    <t>特发服务</t>
  </si>
  <si>
    <t>新大正</t>
  </si>
  <si>
    <t>中天服务</t>
  </si>
  <si>
    <t>招商积余</t>
  </si>
  <si>
    <t>深物业A</t>
  </si>
  <si>
    <t>中新集团</t>
  </si>
  <si>
    <t>张江高科</t>
  </si>
  <si>
    <t>上海临港</t>
  </si>
  <si>
    <t>外高桥</t>
  </si>
  <si>
    <t>浦东金桥</t>
  </si>
  <si>
    <t>空港股份</t>
  </si>
  <si>
    <t>南京高科</t>
  </si>
  <si>
    <t>陆家嘴</t>
  </si>
  <si>
    <t>中国国贸</t>
  </si>
  <si>
    <t>上海港湾</t>
  </si>
  <si>
    <t>罗曼股份</t>
  </si>
  <si>
    <t>亚翔集成</t>
  </si>
  <si>
    <t>圣晖集成</t>
  </si>
  <si>
    <t>中国中冶</t>
  </si>
  <si>
    <t>柏诚股份</t>
  </si>
  <si>
    <t>中铝国际</t>
  </si>
  <si>
    <t>经纬股份</t>
  </si>
  <si>
    <t>能辉科技</t>
  </si>
  <si>
    <t>志特新材</t>
  </si>
  <si>
    <t>永福股份</t>
  </si>
  <si>
    <t>大禹节水</t>
  </si>
  <si>
    <t>中岩大地</t>
  </si>
  <si>
    <t>中国海诚</t>
  </si>
  <si>
    <t>中材国际</t>
  </si>
  <si>
    <t>中工国际</t>
  </si>
  <si>
    <t>中钢国际</t>
  </si>
  <si>
    <t>北方国际</t>
  </si>
  <si>
    <t>利柏特</t>
  </si>
  <si>
    <t>镇海股份</t>
  </si>
  <si>
    <t>中国化学</t>
  </si>
  <si>
    <t>三联虹普</t>
  </si>
  <si>
    <t>东华科技</t>
  </si>
  <si>
    <t>大千生态</t>
  </si>
  <si>
    <t>诚邦股份</t>
  </si>
  <si>
    <t>金埔园林</t>
  </si>
  <si>
    <t>汇绿生态</t>
  </si>
  <si>
    <t>拉卡拉</t>
  </si>
  <si>
    <t>海德股份</t>
  </si>
  <si>
    <t>爱建集团</t>
  </si>
  <si>
    <t>五矿资本</t>
  </si>
  <si>
    <t>浙江东方</t>
  </si>
  <si>
    <t>中粮资本</t>
  </si>
  <si>
    <t>越秀资本</t>
  </si>
  <si>
    <t>电投产融</t>
  </si>
  <si>
    <t>中油资本</t>
  </si>
  <si>
    <t>海南华铁</t>
  </si>
  <si>
    <t>香溢融通</t>
  </si>
  <si>
    <t>渤海租赁</t>
  </si>
  <si>
    <t>南华期货</t>
  </si>
  <si>
    <t>瑞达期货</t>
  </si>
  <si>
    <t>弘业期货</t>
  </si>
  <si>
    <t>华金资本</t>
  </si>
  <si>
    <t>建元信托</t>
  </si>
  <si>
    <t>国网英大</t>
  </si>
  <si>
    <t>陕国投Ａ</t>
  </si>
  <si>
    <t>江苏金租</t>
  </si>
  <si>
    <t>新力金融</t>
  </si>
  <si>
    <t>中国人寿</t>
  </si>
  <si>
    <t>中国太保</t>
  </si>
  <si>
    <t>新华保险</t>
  </si>
  <si>
    <t>中国人保</t>
  </si>
  <si>
    <t>中国平安</t>
  </si>
  <si>
    <t>中金公司</t>
  </si>
  <si>
    <t>南京证券</t>
  </si>
  <si>
    <t>方正证券</t>
  </si>
  <si>
    <t>中国银河</t>
  </si>
  <si>
    <t>浙商证券</t>
  </si>
  <si>
    <t>光大证券</t>
  </si>
  <si>
    <t>中银证券</t>
  </si>
  <si>
    <t>华泰证券</t>
  </si>
  <si>
    <t>东吴证券</t>
  </si>
  <si>
    <t>国联民生</t>
  </si>
  <si>
    <t>兴业证券</t>
  </si>
  <si>
    <t>中原证券</t>
  </si>
  <si>
    <t>红塔证券</t>
  </si>
  <si>
    <t>国泰海通</t>
  </si>
  <si>
    <t>东兴证券</t>
  </si>
  <si>
    <t>天风证券</t>
  </si>
  <si>
    <t>首创证券</t>
  </si>
  <si>
    <t>财通证券</t>
  </si>
  <si>
    <t>太平洋</t>
  </si>
  <si>
    <t>中信建投</t>
  </si>
  <si>
    <t>信达证券</t>
  </si>
  <si>
    <t>招商证券</t>
  </si>
  <si>
    <t>东方证券</t>
  </si>
  <si>
    <t>中泰证券</t>
  </si>
  <si>
    <t>华安证券</t>
  </si>
  <si>
    <t>财达证券</t>
  </si>
  <si>
    <t>哈投股份</t>
  </si>
  <si>
    <t>华鑫股份</t>
  </si>
  <si>
    <t>西南证券</t>
  </si>
  <si>
    <t>国金证券</t>
  </si>
  <si>
    <t>湘财股份</t>
  </si>
  <si>
    <t>国投资本</t>
  </si>
  <si>
    <t>中信证券</t>
  </si>
  <si>
    <t>东方财富</t>
  </si>
  <si>
    <t>华林证券</t>
  </si>
  <si>
    <t>长城证券</t>
  </si>
  <si>
    <t>华西证券</t>
  </si>
  <si>
    <t>第一创业</t>
  </si>
  <si>
    <t>国信证券</t>
  </si>
  <si>
    <t>西部证券</t>
  </si>
  <si>
    <t>国盛金控</t>
  </si>
  <si>
    <t>山西证券</t>
  </si>
  <si>
    <t>长江证券</t>
  </si>
  <si>
    <t>广发证券</t>
  </si>
  <si>
    <t>国海证券</t>
  </si>
  <si>
    <t>国元证券</t>
  </si>
  <si>
    <t>东北证券</t>
  </si>
  <si>
    <t>申万宏源</t>
  </si>
  <si>
    <t>中信银行</t>
  </si>
  <si>
    <t>浙商银行</t>
  </si>
  <si>
    <t>光大银行</t>
  </si>
  <si>
    <t>兴业银行</t>
  </si>
  <si>
    <t>招商银行</t>
  </si>
  <si>
    <t>民生银行</t>
  </si>
  <si>
    <t>华夏银行</t>
  </si>
  <si>
    <t>浦发银行</t>
  </si>
  <si>
    <t>平安银行</t>
  </si>
  <si>
    <t>中国银行</t>
  </si>
  <si>
    <t>建设银行</t>
  </si>
  <si>
    <t>邮储银行</t>
  </si>
  <si>
    <t>工商银行</t>
  </si>
  <si>
    <t>交通银行</t>
  </si>
  <si>
    <t>农业银行</t>
  </si>
  <si>
    <t>江苏有线</t>
  </si>
  <si>
    <t>东方明珠</t>
  </si>
  <si>
    <t>歌华有线</t>
  </si>
  <si>
    <t>无线传媒</t>
  </si>
  <si>
    <t>海看股份</t>
  </si>
  <si>
    <t>新媒股份</t>
  </si>
  <si>
    <t>华数传媒</t>
  </si>
  <si>
    <t>中国科传</t>
  </si>
  <si>
    <t>读者传媒</t>
  </si>
  <si>
    <t>内蒙新华</t>
  </si>
  <si>
    <t>新经典</t>
  </si>
  <si>
    <t>出版传媒</t>
  </si>
  <si>
    <t>浙版传媒</t>
  </si>
  <si>
    <t>皖新传媒</t>
  </si>
  <si>
    <t>新华传媒</t>
  </si>
  <si>
    <t>时代出版</t>
  </si>
  <si>
    <t>中文传媒</t>
  </si>
  <si>
    <t>城市传媒</t>
  </si>
  <si>
    <t>荣信文化</t>
  </si>
  <si>
    <t>读客文化</t>
  </si>
  <si>
    <t>中信出版</t>
  </si>
  <si>
    <t>粤 传 媒</t>
  </si>
  <si>
    <t>中原传媒</t>
  </si>
  <si>
    <t>龙版传媒</t>
  </si>
  <si>
    <t>凤凰传媒</t>
  </si>
  <si>
    <t>南方传媒</t>
  </si>
  <si>
    <t>新华文轩</t>
  </si>
  <si>
    <t>中南传媒</t>
  </si>
  <si>
    <t>山东出版</t>
  </si>
  <si>
    <t>长江传媒</t>
  </si>
  <si>
    <t>世纪天鸿</t>
  </si>
  <si>
    <t>天舟文化</t>
  </si>
  <si>
    <t>风语筑</t>
  </si>
  <si>
    <t>新华网</t>
  </si>
  <si>
    <t>川网传媒</t>
  </si>
  <si>
    <t>平治信息</t>
  </si>
  <si>
    <t>视觉中国</t>
  </si>
  <si>
    <t>国脉文化</t>
  </si>
  <si>
    <t>芒果超媒</t>
  </si>
  <si>
    <t>横店影视</t>
  </si>
  <si>
    <t>上海电影</t>
  </si>
  <si>
    <t>文投控股</t>
  </si>
  <si>
    <t>幸福蓝海</t>
  </si>
  <si>
    <t>金逸影视</t>
  </si>
  <si>
    <t>万达电影</t>
  </si>
  <si>
    <t>光线传媒</t>
  </si>
  <si>
    <t>捷成股份</t>
  </si>
  <si>
    <t>华策影视</t>
  </si>
  <si>
    <t>华谊兄弟</t>
  </si>
  <si>
    <t>奥飞娱乐</t>
  </si>
  <si>
    <t>兆讯传媒</t>
  </si>
  <si>
    <t>电声股份</t>
  </si>
  <si>
    <t>因赛集团</t>
  </si>
  <si>
    <t>旗天科技</t>
  </si>
  <si>
    <t>元隆雅图</t>
  </si>
  <si>
    <t>分众传媒</t>
  </si>
  <si>
    <t>电广传媒</t>
  </si>
  <si>
    <t>三人行</t>
  </si>
  <si>
    <t>引力传媒</t>
  </si>
  <si>
    <t>浙文互联</t>
  </si>
  <si>
    <t>天下秀</t>
  </si>
  <si>
    <t>蜂助手</t>
  </si>
  <si>
    <t>易点天下</t>
  </si>
  <si>
    <t>天龙集团</t>
  </si>
  <si>
    <t>蓝色光标</t>
  </si>
  <si>
    <t>省广集团</t>
  </si>
  <si>
    <t>天娱数科</t>
  </si>
  <si>
    <t>利欧股份</t>
  </si>
  <si>
    <t>三维通信</t>
  </si>
  <si>
    <t>智度股份</t>
  </si>
  <si>
    <t>吉比特</t>
  </si>
  <si>
    <t>电魂网络</t>
  </si>
  <si>
    <t>浙数文化</t>
  </si>
  <si>
    <t>冰川网络</t>
  </si>
  <si>
    <t>盛天网络</t>
  </si>
  <si>
    <t>迅游科技</t>
  </si>
  <si>
    <t>汤姆猫</t>
  </si>
  <si>
    <t>掌趣科技</t>
  </si>
  <si>
    <t>富春股份</t>
  </si>
  <si>
    <t>顺网科技</t>
  </si>
  <si>
    <t>宝通科技</t>
  </si>
  <si>
    <t>神州泰岳</t>
  </si>
  <si>
    <t>名臣健康</t>
  </si>
  <si>
    <t>完美世界</t>
  </si>
  <si>
    <t>姚记科技</t>
  </si>
  <si>
    <t>巨人网络</t>
  </si>
  <si>
    <t>三七互娱</t>
  </si>
  <si>
    <t>恺英网络</t>
  </si>
  <si>
    <t>游族网络</t>
  </si>
  <si>
    <t>岩山科技</t>
  </si>
  <si>
    <t>国联股份</t>
  </si>
  <si>
    <t>上海钢联</t>
  </si>
  <si>
    <t>生 意 宝</t>
  </si>
  <si>
    <t>卓创资讯</t>
  </si>
  <si>
    <t>新炬网络</t>
  </si>
  <si>
    <t>电科数字</t>
  </si>
  <si>
    <t>华胜天成</t>
  </si>
  <si>
    <t>亚康股份</t>
  </si>
  <si>
    <t>天阳科技</t>
  </si>
  <si>
    <t>赛意信息</t>
  </si>
  <si>
    <t>神州数码</t>
  </si>
  <si>
    <t>法本信息</t>
  </si>
  <si>
    <t>广联达</t>
  </si>
  <si>
    <t>拓维信息</t>
  </si>
  <si>
    <t>石基信息</t>
  </si>
  <si>
    <t>汉得信息</t>
  </si>
  <si>
    <t>城地香江</t>
  </si>
  <si>
    <t>数据港</t>
  </si>
  <si>
    <t>云赛智联</t>
  </si>
  <si>
    <t>大位科技</t>
  </si>
  <si>
    <t>国网信通</t>
  </si>
  <si>
    <t>奥飞数据</t>
  </si>
  <si>
    <t>润泽科技</t>
  </si>
  <si>
    <t>光环新网</t>
  </si>
  <si>
    <t>网宿科技</t>
  </si>
  <si>
    <t>麦迪科技</t>
  </si>
  <si>
    <t>能科科技</t>
  </si>
  <si>
    <t>多伦科技</t>
  </si>
  <si>
    <t>顶点软件</t>
  </si>
  <si>
    <t>网达软件</t>
  </si>
  <si>
    <t>税友股份</t>
  </si>
  <si>
    <t>大智慧</t>
  </si>
  <si>
    <t>宝信软件</t>
  </si>
  <si>
    <t>佳都科技</t>
  </si>
  <si>
    <t>恒生电子</t>
  </si>
  <si>
    <t>湘邮科技</t>
  </si>
  <si>
    <t>托普云农</t>
  </si>
  <si>
    <t>宏景科技</t>
  </si>
  <si>
    <t>威士顿</t>
  </si>
  <si>
    <t>汉仪股份</t>
  </si>
  <si>
    <t>杰创智能</t>
  </si>
  <si>
    <t>中亦科技</t>
  </si>
  <si>
    <t>工大科雅</t>
  </si>
  <si>
    <t>北路智控</t>
  </si>
  <si>
    <t>鸥玛软件</t>
  </si>
  <si>
    <t>天亿马</t>
  </si>
  <si>
    <t>君逸数码</t>
  </si>
  <si>
    <t>国能日新</t>
  </si>
  <si>
    <t>指南针</t>
  </si>
  <si>
    <t>中科信息</t>
  </si>
  <si>
    <t>宇信科技</t>
  </si>
  <si>
    <t>彩讯股份</t>
  </si>
  <si>
    <t>先进数通</t>
  </si>
  <si>
    <t>今天国际</t>
  </si>
  <si>
    <t>维宏股份</t>
  </si>
  <si>
    <t>中科创达</t>
  </si>
  <si>
    <t>四方精创</t>
  </si>
  <si>
    <t>天利科技</t>
  </si>
  <si>
    <t>恒华科技</t>
  </si>
  <si>
    <t>润和软件</t>
  </si>
  <si>
    <t>朗玛信息</t>
  </si>
  <si>
    <t>佳创视讯</t>
  </si>
  <si>
    <t>卫宁健康</t>
  </si>
  <si>
    <t>初灵信息</t>
  </si>
  <si>
    <t>方直科技</t>
  </si>
  <si>
    <t>银信科技</t>
  </si>
  <si>
    <t>世纪瑞尔</t>
  </si>
  <si>
    <t>数字政通</t>
  </si>
  <si>
    <t>天源迪科</t>
  </si>
  <si>
    <t>同花顺</t>
  </si>
  <si>
    <t>盛视科技</t>
  </si>
  <si>
    <t>京北方</t>
  </si>
  <si>
    <t>德生科技</t>
  </si>
  <si>
    <t>久远银海</t>
  </si>
  <si>
    <t>博彦科技</t>
  </si>
  <si>
    <t>荣联科技</t>
  </si>
  <si>
    <t>捷顺科技</t>
  </si>
  <si>
    <t>中远海科</t>
  </si>
  <si>
    <t>科远智慧</t>
  </si>
  <si>
    <t>千方科技</t>
  </si>
  <si>
    <t>太极股份</t>
  </si>
  <si>
    <t>理工能科</t>
  </si>
  <si>
    <t>东华软件</t>
  </si>
  <si>
    <t>远光软件</t>
  </si>
  <si>
    <t>云鼎科技</t>
  </si>
  <si>
    <t>泛微网络</t>
  </si>
  <si>
    <t>迪普科技</t>
  </si>
  <si>
    <t>恒银科技</t>
  </si>
  <si>
    <t>中科曙光</t>
  </si>
  <si>
    <t>诺瓦星云</t>
  </si>
  <si>
    <t>智迪科技</t>
  </si>
  <si>
    <t>卡莱特</t>
  </si>
  <si>
    <t>通行宝</t>
  </si>
  <si>
    <t>创识科技</t>
  </si>
  <si>
    <t>智莱科技</t>
  </si>
  <si>
    <t>天地数码</t>
  </si>
  <si>
    <t>优博讯</t>
  </si>
  <si>
    <t>航天智装</t>
  </si>
  <si>
    <t>飞天诚信</t>
  </si>
  <si>
    <t>依米康</t>
  </si>
  <si>
    <t>新国都</t>
  </si>
  <si>
    <t>锐明技术</t>
  </si>
  <si>
    <t>雷柏科技</t>
  </si>
  <si>
    <t>新北洋</t>
  </si>
  <si>
    <t>纳思达</t>
  </si>
  <si>
    <t>广电运通</t>
  </si>
  <si>
    <t>智微智能</t>
  </si>
  <si>
    <t>魅视科技</t>
  </si>
  <si>
    <t>新 大 陆</t>
  </si>
  <si>
    <t>浪潮信息</t>
  </si>
  <si>
    <t>紫光股份</t>
  </si>
  <si>
    <t>思维列控</t>
  </si>
  <si>
    <t>熵基科技</t>
  </si>
  <si>
    <t>维海德</t>
  </si>
  <si>
    <t>安联锐视</t>
  </si>
  <si>
    <t>同为股份</t>
  </si>
  <si>
    <t>海康威视</t>
  </si>
  <si>
    <t>大华股份</t>
  </si>
  <si>
    <t>超讯通信</t>
  </si>
  <si>
    <t>元道通信</t>
  </si>
  <si>
    <t>中富通</t>
  </si>
  <si>
    <t>世纪鼎利</t>
  </si>
  <si>
    <t>纵横通信</t>
  </si>
  <si>
    <t>中贝通信</t>
  </si>
  <si>
    <t>嘉环科技</t>
  </si>
  <si>
    <t>润建股份</t>
  </si>
  <si>
    <t>世纪恒通</t>
  </si>
  <si>
    <t>挖金客</t>
  </si>
  <si>
    <t>线上线下</t>
  </si>
  <si>
    <t>南凌科技</t>
  </si>
  <si>
    <t>会畅通讯</t>
  </si>
  <si>
    <t>吴通控股</t>
  </si>
  <si>
    <t>二六三</t>
  </si>
  <si>
    <t>梦网科技</t>
  </si>
  <si>
    <t>中信国安</t>
  </si>
  <si>
    <t>中国电信</t>
  </si>
  <si>
    <t>中国移动</t>
  </si>
  <si>
    <t>中国联通</t>
  </si>
  <si>
    <t>阿莱德</t>
  </si>
  <si>
    <t>广哈通信</t>
  </si>
  <si>
    <t>华测导航</t>
  </si>
  <si>
    <t>中光防雷</t>
  </si>
  <si>
    <t>东软载波</t>
  </si>
  <si>
    <t>数码视讯</t>
  </si>
  <si>
    <t>海能达</t>
  </si>
  <si>
    <t>合众思壮</t>
  </si>
  <si>
    <t>辉煌科技</t>
  </si>
  <si>
    <t>龙旗科技</t>
  </si>
  <si>
    <t>移远通信</t>
  </si>
  <si>
    <t>共进股份</t>
  </si>
  <si>
    <t>剑桥科技</t>
  </si>
  <si>
    <t>博实结</t>
  </si>
  <si>
    <t>慧翰股份</t>
  </si>
  <si>
    <t>澄天伟业</t>
  </si>
  <si>
    <t>广和通</t>
  </si>
  <si>
    <t>亿联网络</t>
  </si>
  <si>
    <t>移为通信</t>
  </si>
  <si>
    <t>楚天龙</t>
  </si>
  <si>
    <t>恒宝股份</t>
  </si>
  <si>
    <t>东信和平</t>
  </si>
  <si>
    <t>烽火通信</t>
  </si>
  <si>
    <t>星网锐捷</t>
  </si>
  <si>
    <t>中兴通讯</t>
  </si>
  <si>
    <t>联特科技</t>
  </si>
  <si>
    <t>菲菱科思</t>
  </si>
  <si>
    <t>锐捷网络</t>
  </si>
  <si>
    <t>万马科技</t>
  </si>
  <si>
    <t>光库科技</t>
  </si>
  <si>
    <t>太辰光</t>
  </si>
  <si>
    <t>博创科技</t>
  </si>
  <si>
    <t>新易盛</t>
  </si>
  <si>
    <t>天孚通信</t>
  </si>
  <si>
    <t>中际旭创</t>
  </si>
  <si>
    <t>意华股份</t>
  </si>
  <si>
    <t>通宇通讯</t>
  </si>
  <si>
    <t>光迅科技</t>
  </si>
  <si>
    <t>武汉凡谷</t>
  </si>
  <si>
    <t>长飞光纤</t>
  </si>
  <si>
    <t>中天科技</t>
  </si>
  <si>
    <t>亨通光电</t>
  </si>
  <si>
    <t>永鼎股份</t>
  </si>
  <si>
    <t>兆龙互连</t>
  </si>
  <si>
    <t>神宇股份</t>
  </si>
  <si>
    <t>通鼎互联</t>
  </si>
  <si>
    <t>汇源通信</t>
  </si>
  <si>
    <t>睿能科技</t>
  </si>
  <si>
    <t>联创光电</t>
  </si>
  <si>
    <t>旭光电子</t>
  </si>
  <si>
    <t>辰奕智能</t>
  </si>
  <si>
    <t>美信科技</t>
  </si>
  <si>
    <t>国科天成</t>
  </si>
  <si>
    <t>东南电子</t>
  </si>
  <si>
    <t>维峰电子</t>
  </si>
  <si>
    <t>唯特偶</t>
  </si>
  <si>
    <t>科瑞思</t>
  </si>
  <si>
    <t>汉朔科技</t>
  </si>
  <si>
    <t>瑞德智能</t>
  </si>
  <si>
    <t>雅创电子</t>
  </si>
  <si>
    <t>商络电子</t>
  </si>
  <si>
    <t>朗特智能</t>
  </si>
  <si>
    <t>贝仕达克</t>
  </si>
  <si>
    <t>中石科技</t>
  </si>
  <si>
    <t>民德电子</t>
  </si>
  <si>
    <t>太龙股份</t>
  </si>
  <si>
    <t>朗科智能</t>
  </si>
  <si>
    <t>润欣科技</t>
  </si>
  <si>
    <t>香农芯创</t>
  </si>
  <si>
    <t>力源信息</t>
  </si>
  <si>
    <t>英唐智控</t>
  </si>
  <si>
    <t>中瓷电子</t>
  </si>
  <si>
    <t>振邦智能</t>
  </si>
  <si>
    <t>京泉华</t>
  </si>
  <si>
    <t>好利科技</t>
  </si>
  <si>
    <t>和而泰</t>
  </si>
  <si>
    <t>拓邦股份</t>
  </si>
  <si>
    <t>沃尔核材</t>
  </si>
  <si>
    <t>好上好</t>
  </si>
  <si>
    <t>中电港</t>
  </si>
  <si>
    <t>深圳华强</t>
  </si>
  <si>
    <t>艾华集团</t>
  </si>
  <si>
    <t>泰晶科技</t>
  </si>
  <si>
    <t>法拉电子</t>
  </si>
  <si>
    <t>铜峰电子</t>
  </si>
  <si>
    <t>达利凯普</t>
  </si>
  <si>
    <t>钧崴电子</t>
  </si>
  <si>
    <t>三环集团</t>
  </si>
  <si>
    <t>麦捷科技</t>
  </si>
  <si>
    <t>洁美科技</t>
  </si>
  <si>
    <t>江海股份</t>
  </si>
  <si>
    <t>顺络电子</t>
  </si>
  <si>
    <t>风华高科</t>
  </si>
  <si>
    <t>协和电子</t>
  </si>
  <si>
    <t>澳弘电子</t>
  </si>
  <si>
    <t>博敏电子</t>
  </si>
  <si>
    <t>世运电路</t>
  </si>
  <si>
    <t>骏亚科技</t>
  </si>
  <si>
    <t>依顿电子</t>
  </si>
  <si>
    <t>景旺电子</t>
  </si>
  <si>
    <t>华正新材</t>
  </si>
  <si>
    <t>方正科技</t>
  </si>
  <si>
    <t>生益科技</t>
  </si>
  <si>
    <t>强达电路</t>
  </si>
  <si>
    <t>金禄电子</t>
  </si>
  <si>
    <t>威尔高</t>
  </si>
  <si>
    <t>满坤科技</t>
  </si>
  <si>
    <t>本川智能</t>
  </si>
  <si>
    <t>四会富仕</t>
  </si>
  <si>
    <t>中富电路</t>
  </si>
  <si>
    <t>明阳电路</t>
  </si>
  <si>
    <t>弘信电子</t>
  </si>
  <si>
    <t>胜宏科技</t>
  </si>
  <si>
    <t>鹏鼎控股</t>
  </si>
  <si>
    <t>深南电路</t>
  </si>
  <si>
    <t>奥士康</t>
  </si>
  <si>
    <t>崇达技术</t>
  </si>
  <si>
    <t>金安国纪</t>
  </si>
  <si>
    <t>宝鼎科技</t>
  </si>
  <si>
    <t>沪电股份</t>
  </si>
  <si>
    <t>东山精密</t>
  </si>
  <si>
    <t>广合科技</t>
  </si>
  <si>
    <t>超声电子</t>
  </si>
  <si>
    <t>立达信</t>
  </si>
  <si>
    <t>伟时电子</t>
  </si>
  <si>
    <t>欧普照明</t>
  </si>
  <si>
    <t>得邦照明</t>
  </si>
  <si>
    <t>三安光电</t>
  </si>
  <si>
    <t>飞乐音响</t>
  </si>
  <si>
    <t>阳光照明</t>
  </si>
  <si>
    <t>民爆光电</t>
  </si>
  <si>
    <t>南极光</t>
  </si>
  <si>
    <t>隆利科技</t>
  </si>
  <si>
    <t>聚灿光电</t>
  </si>
  <si>
    <t>光莆股份</t>
  </si>
  <si>
    <t>英飞特</t>
  </si>
  <si>
    <t>艾比森</t>
  </si>
  <si>
    <t>聚飞光电</t>
  </si>
  <si>
    <t>利亚德</t>
  </si>
  <si>
    <t>瑞丰光电</t>
  </si>
  <si>
    <t>洲明科技</t>
  </si>
  <si>
    <t>鸿利智汇</t>
  </si>
  <si>
    <t>雷曼光电</t>
  </si>
  <si>
    <t>乾照光电</t>
  </si>
  <si>
    <t>芯瑞达</t>
  </si>
  <si>
    <t>木林森</t>
  </si>
  <si>
    <t>海洋王</t>
  </si>
  <si>
    <t>奥拓电子</t>
  </si>
  <si>
    <t>国星光电</t>
  </si>
  <si>
    <t>实益达</t>
  </si>
  <si>
    <t>联域股份</t>
  </si>
  <si>
    <t>佛山照明</t>
  </si>
  <si>
    <t>力鼎光电</t>
  </si>
  <si>
    <t>XD永新光</t>
  </si>
  <si>
    <t>凤凰光学</t>
  </si>
  <si>
    <t>弘景光电</t>
  </si>
  <si>
    <t>波长光电</t>
  </si>
  <si>
    <t>东田微</t>
  </si>
  <si>
    <t>天禄科技</t>
  </si>
  <si>
    <t>汇创达</t>
  </si>
  <si>
    <t>宇瞳光学</t>
  </si>
  <si>
    <t>森霸传感</t>
  </si>
  <si>
    <t>激智科技</t>
  </si>
  <si>
    <t>苏大维格</t>
  </si>
  <si>
    <t>长信科技</t>
  </si>
  <si>
    <t>日久光电</t>
  </si>
  <si>
    <t>五方光电</t>
  </si>
  <si>
    <t>三利谱</t>
  </si>
  <si>
    <t>水晶光电</t>
  </si>
  <si>
    <t>福晶科技</t>
  </si>
  <si>
    <t>莱宝高科</t>
  </si>
  <si>
    <t>深纺织Ａ</t>
  </si>
  <si>
    <t>盛洋科技</t>
  </si>
  <si>
    <t>彩虹股份</t>
  </si>
  <si>
    <t>凯盛科技</t>
  </si>
  <si>
    <t>天山电子</t>
  </si>
  <si>
    <t>骏成科技</t>
  </si>
  <si>
    <t>秋田微</t>
  </si>
  <si>
    <t>经纬辉开</t>
  </si>
  <si>
    <t>宸展光电</t>
  </si>
  <si>
    <t>亚世光电</t>
  </si>
  <si>
    <t>蓝黛科技</t>
  </si>
  <si>
    <t>京东方Ａ</t>
  </si>
  <si>
    <t>华塑控股</t>
  </si>
  <si>
    <t>TCL科技</t>
  </si>
  <si>
    <t>深天马Ａ</t>
  </si>
  <si>
    <t>深华发Ａ</t>
  </si>
  <si>
    <t>绿联科技</t>
  </si>
  <si>
    <t>安克创新</t>
  </si>
  <si>
    <t>鸿合科技</t>
  </si>
  <si>
    <t>视源股份</t>
  </si>
  <si>
    <t>康冠科技</t>
  </si>
  <si>
    <t>XD新亚电</t>
  </si>
  <si>
    <t>春秋电子</t>
  </si>
  <si>
    <t>利通电子</t>
  </si>
  <si>
    <t>东尼电子</t>
  </si>
  <si>
    <t>易德龙</t>
  </si>
  <si>
    <t>福蓉科技</t>
  </si>
  <si>
    <t>华勤技术</t>
  </si>
  <si>
    <t>可川科技</t>
  </si>
  <si>
    <t>环旭电子</t>
  </si>
  <si>
    <t>工业富联</t>
  </si>
  <si>
    <t>壹连科技</t>
  </si>
  <si>
    <t>苏州天脉</t>
  </si>
  <si>
    <t>贝隆精密</t>
  </si>
  <si>
    <t>思泉新材</t>
  </si>
  <si>
    <t>致尚科技</t>
  </si>
  <si>
    <t>隆扬电子</t>
  </si>
  <si>
    <t>光大同创</t>
  </si>
  <si>
    <t>天键股份</t>
  </si>
  <si>
    <t>信音电子</t>
  </si>
  <si>
    <t>珠城科技</t>
  </si>
  <si>
    <t>万祥科技</t>
  </si>
  <si>
    <t>鸿富瀚</t>
  </si>
  <si>
    <t>显盈科技</t>
  </si>
  <si>
    <t>创益通</t>
  </si>
  <si>
    <t>达瑞电子</t>
  </si>
  <si>
    <t>英力股份</t>
  </si>
  <si>
    <t>博硕科技</t>
  </si>
  <si>
    <t>协创数据</t>
  </si>
  <si>
    <t>胜蓝股份</t>
  </si>
  <si>
    <t>佳禾智能</t>
  </si>
  <si>
    <t>海能实业</t>
  </si>
  <si>
    <t>光弘科技</t>
  </si>
  <si>
    <t>电连技术</t>
  </si>
  <si>
    <t>飞荣达</t>
  </si>
  <si>
    <t>蓝思科技</t>
  </si>
  <si>
    <t>硕贝德</t>
  </si>
  <si>
    <t>和晶科技</t>
  </si>
  <si>
    <t>信维通信</t>
  </si>
  <si>
    <t>长盈精密</t>
  </si>
  <si>
    <t>金龙机电</t>
  </si>
  <si>
    <t>奥海科技</t>
  </si>
  <si>
    <t>朝阳科技</t>
  </si>
  <si>
    <t>恒铭达</t>
  </si>
  <si>
    <t>兴瑞科技</t>
  </si>
  <si>
    <t>盈趣科技</t>
  </si>
  <si>
    <t>惠威科技</t>
  </si>
  <si>
    <t>美格智能</t>
  </si>
  <si>
    <t>传艺科技</t>
  </si>
  <si>
    <t>可立克</t>
  </si>
  <si>
    <t>奋达科技</t>
  </si>
  <si>
    <t>共达电声</t>
  </si>
  <si>
    <t>安洁科技</t>
  </si>
  <si>
    <t>领益智造</t>
  </si>
  <si>
    <t>立讯精密</t>
  </si>
  <si>
    <t>漫步者</t>
  </si>
  <si>
    <t>歌尔股份</t>
  </si>
  <si>
    <t>得润电子</t>
  </si>
  <si>
    <t>国光电器</t>
  </si>
  <si>
    <t>深科技</t>
  </si>
  <si>
    <t>晶方科技</t>
  </si>
  <si>
    <t>太极实业</t>
  </si>
  <si>
    <t>长电科技</t>
  </si>
  <si>
    <t>通富微电</t>
  </si>
  <si>
    <t>大港股份</t>
  </si>
  <si>
    <t>新洁能</t>
  </si>
  <si>
    <t>斯达半导</t>
  </si>
  <si>
    <t>闻泰科技</t>
  </si>
  <si>
    <t>士兰微</t>
  </si>
  <si>
    <t>派瑞股份</t>
  </si>
  <si>
    <t>捷捷微电</t>
  </si>
  <si>
    <t>扬杰科技</t>
  </si>
  <si>
    <t>台基股份</t>
  </si>
  <si>
    <t>兆易创新</t>
  </si>
  <si>
    <t>瑞芯微</t>
  </si>
  <si>
    <t>韦尔股份</t>
  </si>
  <si>
    <t>盛景微</t>
  </si>
  <si>
    <t>汇顶科技</t>
  </si>
  <si>
    <t>博通集成</t>
  </si>
  <si>
    <t>电科芯片</t>
  </si>
  <si>
    <t>上海贝岭</t>
  </si>
  <si>
    <t>星宸科技</t>
  </si>
  <si>
    <t>华大九天</t>
  </si>
  <si>
    <t>国科微</t>
  </si>
  <si>
    <t>圣邦股份</t>
  </si>
  <si>
    <t>全志科技</t>
  </si>
  <si>
    <t>中颖电子</t>
  </si>
  <si>
    <t>北京君正</t>
  </si>
  <si>
    <t>紫光国微</t>
  </si>
  <si>
    <t>至纯科技</t>
  </si>
  <si>
    <t>金海通</t>
  </si>
  <si>
    <t>矽电股份</t>
  </si>
  <si>
    <t>富乐德</t>
  </si>
  <si>
    <t>长川科技</t>
  </si>
  <si>
    <t>华亚智能</t>
  </si>
  <si>
    <t>北方华创</t>
  </si>
  <si>
    <t>格林达</t>
  </si>
  <si>
    <t>江化微</t>
  </si>
  <si>
    <t>有研新材</t>
  </si>
  <si>
    <t>珂玛科技</t>
  </si>
  <si>
    <t>黄山谷捷</t>
  </si>
  <si>
    <t>江丰电子</t>
  </si>
  <si>
    <t>晶瑞电材</t>
  </si>
  <si>
    <t>容大感光</t>
  </si>
  <si>
    <t>广信材料</t>
  </si>
  <si>
    <t>飞凯材料</t>
  </si>
  <si>
    <t>南大光电</t>
  </si>
  <si>
    <t>上海新阳</t>
  </si>
  <si>
    <t>鼎龙股份</t>
  </si>
  <si>
    <t>中晶科技</t>
  </si>
  <si>
    <t>光华科技</t>
  </si>
  <si>
    <t>万润股份</t>
  </si>
  <si>
    <t>雅克科技</t>
  </si>
  <si>
    <t>康强电子</t>
  </si>
  <si>
    <t>健麾信息</t>
  </si>
  <si>
    <t>北自科技</t>
  </si>
  <si>
    <t>智立方</t>
  </si>
  <si>
    <t>锐科激光</t>
  </si>
  <si>
    <t>光智科技</t>
  </si>
  <si>
    <t>光韵达</t>
  </si>
  <si>
    <t>金运激光</t>
  </si>
  <si>
    <t>大族激光</t>
  </si>
  <si>
    <t>华工科技</t>
  </si>
  <si>
    <t>凯迪股份</t>
  </si>
  <si>
    <t>捷昌驱动</t>
  </si>
  <si>
    <t>信捷电气</t>
  </si>
  <si>
    <t>赛腾股份</t>
  </si>
  <si>
    <t>众辰科技</t>
  </si>
  <si>
    <t>大豪科技</t>
  </si>
  <si>
    <t>弘讯科技</t>
  </si>
  <si>
    <t>金自天正</t>
  </si>
  <si>
    <t>固高科技</t>
  </si>
  <si>
    <t>协昌科技</t>
  </si>
  <si>
    <t>豪江智能</t>
  </si>
  <si>
    <t>宏德股份</t>
  </si>
  <si>
    <t>矩子科技</t>
  </si>
  <si>
    <t>蓝海华腾</t>
  </si>
  <si>
    <t>诚益通</t>
  </si>
  <si>
    <t>华昌达</t>
  </si>
  <si>
    <t>汇川技术</t>
  </si>
  <si>
    <t>雷赛智能</t>
  </si>
  <si>
    <t>科瑞技术</t>
  </si>
  <si>
    <t>英威腾</t>
  </si>
  <si>
    <t>宏英智能</t>
  </si>
  <si>
    <t>亿嘉和</t>
  </si>
  <si>
    <t>迈赫股份</t>
  </si>
  <si>
    <t>拓斯达</t>
  </si>
  <si>
    <t>埃斯顿</t>
  </si>
  <si>
    <t>长龄液压</t>
  </si>
  <si>
    <t>艾迪精密</t>
  </si>
  <si>
    <t>恒立液压</t>
  </si>
  <si>
    <t>福事特</t>
  </si>
  <si>
    <t>金道科技</t>
  </si>
  <si>
    <t>唯万密封</t>
  </si>
  <si>
    <t>邵阳液压</t>
  </si>
  <si>
    <t>永达股份</t>
  </si>
  <si>
    <t>拓山重工</t>
  </si>
  <si>
    <t>中际联合</t>
  </si>
  <si>
    <t>浙江鼎力</t>
  </si>
  <si>
    <t>杭叉集团</t>
  </si>
  <si>
    <t>南方路机</t>
  </si>
  <si>
    <t>XD中力股</t>
  </si>
  <si>
    <t>厦工股份</t>
  </si>
  <si>
    <t>安徽合力</t>
  </si>
  <si>
    <t>三一重工</t>
  </si>
  <si>
    <t>海伦哲</t>
  </si>
  <si>
    <t>山河智能</t>
  </si>
  <si>
    <t>山推股份</t>
  </si>
  <si>
    <t>柳 工</t>
  </si>
  <si>
    <t>徐工机械</t>
  </si>
  <si>
    <t>中联重科</t>
  </si>
  <si>
    <t>天永智能</t>
  </si>
  <si>
    <t>华荣股份</t>
  </si>
  <si>
    <t>泰禾智能</t>
  </si>
  <si>
    <t>诺力股份</t>
  </si>
  <si>
    <t>泰瑞机器</t>
  </si>
  <si>
    <t>亚光股份</t>
  </si>
  <si>
    <t>天元智能</t>
  </si>
  <si>
    <t>快克智能</t>
  </si>
  <si>
    <t>福斯达</t>
  </si>
  <si>
    <t>上海亚虹</t>
  </si>
  <si>
    <t>中重科技</t>
  </si>
  <si>
    <t>大丰实业</t>
  </si>
  <si>
    <t>乐惠国际</t>
  </si>
  <si>
    <t>合锻智能</t>
  </si>
  <si>
    <t>科达制造</t>
  </si>
  <si>
    <t>国机通用</t>
  </si>
  <si>
    <t>天通股份</t>
  </si>
  <si>
    <t>宏工科技</t>
  </si>
  <si>
    <t>惠通科技</t>
  </si>
  <si>
    <t>博科测试</t>
  </si>
  <si>
    <t>思泰克</t>
  </si>
  <si>
    <t>博盈特焊</t>
  </si>
  <si>
    <t>汇成真空</t>
  </si>
  <si>
    <t>凯格精机</t>
  </si>
  <si>
    <t>曼恩斯特</t>
  </si>
  <si>
    <t>大族数控</t>
  </si>
  <si>
    <t>唯科科技</t>
  </si>
  <si>
    <t>超达装备</t>
  </si>
  <si>
    <t>强瑞技术</t>
  </si>
  <si>
    <t>信邦智能</t>
  </si>
  <si>
    <t>百胜智能</t>
  </si>
  <si>
    <t>怡合达</t>
  </si>
  <si>
    <t>海泰科</t>
  </si>
  <si>
    <t>宁波方正</t>
  </si>
  <si>
    <t>德固特</t>
  </si>
  <si>
    <t>国安达</t>
  </si>
  <si>
    <t>佰奥智能</t>
  </si>
  <si>
    <t>浩洋股份</t>
  </si>
  <si>
    <t>易天股份</t>
  </si>
  <si>
    <t>优德精密</t>
  </si>
  <si>
    <t>联得装备</t>
  </si>
  <si>
    <t>高澜股份</t>
  </si>
  <si>
    <t>东杰智能</t>
  </si>
  <si>
    <t>厚普股份</t>
  </si>
  <si>
    <t>五洋自控</t>
  </si>
  <si>
    <t>伊之密</t>
  </si>
  <si>
    <t>劲拓股份</t>
  </si>
  <si>
    <t>金明精机</t>
  </si>
  <si>
    <t>三丰智能</t>
  </si>
  <si>
    <t>富瑞特装</t>
  </si>
  <si>
    <t>森远股份</t>
  </si>
  <si>
    <t>昌红科技</t>
  </si>
  <si>
    <t>瑞鹄模具</t>
  </si>
  <si>
    <t>英维克</t>
  </si>
  <si>
    <t>弘亚数控</t>
  </si>
  <si>
    <t>南兴股份</t>
  </si>
  <si>
    <t>博实股份</t>
  </si>
  <si>
    <t>美亚光电</t>
  </si>
  <si>
    <t>北玻股份</t>
  </si>
  <si>
    <t>豪迈科技</t>
  </si>
  <si>
    <t>天沃科技</t>
  </si>
  <si>
    <t>杭氧股份</t>
  </si>
  <si>
    <t>赛象科技</t>
  </si>
  <si>
    <t>软控股份</t>
  </si>
  <si>
    <t>天奇股份</t>
  </si>
  <si>
    <t>亚联机械</t>
  </si>
  <si>
    <t>运机集团</t>
  </si>
  <si>
    <t>和泰机电</t>
  </si>
  <si>
    <t>欧克科技</t>
  </si>
  <si>
    <t>天鹅股份</t>
  </si>
  <si>
    <t>一拖股份</t>
  </si>
  <si>
    <t>威马农机</t>
  </si>
  <si>
    <t>格力博</t>
  </si>
  <si>
    <t>大叶股份</t>
  </si>
  <si>
    <t>弘宇股份</t>
  </si>
  <si>
    <t>中坚科技</t>
  </si>
  <si>
    <t>杰克股份</t>
  </si>
  <si>
    <t>越剑智能</t>
  </si>
  <si>
    <t>远信工业</t>
  </si>
  <si>
    <t>慈星股份</t>
  </si>
  <si>
    <t>泰坦股份</t>
  </si>
  <si>
    <t>中捷资源</t>
  </si>
  <si>
    <t>精工科技</t>
  </si>
  <si>
    <t>永创智能</t>
  </si>
  <si>
    <t>华研精机</t>
  </si>
  <si>
    <t>鸿铭股份</t>
  </si>
  <si>
    <t>中亚股份</t>
  </si>
  <si>
    <t>新美星</t>
  </si>
  <si>
    <t>斯莱克</t>
  </si>
  <si>
    <t>长荣股份</t>
  </si>
  <si>
    <t>东方精工</t>
  </si>
  <si>
    <t>达 意 隆</t>
  </si>
  <si>
    <t>炜冈科技</t>
  </si>
  <si>
    <t>法兰泰克</t>
  </si>
  <si>
    <t>航天工程</t>
  </si>
  <si>
    <t>力聚热能</t>
  </si>
  <si>
    <t>博隆技术</t>
  </si>
  <si>
    <t>兰石重装</t>
  </si>
  <si>
    <t>如通股份</t>
  </si>
  <si>
    <t>创力集团</t>
  </si>
  <si>
    <t>蓝科高新</t>
  </si>
  <si>
    <t>郑煤机</t>
  </si>
  <si>
    <t>中信重工</t>
  </si>
  <si>
    <t>国机重装</t>
  </si>
  <si>
    <t>北矿科技</t>
  </si>
  <si>
    <t>天地科技</t>
  </si>
  <si>
    <t>振华重工</t>
  </si>
  <si>
    <t>北方股份</t>
  </si>
  <si>
    <t>太原重工</t>
  </si>
  <si>
    <t>德石股份</t>
  </si>
  <si>
    <t>大宏立</t>
  </si>
  <si>
    <t>浙矿股份</t>
  </si>
  <si>
    <t>光力科技</t>
  </si>
  <si>
    <t>梅安森</t>
  </si>
  <si>
    <t>尤洛卡</t>
  </si>
  <si>
    <t>华伍股份</t>
  </si>
  <si>
    <t>科新机电</t>
  </si>
  <si>
    <t>电光科技</t>
  </si>
  <si>
    <t>林州重机</t>
  </si>
  <si>
    <t>山东矿机</t>
  </si>
  <si>
    <t>天桥起重</t>
  </si>
  <si>
    <t>润邦股份</t>
  </si>
  <si>
    <t>融发核电</t>
  </si>
  <si>
    <t>杰瑞股份</t>
  </si>
  <si>
    <t>神开股份</t>
  </si>
  <si>
    <t>大连重工</t>
  </si>
  <si>
    <t>南矿集团</t>
  </si>
  <si>
    <t>锡装股份</t>
  </si>
  <si>
    <t>速达股份</t>
  </si>
  <si>
    <t>石化机械</t>
  </si>
  <si>
    <t>绿田机械</t>
  </si>
  <si>
    <t>海鸥股份</t>
  </si>
  <si>
    <t>上海沪工</t>
  </si>
  <si>
    <t>宏盛股份</t>
  </si>
  <si>
    <t>陕鼓动力</t>
  </si>
  <si>
    <t>开创电气</t>
  </si>
  <si>
    <t>普莱得</t>
  </si>
  <si>
    <t>鑫磊股份</t>
  </si>
  <si>
    <t>瑜欣电子</t>
  </si>
  <si>
    <t>绿岛风</t>
  </si>
  <si>
    <t>东亚机械</t>
  </si>
  <si>
    <t>金盾股份</t>
  </si>
  <si>
    <t>隆华科技</t>
  </si>
  <si>
    <t>开山股份</t>
  </si>
  <si>
    <t>佳士科技</t>
  </si>
  <si>
    <t>新锦动力</t>
  </si>
  <si>
    <t>瑞凌股份</t>
  </si>
  <si>
    <t>锐奇股份</t>
  </si>
  <si>
    <t>南风股份</t>
  </si>
  <si>
    <t>亿利达</t>
  </si>
  <si>
    <t>山东章鼓</t>
  </si>
  <si>
    <t>金财互联</t>
  </si>
  <si>
    <t>巨星科技</t>
  </si>
  <si>
    <t>宗申动力</t>
  </si>
  <si>
    <t>江顺科技</t>
  </si>
  <si>
    <t>美畅股份</t>
  </si>
  <si>
    <t>耐普矿机</t>
  </si>
  <si>
    <t>金太阳</t>
  </si>
  <si>
    <t>四方达</t>
  </si>
  <si>
    <t>凤形股份</t>
  </si>
  <si>
    <t>博深股份</t>
  </si>
  <si>
    <t>四方科技</t>
  </si>
  <si>
    <t>百达精工</t>
  </si>
  <si>
    <t>银都股份</t>
  </si>
  <si>
    <t>海容冷链</t>
  </si>
  <si>
    <t>英特科技</t>
  </si>
  <si>
    <t>同星科技</t>
  </si>
  <si>
    <t>申菱环境</t>
  </si>
  <si>
    <t>同飞股份</t>
  </si>
  <si>
    <t>鲍斯股份</t>
  </si>
  <si>
    <t>雪人股份</t>
  </si>
  <si>
    <t>汉钟精机</t>
  </si>
  <si>
    <t>冰轮环境</t>
  </si>
  <si>
    <t>冰山冷热</t>
  </si>
  <si>
    <t>银龙股份</t>
  </si>
  <si>
    <t>大业股份</t>
  </si>
  <si>
    <t>金帝股份</t>
  </si>
  <si>
    <t>华翔股份</t>
  </si>
  <si>
    <t>大西洋</t>
  </si>
  <si>
    <t>东睦股份</t>
  </si>
  <si>
    <t>中集环科</t>
  </si>
  <si>
    <t>鼎泰高科</t>
  </si>
  <si>
    <t>万得凯</t>
  </si>
  <si>
    <t>朗威股份</t>
  </si>
  <si>
    <t>翔楼新材</t>
  </si>
  <si>
    <t>哈焊华通</t>
  </si>
  <si>
    <t>津荣天宇</t>
  </si>
  <si>
    <t>恒而达</t>
  </si>
  <si>
    <t>锐新科技</t>
  </si>
  <si>
    <t>恒锋工具</t>
  </si>
  <si>
    <t>宝色股份</t>
  </si>
  <si>
    <t>新莱应材</t>
  </si>
  <si>
    <t>泰嘉股份</t>
  </si>
  <si>
    <t>物产金轮</t>
  </si>
  <si>
    <t>中南文化</t>
  </si>
  <si>
    <t>巨力索具</t>
  </si>
  <si>
    <t>通润装备</t>
  </si>
  <si>
    <t>恒星科技</t>
  </si>
  <si>
    <t>腾达科技</t>
  </si>
  <si>
    <t>中集集团</t>
  </si>
  <si>
    <t>华丰股份</t>
  </si>
  <si>
    <t>联德股份</t>
  </si>
  <si>
    <t>国茂股份</t>
  </si>
  <si>
    <t>XD大元泵</t>
  </si>
  <si>
    <t>纽威股份</t>
  </si>
  <si>
    <t>五洲新春</t>
  </si>
  <si>
    <t>君禾股份</t>
  </si>
  <si>
    <t>应流股份</t>
  </si>
  <si>
    <t>杭齿前进</t>
  </si>
  <si>
    <t>晋亿实业</t>
  </si>
  <si>
    <t>龙溪股份</t>
  </si>
  <si>
    <t>浙江华业</t>
  </si>
  <si>
    <t>瑞迪智驱</t>
  </si>
  <si>
    <t>崇德科技</t>
  </si>
  <si>
    <t>丰立智能</t>
  </si>
  <si>
    <t>恒工精密</t>
  </si>
  <si>
    <t>通力科技</t>
  </si>
  <si>
    <t>冠龙节能</t>
  </si>
  <si>
    <t>泰福泵业</t>
  </si>
  <si>
    <t>金沃股份</t>
  </si>
  <si>
    <t>博亚精工</t>
  </si>
  <si>
    <t>春晖智控</t>
  </si>
  <si>
    <t>海昌新材</t>
  </si>
  <si>
    <t>浙江力诺</t>
  </si>
  <si>
    <t>双飞集团</t>
  </si>
  <si>
    <t>长盛轴承</t>
  </si>
  <si>
    <t>昊志机电</t>
  </si>
  <si>
    <t>中密控股</t>
  </si>
  <si>
    <t>力星股份</t>
  </si>
  <si>
    <t>南方泵业</t>
  </si>
  <si>
    <t>锋龙股份</t>
  </si>
  <si>
    <t>中大力德</t>
  </si>
  <si>
    <t>凌霄泵业</t>
  </si>
  <si>
    <t>智能自控</t>
  </si>
  <si>
    <t>伟隆股份</t>
  </si>
  <si>
    <t>申科股份</t>
  </si>
  <si>
    <t>江苏神通</t>
  </si>
  <si>
    <t>宁波东力</t>
  </si>
  <si>
    <t>国机精工</t>
  </si>
  <si>
    <t>山东威达</t>
  </si>
  <si>
    <t>夏厦精密</t>
  </si>
  <si>
    <t>联合精密</t>
  </si>
  <si>
    <t>中核科技</t>
  </si>
  <si>
    <t>宁波精达</t>
  </si>
  <si>
    <t>海天精工</t>
  </si>
  <si>
    <t>乔锋智能</t>
  </si>
  <si>
    <t>华辰装备</t>
  </si>
  <si>
    <t>创世纪</t>
  </si>
  <si>
    <t>思进智能</t>
  </si>
  <si>
    <t>宇环数控</t>
  </si>
  <si>
    <t>华东重机</t>
  </si>
  <si>
    <t>亚威股份</t>
  </si>
  <si>
    <t>华东数控</t>
  </si>
  <si>
    <t>汇洲智能</t>
  </si>
  <si>
    <t>秦川机床</t>
  </si>
  <si>
    <t>咸亨国际</t>
  </si>
  <si>
    <t>宁水集团</t>
  </si>
  <si>
    <t>柯力传感</t>
  </si>
  <si>
    <t>川仪股份</t>
  </si>
  <si>
    <t>多浦乐</t>
  </si>
  <si>
    <t>安培龙</t>
  </si>
  <si>
    <t>真兰仪表</t>
  </si>
  <si>
    <t>迈拓股份</t>
  </si>
  <si>
    <t>山科智能</t>
  </si>
  <si>
    <t>海川智能</t>
  </si>
  <si>
    <t>精测电子</t>
  </si>
  <si>
    <t>理工光科</t>
  </si>
  <si>
    <t>集智股份</t>
  </si>
  <si>
    <t>三德科技</t>
  </si>
  <si>
    <t>康斯特</t>
  </si>
  <si>
    <t>汇中股份</t>
  </si>
  <si>
    <t>东华测试</t>
  </si>
  <si>
    <t>金卡智能</t>
  </si>
  <si>
    <t>远方信息</t>
  </si>
  <si>
    <t>新天科技</t>
  </si>
  <si>
    <t>三川智慧</t>
  </si>
  <si>
    <t>汉威科技</t>
  </si>
  <si>
    <t>威星智能</t>
  </si>
  <si>
    <t>先锋电子</t>
  </si>
  <si>
    <t>东方智造</t>
  </si>
  <si>
    <t>必得科技</t>
  </si>
  <si>
    <t>威奥股份</t>
  </si>
  <si>
    <t>今创集团</t>
  </si>
  <si>
    <t>祥和实业</t>
  </si>
  <si>
    <t>康尼机电</t>
  </si>
  <si>
    <t>中国中车</t>
  </si>
  <si>
    <t>中铁工业</t>
  </si>
  <si>
    <t>晋西车轴</t>
  </si>
  <si>
    <t>金鹰重工</t>
  </si>
  <si>
    <t>雷尔伟</t>
  </si>
  <si>
    <t>研奥股份</t>
  </si>
  <si>
    <t>日月明</t>
  </si>
  <si>
    <t>唐源电气</t>
  </si>
  <si>
    <t>永贵电器</t>
  </si>
  <si>
    <t>科安达</t>
  </si>
  <si>
    <t>长青科技</t>
  </si>
  <si>
    <t>火炬电子</t>
  </si>
  <si>
    <t>鸿远电子</t>
  </si>
  <si>
    <t>泰豪科技</t>
  </si>
  <si>
    <t>国睿科技</t>
  </si>
  <si>
    <t>中航成飞</t>
  </si>
  <si>
    <t>观想科技</t>
  </si>
  <si>
    <t>雷电微力</t>
  </si>
  <si>
    <t>宏达电子</t>
  </si>
  <si>
    <t>全信股份</t>
  </si>
  <si>
    <t>振芯科技</t>
  </si>
  <si>
    <t>天箭科技</t>
  </si>
  <si>
    <t>海格通信</t>
  </si>
  <si>
    <t>盛路通信</t>
  </si>
  <si>
    <t>高德红外</t>
  </si>
  <si>
    <t>奥普光电</t>
  </si>
  <si>
    <t>中航光电</t>
  </si>
  <si>
    <t>航天电器</t>
  </si>
  <si>
    <t>振华科技</t>
  </si>
  <si>
    <t>中国重工</t>
  </si>
  <si>
    <t>亚星锚链</t>
  </si>
  <si>
    <t>中国海防</t>
  </si>
  <si>
    <t>中船防务</t>
  </si>
  <si>
    <t>中国动力</t>
  </si>
  <si>
    <t>中国船舶</t>
  </si>
  <si>
    <t>海兰信</t>
  </si>
  <si>
    <t>天海防务</t>
  </si>
  <si>
    <t>中国卫通</t>
  </si>
  <si>
    <t>航天电子</t>
  </si>
  <si>
    <t>新余国科</t>
  </si>
  <si>
    <t>派克新材</t>
  </si>
  <si>
    <t>航发动力</t>
  </si>
  <si>
    <t>中航高科</t>
  </si>
  <si>
    <t>中航重机</t>
  </si>
  <si>
    <t>中航沈飞</t>
  </si>
  <si>
    <t>航发科技</t>
  </si>
  <si>
    <t>中航机载</t>
  </si>
  <si>
    <t>中直股份</t>
  </si>
  <si>
    <t>佳力奇</t>
  </si>
  <si>
    <t>恒宇信通</t>
  </si>
  <si>
    <t>广联航空</t>
  </si>
  <si>
    <t>三角防务</t>
  </si>
  <si>
    <t>爱乐达</t>
  </si>
  <si>
    <t>航新科技</t>
  </si>
  <si>
    <t>钢研高纳</t>
  </si>
  <si>
    <t>北摩高科</t>
  </si>
  <si>
    <t>新兴装备</t>
  </si>
  <si>
    <t>利君股份</t>
  </si>
  <si>
    <t>光启技术</t>
  </si>
  <si>
    <t>博云新材</t>
  </si>
  <si>
    <t>威海广泰</t>
  </si>
  <si>
    <t>海特高新</t>
  </si>
  <si>
    <t>中航西飞</t>
  </si>
  <si>
    <t>航发控制</t>
  </si>
  <si>
    <t>内蒙一机</t>
  </si>
  <si>
    <t>光电股份</t>
  </si>
  <si>
    <t>天秦装备</t>
  </si>
  <si>
    <t>建设工业</t>
  </si>
  <si>
    <t>甘化科工</t>
  </si>
  <si>
    <t>上海电气</t>
  </si>
  <si>
    <t>东方电气</t>
  </si>
  <si>
    <t>华光环能</t>
  </si>
  <si>
    <t>优优绿能</t>
  </si>
  <si>
    <t>华塑科技</t>
  </si>
  <si>
    <t>欧陆通</t>
  </si>
  <si>
    <t>英杰电气</t>
  </si>
  <si>
    <t>盛弘股份</t>
  </si>
  <si>
    <t>科泰电源</t>
  </si>
  <si>
    <t>龙源技术</t>
  </si>
  <si>
    <t>麦格米特</t>
  </si>
  <si>
    <t>西子洁能</t>
  </si>
  <si>
    <t>科士达</t>
  </si>
  <si>
    <t>中恒电气</t>
  </si>
  <si>
    <t>科华数据</t>
  </si>
  <si>
    <t>海陆重工</t>
  </si>
  <si>
    <t>恒润股份</t>
  </si>
  <si>
    <t>振江股份</t>
  </si>
  <si>
    <t>日月股份</t>
  </si>
  <si>
    <t>禾望电气</t>
  </si>
  <si>
    <t>吉鑫科技</t>
  </si>
  <si>
    <t>时代新材</t>
  </si>
  <si>
    <t>常友科技</t>
  </si>
  <si>
    <t>盘古智能</t>
  </si>
  <si>
    <t>海力风电</t>
  </si>
  <si>
    <t>海锅股份</t>
  </si>
  <si>
    <t>新强联</t>
  </si>
  <si>
    <t>双一科技</t>
  </si>
  <si>
    <t>天能重工</t>
  </si>
  <si>
    <t>金雷股份</t>
  </si>
  <si>
    <t>通裕重工</t>
  </si>
  <si>
    <t>泰胜风能</t>
  </si>
  <si>
    <t>天顺风能</t>
  </si>
  <si>
    <t>大金重工</t>
  </si>
  <si>
    <t>明阳智能</t>
  </si>
  <si>
    <t>运达股份</t>
  </si>
  <si>
    <t>金风科技</t>
  </si>
  <si>
    <t>金辰股份</t>
  </si>
  <si>
    <t>帝尔激光</t>
  </si>
  <si>
    <t>迈为股份</t>
  </si>
  <si>
    <t>捷佳伟创</t>
  </si>
  <si>
    <t>晶盛机电</t>
  </si>
  <si>
    <t>京山轻机</t>
  </si>
  <si>
    <t>福斯特</t>
  </si>
  <si>
    <t>清源股份</t>
  </si>
  <si>
    <t>永臻股份</t>
  </si>
  <si>
    <t>福莱特</t>
  </si>
  <si>
    <t>泽润新能</t>
  </si>
  <si>
    <t>快可电子</t>
  </si>
  <si>
    <t>宇邦新材</t>
  </si>
  <si>
    <t>通灵股份</t>
  </si>
  <si>
    <t>帝科股份</t>
  </si>
  <si>
    <t>联泓新科</t>
  </si>
  <si>
    <t>亚玛顿</t>
  </si>
  <si>
    <t>苏州固锝</t>
  </si>
  <si>
    <t>德业股份</t>
  </si>
  <si>
    <t>首航新能</t>
  </si>
  <si>
    <t>上能电气</t>
  </si>
  <si>
    <t>锦浪科技</t>
  </si>
  <si>
    <t>阳光电源</t>
  </si>
  <si>
    <t>横店东磁</t>
  </si>
  <si>
    <t>起帆电缆</t>
  </si>
  <si>
    <t>华通线缆</t>
  </si>
  <si>
    <t>长城科技</t>
  </si>
  <si>
    <t>杭电股份</t>
  </si>
  <si>
    <t>东方电缆</t>
  </si>
  <si>
    <t>汇金通</t>
  </si>
  <si>
    <t>神马电力</t>
  </si>
  <si>
    <t>宝胜股份</t>
  </si>
  <si>
    <t>远东股份</t>
  </si>
  <si>
    <t>精达股份</t>
  </si>
  <si>
    <t>冠城新材</t>
  </si>
  <si>
    <t>泓淋电力</t>
  </si>
  <si>
    <t>中辰股份</t>
  </si>
  <si>
    <t>安靠智电</t>
  </si>
  <si>
    <t>通光线缆</t>
  </si>
  <si>
    <t>日丰股份</t>
  </si>
  <si>
    <t>金龙羽</t>
  </si>
  <si>
    <t>长缆科技</t>
  </si>
  <si>
    <t>远程股份</t>
  </si>
  <si>
    <t>露笑科技</t>
  </si>
  <si>
    <t>大连电瓷</t>
  </si>
  <si>
    <t>通达股份</t>
  </si>
  <si>
    <t>金杯电工</t>
  </si>
  <si>
    <t>汉缆股份</t>
  </si>
  <si>
    <t>摩恩电气</t>
  </si>
  <si>
    <t>太阳电缆</t>
  </si>
  <si>
    <t>万马股份</t>
  </si>
  <si>
    <t>新亚电缆</t>
  </si>
  <si>
    <t>华菱线缆</t>
  </si>
  <si>
    <t>新能泰山</t>
  </si>
  <si>
    <t>天正电气</t>
  </si>
  <si>
    <t>白云电器</t>
  </si>
  <si>
    <t>洛凯股份</t>
  </si>
  <si>
    <t>万控智造</t>
  </si>
  <si>
    <t>新宏泰</t>
  </si>
  <si>
    <t>正泰电器</t>
  </si>
  <si>
    <t>广电电气</t>
  </si>
  <si>
    <t>三星医疗</t>
  </si>
  <si>
    <t>百利电气</t>
  </si>
  <si>
    <t>欣灵电气</t>
  </si>
  <si>
    <t>未来电器</t>
  </si>
  <si>
    <t>众智科技</t>
  </si>
  <si>
    <t>中熔电气</t>
  </si>
  <si>
    <t>三友联众</t>
  </si>
  <si>
    <t>泰永长征</t>
  </si>
  <si>
    <t>良信股份</t>
  </si>
  <si>
    <t>众业达</t>
  </si>
  <si>
    <t>北京科锐</t>
  </si>
  <si>
    <t>柘中股份</t>
  </si>
  <si>
    <t>西典新能</t>
  </si>
  <si>
    <t>望变电气</t>
  </si>
  <si>
    <t>江苏华辰</t>
  </si>
  <si>
    <t>中国西电</t>
  </si>
  <si>
    <t>宏发股份</t>
  </si>
  <si>
    <t>保变电气</t>
  </si>
  <si>
    <t>宝光股份</t>
  </si>
  <si>
    <t>平高电气</t>
  </si>
  <si>
    <t>特变电工</t>
  </si>
  <si>
    <t>美硕科技</t>
  </si>
  <si>
    <t>明阳电气</t>
  </si>
  <si>
    <t>新特电气</t>
  </si>
  <si>
    <t>扬电科技</t>
  </si>
  <si>
    <t>双杰电气</t>
  </si>
  <si>
    <t>麦克奥迪</t>
  </si>
  <si>
    <t>合康新能</t>
  </si>
  <si>
    <t>特锐德</t>
  </si>
  <si>
    <t>伊戈尔</t>
  </si>
  <si>
    <t>长高电新</t>
  </si>
  <si>
    <t>森源电气</t>
  </si>
  <si>
    <t>中电鑫龙</t>
  </si>
  <si>
    <t>华明装备</t>
  </si>
  <si>
    <t>三变科技</t>
  </si>
  <si>
    <t>思源电气</t>
  </si>
  <si>
    <t>顺钠股份</t>
  </si>
  <si>
    <t>科林电气</t>
  </si>
  <si>
    <t>四方股份</t>
  </si>
  <si>
    <t>国电南瑞</t>
  </si>
  <si>
    <t>国电南自</t>
  </si>
  <si>
    <t>泽宇智能</t>
  </si>
  <si>
    <t>红相股份</t>
  </si>
  <si>
    <t>凯发电气</t>
  </si>
  <si>
    <t>科大智能</t>
  </si>
  <si>
    <t>中元股份</t>
  </si>
  <si>
    <t>金智科技</t>
  </si>
  <si>
    <t>东方电子</t>
  </si>
  <si>
    <t>许继电气</t>
  </si>
  <si>
    <t>海兴电力</t>
  </si>
  <si>
    <t>万胜智能</t>
  </si>
  <si>
    <t>迦南智能</t>
  </si>
  <si>
    <t>友讯达</t>
  </si>
  <si>
    <t>炬华科技</t>
  </si>
  <si>
    <t>安科瑞</t>
  </si>
  <si>
    <t>华盛昌</t>
  </si>
  <si>
    <t>新联电子</t>
  </si>
  <si>
    <t>科陆电子</t>
  </si>
  <si>
    <t>野马电池</t>
  </si>
  <si>
    <t>安孚科技</t>
  </si>
  <si>
    <t>骆驼股份</t>
  </si>
  <si>
    <t>浙江恒威</t>
  </si>
  <si>
    <t>圣阳股份</t>
  </si>
  <si>
    <t>雄韬股份</t>
  </si>
  <si>
    <t>赢合科技</t>
  </si>
  <si>
    <t>先导智能</t>
  </si>
  <si>
    <t>正业科技</t>
  </si>
  <si>
    <t>福能东方</t>
  </si>
  <si>
    <t>璞泰来</t>
  </si>
  <si>
    <t>杉杉股份</t>
  </si>
  <si>
    <t>湖南裕能</t>
  </si>
  <si>
    <t>信德新材</t>
  </si>
  <si>
    <t>瑞泰新材</t>
  </si>
  <si>
    <t>中伟股份</t>
  </si>
  <si>
    <t>星源材质</t>
  </si>
  <si>
    <t>道氏技术</t>
  </si>
  <si>
    <t>科恒股份</t>
  </si>
  <si>
    <t>当升科技</t>
  </si>
  <si>
    <t>新宙邦</t>
  </si>
  <si>
    <t>中科电气</t>
  </si>
  <si>
    <t>恩捷股份</t>
  </si>
  <si>
    <t>天赐材料</t>
  </si>
  <si>
    <t>格林美</t>
  </si>
  <si>
    <t>尚太科技</t>
  </si>
  <si>
    <t>中国宝安</t>
  </si>
  <si>
    <t>科力远</t>
  </si>
  <si>
    <t>时代万恒</t>
  </si>
  <si>
    <t>中瑞股份</t>
  </si>
  <si>
    <t>德福科技</t>
  </si>
  <si>
    <t>华宝新能</t>
  </si>
  <si>
    <t>金杨股份</t>
  </si>
  <si>
    <t>震裕科技</t>
  </si>
  <si>
    <t>宁德时代</t>
  </si>
  <si>
    <t>欣旺达</t>
  </si>
  <si>
    <t>亿纬锂能</t>
  </si>
  <si>
    <t>科达利</t>
  </si>
  <si>
    <t>蔚蓝锂芯</t>
  </si>
  <si>
    <t>国轩高科</t>
  </si>
  <si>
    <t>豪鹏科技</t>
  </si>
  <si>
    <t>德赛电池</t>
  </si>
  <si>
    <t>中电电机</t>
  </si>
  <si>
    <t>XD神力股</t>
  </si>
  <si>
    <t>鸣志电器</t>
  </si>
  <si>
    <t>八方股份</t>
  </si>
  <si>
    <t>安乃达</t>
  </si>
  <si>
    <t>星德胜</t>
  </si>
  <si>
    <t>迪贝电气</t>
  </si>
  <si>
    <t>神驰机电</t>
  </si>
  <si>
    <t>卧龙电驱</t>
  </si>
  <si>
    <t>湘电股份</t>
  </si>
  <si>
    <t>华阳智能</t>
  </si>
  <si>
    <t>祥明智能</t>
  </si>
  <si>
    <t>江南奕帆</t>
  </si>
  <si>
    <t>康平科技</t>
  </si>
  <si>
    <t>江苏雷利</t>
  </si>
  <si>
    <t>华瑞股份</t>
  </si>
  <si>
    <t>兆威机电</t>
  </si>
  <si>
    <t>科力尔</t>
  </si>
  <si>
    <t>凯中精密</t>
  </si>
  <si>
    <t>微光股份</t>
  </si>
  <si>
    <t>通达动力</t>
  </si>
  <si>
    <t>大洋电机</t>
  </si>
  <si>
    <t>佳电股份</t>
  </si>
  <si>
    <t>爱美客</t>
  </si>
  <si>
    <t>方盛制药</t>
  </si>
  <si>
    <t>寿仙谷</t>
  </si>
  <si>
    <t>步长制药</t>
  </si>
  <si>
    <t>珍宝岛</t>
  </si>
  <si>
    <t>贵州三力</t>
  </si>
  <si>
    <t>马应龙</t>
  </si>
  <si>
    <t>健民集团</t>
  </si>
  <si>
    <t>广誉远</t>
  </si>
  <si>
    <t>江中药业</t>
  </si>
  <si>
    <t>天目药业</t>
  </si>
  <si>
    <t>神奇制药</t>
  </si>
  <si>
    <t>康恩贝</t>
  </si>
  <si>
    <t>济川药业</t>
  </si>
  <si>
    <t>康缘药业</t>
  </si>
  <si>
    <t>天士力</t>
  </si>
  <si>
    <t>康美药业</t>
  </si>
  <si>
    <t>千金药业</t>
  </si>
  <si>
    <t>片仔癀</t>
  </si>
  <si>
    <t>昆药集团</t>
  </si>
  <si>
    <t>亚宝药业</t>
  </si>
  <si>
    <t>白云山</t>
  </si>
  <si>
    <t>达仁堂</t>
  </si>
  <si>
    <t>羚锐制药</t>
  </si>
  <si>
    <t>中恒集团</t>
  </si>
  <si>
    <t>太龙药业</t>
  </si>
  <si>
    <t>太极集团</t>
  </si>
  <si>
    <t>同仁堂</t>
  </si>
  <si>
    <t>金花股份</t>
  </si>
  <si>
    <t>恩威医药</t>
  </si>
  <si>
    <t>陇神戎发</t>
  </si>
  <si>
    <t>新光药业</t>
  </si>
  <si>
    <t>佐力药业</t>
  </si>
  <si>
    <t>上海凯宝</t>
  </si>
  <si>
    <t>红日药业</t>
  </si>
  <si>
    <t>华森制药</t>
  </si>
  <si>
    <t>新天药业</t>
  </si>
  <si>
    <t>盘龙药业</t>
  </si>
  <si>
    <t>葵花药业</t>
  </si>
  <si>
    <t>特一药业</t>
  </si>
  <si>
    <t>佛慈制药</t>
  </si>
  <si>
    <t>以岭药业</t>
  </si>
  <si>
    <t>益盛药业</t>
  </si>
  <si>
    <t>汉森制药</t>
  </si>
  <si>
    <t>精华制药</t>
  </si>
  <si>
    <t>众生药业</t>
  </si>
  <si>
    <t>奇正藏药</t>
  </si>
  <si>
    <t>桂林三金</t>
  </si>
  <si>
    <t>嘉应制药</t>
  </si>
  <si>
    <t>莱茵生物</t>
  </si>
  <si>
    <t>沃华医药</t>
  </si>
  <si>
    <t>万邦德</t>
  </si>
  <si>
    <t>华润三九</t>
  </si>
  <si>
    <t>九芝堂</t>
  </si>
  <si>
    <t>仁和药业</t>
  </si>
  <si>
    <t>吉林敖东</t>
  </si>
  <si>
    <t>云南白药</t>
  </si>
  <si>
    <t>东阿阿胶</t>
  </si>
  <si>
    <t>柳药集团</t>
  </si>
  <si>
    <t>上海医药</t>
  </si>
  <si>
    <t>九州通</t>
  </si>
  <si>
    <t>人民同泰</t>
  </si>
  <si>
    <t>南京医药</t>
  </si>
  <si>
    <t>国发股份</t>
  </si>
  <si>
    <t>国药股份</t>
  </si>
  <si>
    <t>开开实业</t>
  </si>
  <si>
    <t>中国医药</t>
  </si>
  <si>
    <t>华人健康</t>
  </si>
  <si>
    <t>泰恩康</t>
  </si>
  <si>
    <t>达嘉维康</t>
  </si>
  <si>
    <t>百洋医药</t>
  </si>
  <si>
    <t>药易购</t>
  </si>
  <si>
    <t>鹭燕医药</t>
  </si>
  <si>
    <t>瑞康医药</t>
  </si>
  <si>
    <t>嘉事堂</t>
  </si>
  <si>
    <t>信邦制药</t>
  </si>
  <si>
    <t>重药控股</t>
  </si>
  <si>
    <t>浙江震元</t>
  </si>
  <si>
    <t>英特集团</t>
  </si>
  <si>
    <t>海王生物</t>
  </si>
  <si>
    <t>国药一致</t>
  </si>
  <si>
    <t>尚荣医疗</t>
  </si>
  <si>
    <t>通策医疗</t>
  </si>
  <si>
    <t>大东方</t>
  </si>
  <si>
    <t>三博脑科</t>
  </si>
  <si>
    <t>华厦眼科</t>
  </si>
  <si>
    <t>普瑞眼科</t>
  </si>
  <si>
    <t>何氏眼科</t>
  </si>
  <si>
    <t>盈康生命</t>
  </si>
  <si>
    <t>爱尔眼科</t>
  </si>
  <si>
    <t>光正眼科</t>
  </si>
  <si>
    <t>新里程</t>
  </si>
  <si>
    <t>澳洋健康</t>
  </si>
  <si>
    <t>九洲药业</t>
  </si>
  <si>
    <t>药明康德</t>
  </si>
  <si>
    <t>昭衍新药</t>
  </si>
  <si>
    <t>百花医药</t>
  </si>
  <si>
    <t>万邦医药</t>
  </si>
  <si>
    <t>金凯生科</t>
  </si>
  <si>
    <t>诺思格</t>
  </si>
  <si>
    <t>普蕊斯</t>
  </si>
  <si>
    <t>泓博医药</t>
  </si>
  <si>
    <t>康龙化成</t>
  </si>
  <si>
    <t>药石科技</t>
  </si>
  <si>
    <t>博济医药</t>
  </si>
  <si>
    <t>泰格医药</t>
  </si>
  <si>
    <t>睿智医药</t>
  </si>
  <si>
    <t>凯莱英</t>
  </si>
  <si>
    <t>中金辐照</t>
  </si>
  <si>
    <t>泰林生物</t>
  </si>
  <si>
    <t>东富龙</t>
  </si>
  <si>
    <t>万孚生物</t>
  </si>
  <si>
    <t>迪瑞医疗</t>
  </si>
  <si>
    <t>拱东医疗</t>
  </si>
  <si>
    <t>康德莱</t>
  </si>
  <si>
    <t>正川股份</t>
  </si>
  <si>
    <t>维力医疗</t>
  </si>
  <si>
    <t>振德医疗</t>
  </si>
  <si>
    <t>健尔康</t>
  </si>
  <si>
    <t>山东药玻</t>
  </si>
  <si>
    <t>爱迪特</t>
  </si>
  <si>
    <t>东星医疗</t>
  </si>
  <si>
    <t>五洲医疗</t>
  </si>
  <si>
    <t>采纳股份</t>
  </si>
  <si>
    <t>天益医疗</t>
  </si>
  <si>
    <t>华兰股份</t>
  </si>
  <si>
    <t>迈普医学</t>
  </si>
  <si>
    <t>中红医疗</t>
  </si>
  <si>
    <t>稳健医疗</t>
  </si>
  <si>
    <t>英科医疗</t>
  </si>
  <si>
    <t>正海生物</t>
  </si>
  <si>
    <t>欧普康视</t>
  </si>
  <si>
    <t>健帆生物</t>
  </si>
  <si>
    <t>三鑫医疗</t>
  </si>
  <si>
    <t>冠昊生物</t>
  </si>
  <si>
    <t>乐普医疗</t>
  </si>
  <si>
    <t>奥美医疗</t>
  </si>
  <si>
    <t>大博医疗</t>
  </si>
  <si>
    <t>蓝帆医疗</t>
  </si>
  <si>
    <t>威高血净</t>
  </si>
  <si>
    <t>新华医疗</t>
  </si>
  <si>
    <t>万东医疗</t>
  </si>
  <si>
    <t>超研股份</t>
  </si>
  <si>
    <t>港通医疗</t>
  </si>
  <si>
    <t>瑞迈特</t>
  </si>
  <si>
    <t>美好医疗</t>
  </si>
  <si>
    <t>康泰医学</t>
  </si>
  <si>
    <t>迈瑞医疗</t>
  </si>
  <si>
    <t>开立医疗</t>
  </si>
  <si>
    <t>戴维医疗</t>
  </si>
  <si>
    <t>宝莱特</t>
  </si>
  <si>
    <t>理邦仪器</t>
  </si>
  <si>
    <t>福瑞股份</t>
  </si>
  <si>
    <t>阳普医疗</t>
  </si>
  <si>
    <t>可孚医疗</t>
  </si>
  <si>
    <t>乐心医疗</t>
  </si>
  <si>
    <t>三诺生物</t>
  </si>
  <si>
    <t>九安医疗</t>
  </si>
  <si>
    <t>鱼跃医疗</t>
  </si>
  <si>
    <t>健友股份</t>
  </si>
  <si>
    <t>康辰药业</t>
  </si>
  <si>
    <t>南京新百</t>
  </si>
  <si>
    <t>西藏药业</t>
  </si>
  <si>
    <t>百普赛斯</t>
  </si>
  <si>
    <t>义翘神州</t>
  </si>
  <si>
    <t>我武生物</t>
  </si>
  <si>
    <t>常山药业</t>
  </si>
  <si>
    <t>东宝生物</t>
  </si>
  <si>
    <t>千红制药</t>
  </si>
  <si>
    <t>万泽股份</t>
  </si>
  <si>
    <t>甘李药业</t>
  </si>
  <si>
    <t>通化东宝</t>
  </si>
  <si>
    <t>安科生物</t>
  </si>
  <si>
    <t>双鹭药业</t>
  </si>
  <si>
    <t>长春高新</t>
  </si>
  <si>
    <t>安图生物</t>
  </si>
  <si>
    <t>基蛋生物</t>
  </si>
  <si>
    <t>中源协和</t>
  </si>
  <si>
    <t>新产业</t>
  </si>
  <si>
    <t>艾德生物</t>
  </si>
  <si>
    <t>迈克生物</t>
  </si>
  <si>
    <t>美康生物</t>
  </si>
  <si>
    <t>九强生物</t>
  </si>
  <si>
    <t>达安基因</t>
  </si>
  <si>
    <t>赛升药业</t>
  </si>
  <si>
    <t>辽宁成大</t>
  </si>
  <si>
    <t>华兰疫苗</t>
  </si>
  <si>
    <t>康华生物</t>
  </si>
  <si>
    <t>康泰生物</t>
  </si>
  <si>
    <t>天坛生物</t>
  </si>
  <si>
    <t>博雅生物</t>
  </si>
  <si>
    <t>卫光生物</t>
  </si>
  <si>
    <t>上海莱士</t>
  </si>
  <si>
    <t>华兰生物</t>
  </si>
  <si>
    <t>派林生物</t>
  </si>
  <si>
    <t>国邦医药</t>
  </si>
  <si>
    <t>奥锐特</t>
  </si>
  <si>
    <t>美诺华</t>
  </si>
  <si>
    <t>司太立</t>
  </si>
  <si>
    <t>威尔药业</t>
  </si>
  <si>
    <t>天新药业</t>
  </si>
  <si>
    <t>奥翔药业</t>
  </si>
  <si>
    <t>津药药业</t>
  </si>
  <si>
    <t>浙江医药</t>
  </si>
  <si>
    <t>川宁生物</t>
  </si>
  <si>
    <t>科源制药</t>
  </si>
  <si>
    <t>新天地</t>
  </si>
  <si>
    <t>富士莱</t>
  </si>
  <si>
    <t>宏源药业</t>
  </si>
  <si>
    <t>亨迪药业</t>
  </si>
  <si>
    <t>本立科技</t>
  </si>
  <si>
    <t>天宇股份</t>
  </si>
  <si>
    <t>同和药业</t>
  </si>
  <si>
    <t>富祥药业</t>
  </si>
  <si>
    <t>山河药辅</t>
  </si>
  <si>
    <t>花园生物</t>
  </si>
  <si>
    <t>溢多利</t>
  </si>
  <si>
    <t>尔康制药</t>
  </si>
  <si>
    <t>黄山胶囊</t>
  </si>
  <si>
    <t>海普瑞</t>
  </si>
  <si>
    <t>能特科技</t>
  </si>
  <si>
    <t>海翔药业</t>
  </si>
  <si>
    <t>海森药业</t>
  </si>
  <si>
    <t>河化股份</t>
  </si>
  <si>
    <t>新华制药</t>
  </si>
  <si>
    <t>普洛药业</t>
  </si>
  <si>
    <t>诚意药业</t>
  </si>
  <si>
    <t>卫信康</t>
  </si>
  <si>
    <t>辰欣药业</t>
  </si>
  <si>
    <t>小方制药</t>
  </si>
  <si>
    <t>莎普爱思</t>
  </si>
  <si>
    <t>福元医药</t>
  </si>
  <si>
    <t>海欣股份</t>
  </si>
  <si>
    <t>华北制药</t>
  </si>
  <si>
    <t>鲁抗医药</t>
  </si>
  <si>
    <t>哈药股份</t>
  </si>
  <si>
    <t>华海药业</t>
  </si>
  <si>
    <t>联环药业</t>
  </si>
  <si>
    <t>国药现代</t>
  </si>
  <si>
    <t>健康元</t>
  </si>
  <si>
    <t>恒瑞医药</t>
  </si>
  <si>
    <t>海正药业</t>
  </si>
  <si>
    <t>复星医药</t>
  </si>
  <si>
    <t>人福医药</t>
  </si>
  <si>
    <t>华润双鹤</t>
  </si>
  <si>
    <t>民生健康</t>
  </si>
  <si>
    <t>西点药业</t>
  </si>
  <si>
    <t>一品红</t>
  </si>
  <si>
    <t>九典制药</t>
  </si>
  <si>
    <t>海辰药业</t>
  </si>
  <si>
    <t>兴齐眼药</t>
  </si>
  <si>
    <t>贝达药业</t>
  </si>
  <si>
    <t>金石亚药</t>
  </si>
  <si>
    <t>仟源医药</t>
  </si>
  <si>
    <t>金城医药</t>
  </si>
  <si>
    <t>翰宇药业</t>
  </si>
  <si>
    <t>福安药业</t>
  </si>
  <si>
    <t>振东制药</t>
  </si>
  <si>
    <t>向日葵</t>
  </si>
  <si>
    <t>华仁药业</t>
  </si>
  <si>
    <t>北陆药业</t>
  </si>
  <si>
    <t>立方制药</t>
  </si>
  <si>
    <t>昂利康</t>
  </si>
  <si>
    <t>润都股份</t>
  </si>
  <si>
    <t>易明医药</t>
  </si>
  <si>
    <t>罗欣药业</t>
  </si>
  <si>
    <t>康弘药业</t>
  </si>
  <si>
    <t>奥赛康</t>
  </si>
  <si>
    <t>东诚药业</t>
  </si>
  <si>
    <t>海思科</t>
  </si>
  <si>
    <t>誉衡药业</t>
  </si>
  <si>
    <t>科伦药业</t>
  </si>
  <si>
    <t>力生制药</t>
  </si>
  <si>
    <t>仙琚制药</t>
  </si>
  <si>
    <t>信立泰</t>
  </si>
  <si>
    <t>恩华药业</t>
  </si>
  <si>
    <t>京新药业</t>
  </si>
  <si>
    <t>亿帆医药</t>
  </si>
  <si>
    <t>华东医药</t>
  </si>
  <si>
    <t>中 关 村</t>
  </si>
  <si>
    <t>金陵药业</t>
  </si>
  <si>
    <t>华特达因</t>
  </si>
  <si>
    <t>北大医药</t>
  </si>
  <si>
    <t>通化金马</t>
  </si>
  <si>
    <t>东北制药</t>
  </si>
  <si>
    <t>丽珠集团</t>
  </si>
  <si>
    <t>丰原药业</t>
  </si>
  <si>
    <t>爱玛科技</t>
  </si>
  <si>
    <t>上海凤凰</t>
  </si>
  <si>
    <t>林海股份</t>
  </si>
  <si>
    <t>涛涛车业</t>
  </si>
  <si>
    <t>绿通科技</t>
  </si>
  <si>
    <t>久祺股份</t>
  </si>
  <si>
    <t>新日股份</t>
  </si>
  <si>
    <t>隆鑫通用</t>
  </si>
  <si>
    <t>春风动力</t>
  </si>
  <si>
    <t>千里科技</t>
  </si>
  <si>
    <t>钱江摩托</t>
  </si>
  <si>
    <t>中国汽研</t>
  </si>
  <si>
    <t>中汽股份</t>
  </si>
  <si>
    <t>阿尔特</t>
  </si>
  <si>
    <t>浩物股份</t>
  </si>
  <si>
    <t>上海物贸</t>
  </si>
  <si>
    <t>国机汽车</t>
  </si>
  <si>
    <t>沪光股份</t>
  </si>
  <si>
    <t>合兴股份</t>
  </si>
  <si>
    <t>克来机电</t>
  </si>
  <si>
    <t>科博达</t>
  </si>
  <si>
    <t>徕木股份</t>
  </si>
  <si>
    <t>通达电气</t>
  </si>
  <si>
    <t>天有为</t>
  </si>
  <si>
    <t>保隆科技</t>
  </si>
  <si>
    <t>新泉股份</t>
  </si>
  <si>
    <t>均胜电子</t>
  </si>
  <si>
    <t>富特科技</t>
  </si>
  <si>
    <t>维科精密</t>
  </si>
  <si>
    <t>豪恩汽电</t>
  </si>
  <si>
    <t>光庭信息</t>
  </si>
  <si>
    <t>恒帅股份</t>
  </si>
  <si>
    <t>卡倍亿</t>
  </si>
  <si>
    <t>英搏尔</t>
  </si>
  <si>
    <t>云意电气</t>
  </si>
  <si>
    <t>德赛西威</t>
  </si>
  <si>
    <t>华阳集团</t>
  </si>
  <si>
    <t>索菱股份</t>
  </si>
  <si>
    <t>信质集团</t>
  </si>
  <si>
    <t>松芝股份</t>
  </si>
  <si>
    <t>奥特佳</t>
  </si>
  <si>
    <t>无锡振华</t>
  </si>
  <si>
    <t>XD长华集</t>
  </si>
  <si>
    <t>合力科技</t>
  </si>
  <si>
    <t>朗博科技</t>
  </si>
  <si>
    <t>汇通控股</t>
  </si>
  <si>
    <t>文灿股份</t>
  </si>
  <si>
    <t>天龙股份</t>
  </si>
  <si>
    <t>晋拓股份</t>
  </si>
  <si>
    <t>泰鸿万立</t>
  </si>
  <si>
    <t>常润股份</t>
  </si>
  <si>
    <t>亚通精工</t>
  </si>
  <si>
    <t>浙江荣泰</t>
  </si>
  <si>
    <t>XD贵航股</t>
  </si>
  <si>
    <t>凌云股份</t>
  </si>
  <si>
    <t>东风科技</t>
  </si>
  <si>
    <t>新铝时代</t>
  </si>
  <si>
    <t>浙江华远</t>
  </si>
  <si>
    <t>鑫宏业</t>
  </si>
  <si>
    <t>纽泰格</t>
  </si>
  <si>
    <t>恒勃股份</t>
  </si>
  <si>
    <t>标榜股份</t>
  </si>
  <si>
    <t>超捷股份</t>
  </si>
  <si>
    <t>肇民科技</t>
  </si>
  <si>
    <t>致远新能</t>
  </si>
  <si>
    <t>东箭科技</t>
  </si>
  <si>
    <t>博俊科技</t>
  </si>
  <si>
    <t>松原安全</t>
  </si>
  <si>
    <t>艾可蓝</t>
  </si>
  <si>
    <t>万通智控</t>
  </si>
  <si>
    <t>美力科技</t>
  </si>
  <si>
    <t>征和工业</t>
  </si>
  <si>
    <t>瑞玛精密</t>
  </si>
  <si>
    <t>祥鑫科技</t>
  </si>
  <si>
    <t>天汽模</t>
  </si>
  <si>
    <t>成飞集成</t>
  </si>
  <si>
    <t>多利科技</t>
  </si>
  <si>
    <t>三联锻造</t>
  </si>
  <si>
    <t>中鼎股份</t>
  </si>
  <si>
    <t>中策橡胶</t>
  </si>
  <si>
    <t>玲珑轮胎</t>
  </si>
  <si>
    <t>通用股份</t>
  </si>
  <si>
    <t>三角轮胎</t>
  </si>
  <si>
    <t>赛轮轮胎</t>
  </si>
  <si>
    <t>风神股份</t>
  </si>
  <si>
    <t>S佳通</t>
  </si>
  <si>
    <t>斯菱股份</t>
  </si>
  <si>
    <t>宏鑫科技</t>
  </si>
  <si>
    <t>兆丰股份</t>
  </si>
  <si>
    <t>雷迪克</t>
  </si>
  <si>
    <t>立中集团</t>
  </si>
  <si>
    <t>森麒麟</t>
  </si>
  <si>
    <t>今飞凯达</t>
  </si>
  <si>
    <t>跃岭股份</t>
  </si>
  <si>
    <t>金固股份</t>
  </si>
  <si>
    <t>兴民智通</t>
  </si>
  <si>
    <t>万丰奥威</t>
  </si>
  <si>
    <t>贵州轮胎</t>
  </si>
  <si>
    <t>天普股份</t>
  </si>
  <si>
    <t>嵘泰股份</t>
  </si>
  <si>
    <t>冠盛股份</t>
  </si>
  <si>
    <t>长源东谷</t>
  </si>
  <si>
    <t>雪龙集团</t>
  </si>
  <si>
    <t>铁流股份</t>
  </si>
  <si>
    <t>豪能股份</t>
  </si>
  <si>
    <t>宁波高发</t>
  </si>
  <si>
    <t>中马传动</t>
  </si>
  <si>
    <t>秦安股份</t>
  </si>
  <si>
    <t>德宏股份</t>
  </si>
  <si>
    <t>伯特利</t>
  </si>
  <si>
    <t>金麒麟</t>
  </si>
  <si>
    <t>美湖股份</t>
  </si>
  <si>
    <t>旭升集团</t>
  </si>
  <si>
    <t>福达股份</t>
  </si>
  <si>
    <t>科华控股</t>
  </si>
  <si>
    <t>腾龙股份</t>
  </si>
  <si>
    <t>华培动力</t>
  </si>
  <si>
    <t>上海汽配</t>
  </si>
  <si>
    <t>正裕工业</t>
  </si>
  <si>
    <t>浙江黎明</t>
  </si>
  <si>
    <t>新坐标</t>
  </si>
  <si>
    <t>凯众股份</t>
  </si>
  <si>
    <t>亚普股份</t>
  </si>
  <si>
    <t>北特科技</t>
  </si>
  <si>
    <t>渤海汽车</t>
  </si>
  <si>
    <t>爱柯迪</t>
  </si>
  <si>
    <t>湖南天雁</t>
  </si>
  <si>
    <t>东安动力</t>
  </si>
  <si>
    <t>长春一东</t>
  </si>
  <si>
    <t>众捷汽车</t>
  </si>
  <si>
    <t>丰茂股份</t>
  </si>
  <si>
    <t>溯联股份</t>
  </si>
  <si>
    <t>东利机械</t>
  </si>
  <si>
    <t>锡南科技</t>
  </si>
  <si>
    <t>正强股份</t>
  </si>
  <si>
    <t>密封科技</t>
  </si>
  <si>
    <t>德迈仕</t>
  </si>
  <si>
    <t>西菱动力</t>
  </si>
  <si>
    <t>蠡湖股份</t>
  </si>
  <si>
    <t>隆盛科技</t>
  </si>
  <si>
    <t>贝斯特</t>
  </si>
  <si>
    <t>川环科技</t>
  </si>
  <si>
    <t>苏奥传感</t>
  </si>
  <si>
    <t>德尔股份</t>
  </si>
  <si>
    <t>富临精工</t>
  </si>
  <si>
    <t>鹏翎股份</t>
  </si>
  <si>
    <t>精锻科技</t>
  </si>
  <si>
    <t>鸿特科技</t>
  </si>
  <si>
    <t>登云股份</t>
  </si>
  <si>
    <t>光洋股份</t>
  </si>
  <si>
    <t>浙江世宝</t>
  </si>
  <si>
    <t>万安科技</t>
  </si>
  <si>
    <t>南方精工</t>
  </si>
  <si>
    <t>飞龙股份</t>
  </si>
  <si>
    <t>双环传动</t>
  </si>
  <si>
    <t>中原内配</t>
  </si>
  <si>
    <t>万里扬</t>
  </si>
  <si>
    <t>远东传动</t>
  </si>
  <si>
    <t>隆基机械</t>
  </si>
  <si>
    <t>亚太股份</t>
  </si>
  <si>
    <t>天润工业</t>
  </si>
  <si>
    <t>银轮股份</t>
  </si>
  <si>
    <t>华纬科技</t>
  </si>
  <si>
    <t>山子高科</t>
  </si>
  <si>
    <t>威孚高科</t>
  </si>
  <si>
    <t>万向钱潮</t>
  </si>
  <si>
    <t>潍柴动力</t>
  </si>
  <si>
    <t>富奥股份</t>
  </si>
  <si>
    <t>神通科技</t>
  </si>
  <si>
    <t>上海沿浦</t>
  </si>
  <si>
    <t>明新旭腾</t>
  </si>
  <si>
    <t>继峰股份</t>
  </si>
  <si>
    <t>金鸿顺</t>
  </si>
  <si>
    <t>常青股份</t>
  </si>
  <si>
    <t>岱美股份</t>
  </si>
  <si>
    <t>华达科技</t>
  </si>
  <si>
    <t>华懋科技</t>
  </si>
  <si>
    <t>浙江仙通</t>
  </si>
  <si>
    <t>天成自控</t>
  </si>
  <si>
    <t>常熟汽饰</t>
  </si>
  <si>
    <t>联明股份</t>
  </si>
  <si>
    <t>星宇股份</t>
  </si>
  <si>
    <t>拓普集团</t>
  </si>
  <si>
    <t>富维股份</t>
  </si>
  <si>
    <t>华域汽车</t>
  </si>
  <si>
    <t>福耀玻璃</t>
  </si>
  <si>
    <t>金杯汽车</t>
  </si>
  <si>
    <t>科力装备</t>
  </si>
  <si>
    <t>福赛科技</t>
  </si>
  <si>
    <t>星源卓镁</t>
  </si>
  <si>
    <t>盛帮股份</t>
  </si>
  <si>
    <t>毓恬冠佳</t>
  </si>
  <si>
    <t>金钟股份</t>
  </si>
  <si>
    <t>航天智造</t>
  </si>
  <si>
    <t>双林股份</t>
  </si>
  <si>
    <t>香山股份</t>
  </si>
  <si>
    <t>峰璟股份</t>
  </si>
  <si>
    <t>海联金汇</t>
  </si>
  <si>
    <t>旷达科技</t>
  </si>
  <si>
    <t>新朋股份</t>
  </si>
  <si>
    <t>广东鸿图</t>
  </si>
  <si>
    <t>宁波华翔</t>
  </si>
  <si>
    <t>铭科精技</t>
  </si>
  <si>
    <t>坤泰股份</t>
  </si>
  <si>
    <t>模塑科技</t>
  </si>
  <si>
    <t>金龙汽车</t>
  </si>
  <si>
    <t>宇通客车</t>
  </si>
  <si>
    <t>中通客车</t>
  </si>
  <si>
    <t>安凯客车</t>
  </si>
  <si>
    <t>汉马科技</t>
  </si>
  <si>
    <t>福田汽车</t>
  </si>
  <si>
    <t>东风股份</t>
  </si>
  <si>
    <t>中集车辆</t>
  </si>
  <si>
    <t>中国重汽</t>
  </si>
  <si>
    <t>江铃汽车</t>
  </si>
  <si>
    <t>长城汽车</t>
  </si>
  <si>
    <t>赛力斯</t>
  </si>
  <si>
    <t>上汽集团</t>
  </si>
  <si>
    <t>长安汽车</t>
  </si>
  <si>
    <t>比亚迪</t>
  </si>
  <si>
    <t>狮头股份</t>
  </si>
  <si>
    <t>青木科技</t>
  </si>
  <si>
    <t>凯淳股份</t>
  </si>
  <si>
    <t>壹网壹创</t>
  </si>
  <si>
    <t>若羽臣</t>
  </si>
  <si>
    <t>新 华 都</t>
  </si>
  <si>
    <t>华鼎股份</t>
  </si>
  <si>
    <t>三态股份</t>
  </si>
  <si>
    <t>赛维时代</t>
  </si>
  <si>
    <t>有棵树</t>
  </si>
  <si>
    <t>吉宏股份</t>
  </si>
  <si>
    <t>焦点科技</t>
  </si>
  <si>
    <t>物产环能</t>
  </si>
  <si>
    <t>中信金属</t>
  </si>
  <si>
    <t>苏美达</t>
  </si>
  <si>
    <t>东方创业</t>
  </si>
  <si>
    <t>南京商旅</t>
  </si>
  <si>
    <t>苏豪弘业</t>
  </si>
  <si>
    <t>五矿发展</t>
  </si>
  <si>
    <t>浙农股份</t>
  </si>
  <si>
    <t>江苏国泰</t>
  </si>
  <si>
    <t>润贝航科</t>
  </si>
  <si>
    <t>厦门信达</t>
  </si>
  <si>
    <t>远大控股</t>
  </si>
  <si>
    <t>爱婴室</t>
  </si>
  <si>
    <t>孩子王</t>
  </si>
  <si>
    <t>华致酒行</t>
  </si>
  <si>
    <t>博士眼镜</t>
  </si>
  <si>
    <t>吉峰科技</t>
  </si>
  <si>
    <t>爱施德</t>
  </si>
  <si>
    <t>利群股份</t>
  </si>
  <si>
    <t>银座股份</t>
  </si>
  <si>
    <t>上海九百</t>
  </si>
  <si>
    <t>百联股份</t>
  </si>
  <si>
    <t>益民集团</t>
  </si>
  <si>
    <t>新华百货</t>
  </si>
  <si>
    <t>友好集团</t>
  </si>
  <si>
    <t>重庆百货</t>
  </si>
  <si>
    <t>欧亚集团</t>
  </si>
  <si>
    <t>大商股份</t>
  </si>
  <si>
    <t>通程控股</t>
  </si>
  <si>
    <t>朗迪集团</t>
  </si>
  <si>
    <t>奇精机械</t>
  </si>
  <si>
    <t>春光科技</t>
  </si>
  <si>
    <t>三星新材</t>
  </si>
  <si>
    <t>立霸股份</t>
  </si>
  <si>
    <t>金海高科</t>
  </si>
  <si>
    <t>热威股份</t>
  </si>
  <si>
    <t>东贝集团</t>
  </si>
  <si>
    <t>海立股份</t>
  </si>
  <si>
    <t>儒竞科技</t>
  </si>
  <si>
    <t>宏昌科技</t>
  </si>
  <si>
    <t>汉宇集团</t>
  </si>
  <si>
    <t>天银机电</t>
  </si>
  <si>
    <t>东方电热</t>
  </si>
  <si>
    <t>秀强股份</t>
  </si>
  <si>
    <t>星帅尔</t>
  </si>
  <si>
    <t>顺威股份</t>
  </si>
  <si>
    <t>毅昌科技</t>
  </si>
  <si>
    <t>康盛股份</t>
  </si>
  <si>
    <t>禾盛新材</t>
  </si>
  <si>
    <t>三花智控</t>
  </si>
  <si>
    <t>盾安环境</t>
  </si>
  <si>
    <t>长虹华意</t>
  </si>
  <si>
    <t>奥普科技</t>
  </si>
  <si>
    <t>浙江美大</t>
  </si>
  <si>
    <t>万和电气</t>
  </si>
  <si>
    <t>老板电器</t>
  </si>
  <si>
    <t>华帝股份</t>
  </si>
  <si>
    <t>飞科电器</t>
  </si>
  <si>
    <t>荣泰健康</t>
  </si>
  <si>
    <t>融捷健康</t>
  </si>
  <si>
    <t>彩虹集团</t>
  </si>
  <si>
    <t>奥佳华</t>
  </si>
  <si>
    <t>德昌股份</t>
  </si>
  <si>
    <t>科沃斯</t>
  </si>
  <si>
    <t>莱克电气</t>
  </si>
  <si>
    <t>富佳股份</t>
  </si>
  <si>
    <t>德尔玛</t>
  </si>
  <si>
    <t>欧圣电气</t>
  </si>
  <si>
    <t>比依股份</t>
  </si>
  <si>
    <t>北鼎股份</t>
  </si>
  <si>
    <t>开能健康</t>
  </si>
  <si>
    <t>小熊电器</t>
  </si>
  <si>
    <t>新宝股份</t>
  </si>
  <si>
    <t>爱仕达</t>
  </si>
  <si>
    <t>九阳股份</t>
  </si>
  <si>
    <t>苏 泊 尔</t>
  </si>
  <si>
    <t>利仁科技</t>
  </si>
  <si>
    <t>四川九洲</t>
  </si>
  <si>
    <t>四川长虹</t>
  </si>
  <si>
    <t>海信视像</t>
  </si>
  <si>
    <t>兆驰股份</t>
  </si>
  <si>
    <t>深康佳Ａ</t>
  </si>
  <si>
    <t>惠而浦</t>
  </si>
  <si>
    <t>海尔智家</t>
  </si>
  <si>
    <t>澳柯玛</t>
  </si>
  <si>
    <t>TCL智家</t>
  </si>
  <si>
    <t>雪祺电气</t>
  </si>
  <si>
    <t>长虹美菱</t>
  </si>
  <si>
    <t>春兰股份</t>
  </si>
  <si>
    <t>海信家电</t>
  </si>
  <si>
    <t>格力电器</t>
  </si>
  <si>
    <t>美的集团</t>
  </si>
  <si>
    <t>舒华体育</t>
  </si>
  <si>
    <t>浙江自然</t>
  </si>
  <si>
    <t>扬州金泉</t>
  </si>
  <si>
    <t>天元宠物</t>
  </si>
  <si>
    <t>康力源</t>
  </si>
  <si>
    <t>华立科技</t>
  </si>
  <si>
    <t>英派斯</t>
  </si>
  <si>
    <t>实丰文化</t>
  </si>
  <si>
    <t>通达创智</t>
  </si>
  <si>
    <t>三柏硕</t>
  </si>
  <si>
    <t>源飞宠物</t>
  </si>
  <si>
    <t>晨光股份</t>
  </si>
  <si>
    <t>明月镜片</t>
  </si>
  <si>
    <t>创源股份</t>
  </si>
  <si>
    <t>齐心集团</t>
  </si>
  <si>
    <t>广博股份</t>
  </si>
  <si>
    <t>王力安防</t>
  </si>
  <si>
    <t>西大门</t>
  </si>
  <si>
    <t>共创草坪</t>
  </si>
  <si>
    <t>松霖科技</t>
  </si>
  <si>
    <t>好太太</t>
  </si>
  <si>
    <t>建霖家居</t>
  </si>
  <si>
    <t>惠达卫浴</t>
  </si>
  <si>
    <t>联翔股份</t>
  </si>
  <si>
    <t>公牛集团</t>
  </si>
  <si>
    <t>众鑫股份</t>
  </si>
  <si>
    <t>恒鑫生活</t>
  </si>
  <si>
    <t>张小泉</t>
  </si>
  <si>
    <t>嘉益股份</t>
  </si>
  <si>
    <t>玉马科技</t>
  </si>
  <si>
    <t>德艺文创</t>
  </si>
  <si>
    <t>瑞尔特</t>
  </si>
  <si>
    <t>哈尔斯</t>
  </si>
  <si>
    <t>华瓷股份</t>
  </si>
  <si>
    <t>双枪科技</t>
  </si>
  <si>
    <t>好莱客</t>
  </si>
  <si>
    <t>欧派家居</t>
  </si>
  <si>
    <t>顾家家居</t>
  </si>
  <si>
    <t>志邦家居</t>
  </si>
  <si>
    <t>XD恒林股</t>
  </si>
  <si>
    <t>麒盛科技</t>
  </si>
  <si>
    <t>永艺股份</t>
  </si>
  <si>
    <t>我乐家居</t>
  </si>
  <si>
    <t>梦百合</t>
  </si>
  <si>
    <t>爱丽家居</t>
  </si>
  <si>
    <t>梦天家居</t>
  </si>
  <si>
    <t>江山欧派</t>
  </si>
  <si>
    <t>金牌家居</t>
  </si>
  <si>
    <t>华立股份</t>
  </si>
  <si>
    <t>喜临门</t>
  </si>
  <si>
    <t>美克家居</t>
  </si>
  <si>
    <t>美新科技</t>
  </si>
  <si>
    <t>致欧科技</t>
  </si>
  <si>
    <t>天振股份</t>
  </si>
  <si>
    <t>趣睡科技</t>
  </si>
  <si>
    <t>匠心家居</t>
  </si>
  <si>
    <t>顶固集创</t>
  </si>
  <si>
    <t>乐歌股份</t>
  </si>
  <si>
    <t>海象新材</t>
  </si>
  <si>
    <t>索菲亚</t>
  </si>
  <si>
    <t>浙江永强</t>
  </si>
  <si>
    <t>慕思股份</t>
  </si>
  <si>
    <t>浙江正特</t>
  </si>
  <si>
    <t>京华激光</t>
  </si>
  <si>
    <t>新通联</t>
  </si>
  <si>
    <t>海顺新材</t>
  </si>
  <si>
    <t>天元股份</t>
  </si>
  <si>
    <t>大胜达</t>
  </si>
  <si>
    <t>翔港科技</t>
  </si>
  <si>
    <t>集友股份</t>
  </si>
  <si>
    <t>永吉股份</t>
  </si>
  <si>
    <t>南王科技</t>
  </si>
  <si>
    <t>新巨丰</t>
  </si>
  <si>
    <t>中荣股份</t>
  </si>
  <si>
    <t>龙利得</t>
  </si>
  <si>
    <t>新宏泽</t>
  </si>
  <si>
    <t>裕同科技</t>
  </si>
  <si>
    <t>顺灏股份</t>
  </si>
  <si>
    <t>美盈森</t>
  </si>
  <si>
    <t>合兴包装</t>
  </si>
  <si>
    <t>劲嘉股份</t>
  </si>
  <si>
    <t>陕西金叶</t>
  </si>
  <si>
    <t>紫江企业</t>
  </si>
  <si>
    <t>金富科技</t>
  </si>
  <si>
    <t>王子新材</t>
  </si>
  <si>
    <t>永新股份</t>
  </si>
  <si>
    <t>宝钢包装</t>
  </si>
  <si>
    <t>嘉美包装</t>
  </si>
  <si>
    <t>英联股份</t>
  </si>
  <si>
    <t>华源控股</t>
  </si>
  <si>
    <t>昇兴股份</t>
  </si>
  <si>
    <t>奥瑞金</t>
  </si>
  <si>
    <t>鸿博股份</t>
  </si>
  <si>
    <t>东港股份</t>
  </si>
  <si>
    <t>强邦新材</t>
  </si>
  <si>
    <t>华旺科技</t>
  </si>
  <si>
    <t>五洲特纸</t>
  </si>
  <si>
    <t>仙鹤股份</t>
  </si>
  <si>
    <t>宜宾纸业</t>
  </si>
  <si>
    <t>冠豪高新</t>
  </si>
  <si>
    <t>恒丰纸业</t>
  </si>
  <si>
    <t>民丰特纸</t>
  </si>
  <si>
    <t>青山纸业</t>
  </si>
  <si>
    <t>恒达新材</t>
  </si>
  <si>
    <t>齐峰新材</t>
  </si>
  <si>
    <t>安妮股份</t>
  </si>
  <si>
    <t>凯恩股份</t>
  </si>
  <si>
    <t>豪悦护理</t>
  </si>
  <si>
    <t>可靠股份</t>
  </si>
  <si>
    <t>百亚股份</t>
  </si>
  <si>
    <t>中顺洁柔</t>
  </si>
  <si>
    <t>依依股份</t>
  </si>
  <si>
    <t>森林包装</t>
  </si>
  <si>
    <t>荣晟环保</t>
  </si>
  <si>
    <t>博汇纸业</t>
  </si>
  <si>
    <t>岳阳林纸</t>
  </si>
  <si>
    <t>山鹰国际</t>
  </si>
  <si>
    <t>华泰股份</t>
  </si>
  <si>
    <t>太阳纸业</t>
  </si>
  <si>
    <t>美利云</t>
  </si>
  <si>
    <t>新华锦</t>
  </si>
  <si>
    <t>瑞贝卡</t>
  </si>
  <si>
    <t>XD菜百股</t>
  </si>
  <si>
    <t>莱绅通灵</t>
  </si>
  <si>
    <t>中国黄金</t>
  </si>
  <si>
    <t>老凤祥</t>
  </si>
  <si>
    <t>迪阿股份</t>
  </si>
  <si>
    <t>曼卡龙</t>
  </si>
  <si>
    <t>周大生</t>
  </si>
  <si>
    <t>萃华珠宝</t>
  </si>
  <si>
    <t>潮宏基</t>
  </si>
  <si>
    <t>飞亚达</t>
  </si>
  <si>
    <t>深中华A</t>
  </si>
  <si>
    <t>盛泰集团</t>
  </si>
  <si>
    <t>太平鸟</t>
  </si>
  <si>
    <t>安正时尚</t>
  </si>
  <si>
    <t>歌力思</t>
  </si>
  <si>
    <t>地素时尚</t>
  </si>
  <si>
    <t>锦泓集团</t>
  </si>
  <si>
    <t>日播时尚</t>
  </si>
  <si>
    <t>际华集团</t>
  </si>
  <si>
    <t>九牧王</t>
  </si>
  <si>
    <t>龙头股份</t>
  </si>
  <si>
    <t>海澜之家</t>
  </si>
  <si>
    <t>雅戈尔</t>
  </si>
  <si>
    <t>嘉曼服饰</t>
  </si>
  <si>
    <t>戎美股份</t>
  </si>
  <si>
    <t>酷特智能</t>
  </si>
  <si>
    <t>欣贺股份</t>
  </si>
  <si>
    <t>乔治白</t>
  </si>
  <si>
    <t>朗姿股份</t>
  </si>
  <si>
    <t>森马服饰</t>
  </si>
  <si>
    <t>华斯股份</t>
  </si>
  <si>
    <t>嘉麟杰</t>
  </si>
  <si>
    <t>美邦服饰</t>
  </si>
  <si>
    <t>报 喜 鸟</t>
  </si>
  <si>
    <t>七 匹 狼</t>
  </si>
  <si>
    <t>洪兴股份</t>
  </si>
  <si>
    <t>探路者</t>
  </si>
  <si>
    <t>比音勒芬</t>
  </si>
  <si>
    <t>三夫户外</t>
  </si>
  <si>
    <t>泰慕士</t>
  </si>
  <si>
    <t>哈森股份</t>
  </si>
  <si>
    <t>牧高笛</t>
  </si>
  <si>
    <t>康隆达</t>
  </si>
  <si>
    <t>爱慕股份</t>
  </si>
  <si>
    <t>红蜻蜓</t>
  </si>
  <si>
    <t>浪莎股份</t>
  </si>
  <si>
    <t>恒辉安防</t>
  </si>
  <si>
    <t>汇洁股份</t>
  </si>
  <si>
    <t>众望布艺</t>
  </si>
  <si>
    <t>水星家纺</t>
  </si>
  <si>
    <t>真爱美家</t>
  </si>
  <si>
    <t>梦洁股份</t>
  </si>
  <si>
    <t>富安娜</t>
  </si>
  <si>
    <t>罗莱生活</t>
  </si>
  <si>
    <t>孚日股份</t>
  </si>
  <si>
    <t>华利集团</t>
  </si>
  <si>
    <t>华生科技</t>
  </si>
  <si>
    <t>新澳股份</t>
  </si>
  <si>
    <t>诺邦股份</t>
  </si>
  <si>
    <t>云中马</t>
  </si>
  <si>
    <t>彩蝶实业</t>
  </si>
  <si>
    <t>台华新材</t>
  </si>
  <si>
    <t>浙文影业</t>
  </si>
  <si>
    <t>万事利</t>
  </si>
  <si>
    <t>南山智尚</t>
  </si>
  <si>
    <t>金春股份</t>
  </si>
  <si>
    <t>聚杰微纤</t>
  </si>
  <si>
    <t>延江股份</t>
  </si>
  <si>
    <t>开润股份</t>
  </si>
  <si>
    <t>嘉欣丝绸</t>
  </si>
  <si>
    <t>宏达高科</t>
  </si>
  <si>
    <t>古麒绒材</t>
  </si>
  <si>
    <t>兴业科技</t>
  </si>
  <si>
    <t>浔兴股份</t>
  </si>
  <si>
    <t>伟星股份</t>
  </si>
  <si>
    <t>富春染织</t>
  </si>
  <si>
    <t>航民股份</t>
  </si>
  <si>
    <t>华纺股份</t>
  </si>
  <si>
    <t>健盛集团</t>
  </si>
  <si>
    <t>百隆东方</t>
  </si>
  <si>
    <t>凤竹纺织</t>
  </si>
  <si>
    <t>联发股份</t>
  </si>
  <si>
    <t>华孚时尚</t>
  </si>
  <si>
    <t>鲁 泰Ａ</t>
  </si>
  <si>
    <t>西麦食品</t>
  </si>
  <si>
    <t>黑芝麻</t>
  </si>
  <si>
    <t>百合股份</t>
  </si>
  <si>
    <t>仙乐健康</t>
  </si>
  <si>
    <t>汤臣倍健</t>
  </si>
  <si>
    <t>金达威</t>
  </si>
  <si>
    <t>巴比食品</t>
  </si>
  <si>
    <t>味知香</t>
  </si>
  <si>
    <t>安井食品</t>
  </si>
  <si>
    <t>海欣食品</t>
  </si>
  <si>
    <t>三全食品</t>
  </si>
  <si>
    <t>千味央厨</t>
  </si>
  <si>
    <t>华康股份</t>
  </si>
  <si>
    <t>中粮糖业</t>
  </si>
  <si>
    <t>华资实业</t>
  </si>
  <si>
    <t>三元生物</t>
  </si>
  <si>
    <t>保龄宝</t>
  </si>
  <si>
    <t>广农糖业</t>
  </si>
  <si>
    <t>红棉股份</t>
  </si>
  <si>
    <t>春雪食品</t>
  </si>
  <si>
    <t>光明肉业</t>
  </si>
  <si>
    <t>华统股份</t>
  </si>
  <si>
    <t>龙大美食</t>
  </si>
  <si>
    <t>金字火腿</t>
  </si>
  <si>
    <t>得利斯</t>
  </si>
  <si>
    <t>双汇发展</t>
  </si>
  <si>
    <t>广弘控股</t>
  </si>
  <si>
    <t>绝味食品</t>
  </si>
  <si>
    <t>紫燕食品</t>
  </si>
  <si>
    <t>煌上煌</t>
  </si>
  <si>
    <t>南侨食品</t>
  </si>
  <si>
    <t>桃李面包</t>
  </si>
  <si>
    <t>广州酒家</t>
  </si>
  <si>
    <t>立高食品</t>
  </si>
  <si>
    <t>桂发祥</t>
  </si>
  <si>
    <t>青岛食品</t>
  </si>
  <si>
    <t>来伊份</t>
  </si>
  <si>
    <t>有友食品</t>
  </si>
  <si>
    <t>万辰集团</t>
  </si>
  <si>
    <t>三只松鼠</t>
  </si>
  <si>
    <t>劲仔食品</t>
  </si>
  <si>
    <t>甘源食品</t>
  </si>
  <si>
    <t>盐津铺子</t>
  </si>
  <si>
    <t>好想你</t>
  </si>
  <si>
    <t>洽洽食品</t>
  </si>
  <si>
    <t>日辰股份</t>
  </si>
  <si>
    <t>安记食品</t>
  </si>
  <si>
    <t>天味食品</t>
  </si>
  <si>
    <t>海天味业</t>
  </si>
  <si>
    <t>宝立食品</t>
  </si>
  <si>
    <t>千禾味业</t>
  </si>
  <si>
    <t>爱普股份</t>
  </si>
  <si>
    <t>梅花生物</t>
  </si>
  <si>
    <t>中炬高新</t>
  </si>
  <si>
    <t>恒顺醋业</t>
  </si>
  <si>
    <t>安琪酵母</t>
  </si>
  <si>
    <t>莲花控股</t>
  </si>
  <si>
    <t>仲景食品</t>
  </si>
  <si>
    <t>涪陵榨菜</t>
  </si>
  <si>
    <t>佳隆股份</t>
  </si>
  <si>
    <t>均瑶健康</t>
  </si>
  <si>
    <t>XD李子园</t>
  </si>
  <si>
    <t>佳禾食品</t>
  </si>
  <si>
    <t>一鸣食品</t>
  </si>
  <si>
    <t>伊利股份</t>
  </si>
  <si>
    <t>妙可蓝多</t>
  </si>
  <si>
    <t>光明乳业</t>
  </si>
  <si>
    <t>三元股份</t>
  </si>
  <si>
    <t>海融科技</t>
  </si>
  <si>
    <t>熊猫乳品</t>
  </si>
  <si>
    <t>品渥食品</t>
  </si>
  <si>
    <t>新乳业</t>
  </si>
  <si>
    <t>燕塘乳业</t>
  </si>
  <si>
    <t>麦趣尔</t>
  </si>
  <si>
    <t>贝因美</t>
  </si>
  <si>
    <t>皇氏集团</t>
  </si>
  <si>
    <t>阳光乳业</t>
  </si>
  <si>
    <t>东鹏饮料</t>
  </si>
  <si>
    <t>安德利</t>
  </si>
  <si>
    <t>养元饮品</t>
  </si>
  <si>
    <t>国投中鲁</t>
  </si>
  <si>
    <t>维维股份</t>
  </si>
  <si>
    <t>泉阳泉</t>
  </si>
  <si>
    <t>欢乐家</t>
  </si>
  <si>
    <t>承德露露</t>
  </si>
  <si>
    <t>金徽酒</t>
  </si>
  <si>
    <t>口子窖</t>
  </si>
  <si>
    <t>今世缘</t>
  </si>
  <si>
    <t>迎驾贡酒</t>
  </si>
  <si>
    <t>山西汾酒</t>
  </si>
  <si>
    <t>水井坊</t>
  </si>
  <si>
    <t>舍得酒业</t>
  </si>
  <si>
    <t>老白干酒</t>
  </si>
  <si>
    <t>贵州茅台</t>
  </si>
  <si>
    <t>伊力特</t>
  </si>
  <si>
    <t>天佑德酒</t>
  </si>
  <si>
    <t>洋河股份</t>
  </si>
  <si>
    <t>皇台酒业</t>
  </si>
  <si>
    <t>顺鑫农业</t>
  </si>
  <si>
    <t>五 粮 液</t>
  </si>
  <si>
    <t>酒鬼酒</t>
  </si>
  <si>
    <t>古井贡酒</t>
  </si>
  <si>
    <t>泸州老窖</t>
  </si>
  <si>
    <t>百润股份</t>
  </si>
  <si>
    <t>会稽山</t>
  </si>
  <si>
    <t>金枫酒业</t>
  </si>
  <si>
    <t>古越龙山</t>
  </si>
  <si>
    <t>威龙股份</t>
  </si>
  <si>
    <t>中信尼雅</t>
  </si>
  <si>
    <t>张 裕Ａ</t>
  </si>
  <si>
    <t>青岛啤酒</t>
  </si>
  <si>
    <t>惠泉啤酒</t>
  </si>
  <si>
    <t>重庆啤酒</t>
  </si>
  <si>
    <t>珠江啤酒</t>
  </si>
  <si>
    <t>永顺泰</t>
  </si>
  <si>
    <t>燕京啤酒</t>
  </si>
  <si>
    <t>蔚蓝生物</t>
  </si>
  <si>
    <t>海利生物</t>
  </si>
  <si>
    <t>普莱柯</t>
  </si>
  <si>
    <t>生物股份</t>
  </si>
  <si>
    <t>中牧股份</t>
  </si>
  <si>
    <t>回盛生物</t>
  </si>
  <si>
    <t>瑞普生物</t>
  </si>
  <si>
    <t>金河生物</t>
  </si>
  <si>
    <t>嘉华股份</t>
  </si>
  <si>
    <t>晨光生物</t>
  </si>
  <si>
    <t>克明食品</t>
  </si>
  <si>
    <t>双塔食品</t>
  </si>
  <si>
    <t>中粮科技</t>
  </si>
  <si>
    <t>宏辉果蔬</t>
  </si>
  <si>
    <t>冠农股份</t>
  </si>
  <si>
    <t>索宝蛋白</t>
  </si>
  <si>
    <t>金健米业</t>
  </si>
  <si>
    <t>金龙鱼</t>
  </si>
  <si>
    <t>道道全</t>
  </si>
  <si>
    <t>京粮控股</t>
  </si>
  <si>
    <t>深粮控股</t>
  </si>
  <si>
    <t>乖宝宠物</t>
  </si>
  <si>
    <t>佩蒂股份</t>
  </si>
  <si>
    <t>中宠股份</t>
  </si>
  <si>
    <t>天马科技</t>
  </si>
  <si>
    <t>百洋股份</t>
  </si>
  <si>
    <t>海大集团</t>
  </si>
  <si>
    <t>禾丰股份</t>
  </si>
  <si>
    <t>傲农生物</t>
  </si>
  <si>
    <t>邦基科技</t>
  </si>
  <si>
    <t>星湖科技</t>
  </si>
  <si>
    <t>大北农</t>
  </si>
  <si>
    <t>天康生物</t>
  </si>
  <si>
    <t>新 希 望</t>
  </si>
  <si>
    <t>开创国际</t>
  </si>
  <si>
    <t>好当家</t>
  </si>
  <si>
    <t>国联水产</t>
  </si>
  <si>
    <t>平潭发展</t>
  </si>
  <si>
    <t>福成股份</t>
  </si>
  <si>
    <t>晓鸣股份</t>
  </si>
  <si>
    <t>立华股份</t>
  </si>
  <si>
    <t>湘佳股份</t>
  </si>
  <si>
    <t>仙坛股份</t>
  </si>
  <si>
    <t>圣农发展</t>
  </si>
  <si>
    <t>神农集团</t>
  </si>
  <si>
    <t>天域生物</t>
  </si>
  <si>
    <t>巨星农牧</t>
  </si>
  <si>
    <t>新五丰</t>
  </si>
  <si>
    <t>温氏股份</t>
  </si>
  <si>
    <t>牧原股份</t>
  </si>
  <si>
    <t>正邦科技</t>
  </si>
  <si>
    <t>天邦食品</t>
  </si>
  <si>
    <t>罗 牛 山</t>
  </si>
  <si>
    <t>新赛股份</t>
  </si>
  <si>
    <t>新农开发</t>
  </si>
  <si>
    <t>亚盛集团</t>
  </si>
  <si>
    <t>万向德农</t>
  </si>
  <si>
    <t>敦煌种业</t>
  </si>
  <si>
    <t>农发种业</t>
  </si>
  <si>
    <t>登海种业</t>
  </si>
  <si>
    <t>博闻科技</t>
  </si>
  <si>
    <t>华绿生物</t>
  </si>
  <si>
    <t>雪榕生物</t>
  </si>
  <si>
    <t>众兴菌业</t>
  </si>
  <si>
    <t>苏垦农发</t>
  </si>
  <si>
    <t>北大荒</t>
  </si>
  <si>
    <t>森泰股份</t>
  </si>
  <si>
    <t>晶雪节能</t>
  </si>
  <si>
    <t>万里石</t>
  </si>
  <si>
    <t>友邦吊顶</t>
  </si>
  <si>
    <t>垒知集团</t>
  </si>
  <si>
    <t>国创高新</t>
  </si>
  <si>
    <t>罗普斯金</t>
  </si>
  <si>
    <t>聚力文化</t>
  </si>
  <si>
    <t>兔 宝 宝</t>
  </si>
  <si>
    <t>北新建材</t>
  </si>
  <si>
    <t>方大集团</t>
  </si>
  <si>
    <t>三棵树</t>
  </si>
  <si>
    <t>科顺股份</t>
  </si>
  <si>
    <t>凯伦股份</t>
  </si>
  <si>
    <t>东方雨虹</t>
  </si>
  <si>
    <t>北京利尔</t>
  </si>
  <si>
    <t>濮耐股份</t>
  </si>
  <si>
    <t>鲁阳节能</t>
  </si>
  <si>
    <t>瑞泰科技</t>
  </si>
  <si>
    <t>东宏股份</t>
  </si>
  <si>
    <t>雄塑科技</t>
  </si>
  <si>
    <t>顾地科技</t>
  </si>
  <si>
    <t>伟星新材</t>
  </si>
  <si>
    <t>沧州明珠</t>
  </si>
  <si>
    <t>开尔新材</t>
  </si>
  <si>
    <t>山东玻纤</t>
  </si>
  <si>
    <t>再升科技</t>
  </si>
  <si>
    <t>宏和科技</t>
  </si>
  <si>
    <t>中国巨石</t>
  </si>
  <si>
    <t>国际复材</t>
  </si>
  <si>
    <t>长海股份</t>
  </si>
  <si>
    <t>九鼎新材</t>
  </si>
  <si>
    <t>中材科技</t>
  </si>
  <si>
    <t>旗滨集团</t>
  </si>
  <si>
    <t>耀皮玻璃</t>
  </si>
  <si>
    <t>金晶科技</t>
  </si>
  <si>
    <t>三峡新材</t>
  </si>
  <si>
    <t>力诺药包</t>
  </si>
  <si>
    <t>菲利华</t>
  </si>
  <si>
    <t>南 玻Ａ</t>
  </si>
  <si>
    <t>深圳新星</t>
  </si>
  <si>
    <t>江南新材</t>
  </si>
  <si>
    <t>博威合金</t>
  </si>
  <si>
    <t>鑫科材料</t>
  </si>
  <si>
    <t>上大股份</t>
  </si>
  <si>
    <t>中洲特材</t>
  </si>
  <si>
    <t>屹通新材</t>
  </si>
  <si>
    <t>图南股份</t>
  </si>
  <si>
    <t>安泰科技</t>
  </si>
  <si>
    <t>合金投资</t>
  </si>
  <si>
    <t>天和磁材</t>
  </si>
  <si>
    <t>宁波韵升</t>
  </si>
  <si>
    <t>英思特</t>
  </si>
  <si>
    <t>中科磁业</t>
  </si>
  <si>
    <t>龙磁科技</t>
  </si>
  <si>
    <t>铂科新材</t>
  </si>
  <si>
    <t>金力永磁</t>
  </si>
  <si>
    <t>正海磁材</t>
  </si>
  <si>
    <t>银河磁体</t>
  </si>
  <si>
    <t>中钢天源</t>
  </si>
  <si>
    <t>中科三环</t>
  </si>
  <si>
    <t>英洛华</t>
  </si>
  <si>
    <t>三祥新材</t>
  </si>
  <si>
    <t>贵研铂业</t>
  </si>
  <si>
    <t>华锡有色</t>
  </si>
  <si>
    <t>华阳新材</t>
  </si>
  <si>
    <t>浩通科技</t>
  </si>
  <si>
    <t>云南锗业</t>
  </si>
  <si>
    <t>宝武镁业</t>
  </si>
  <si>
    <t>东方锆业</t>
  </si>
  <si>
    <t>东方钽业</t>
  </si>
  <si>
    <t>锡业股份</t>
  </si>
  <si>
    <t>宝钛股份</t>
  </si>
  <si>
    <t>安宁股份</t>
  </si>
  <si>
    <t>西部材料</t>
  </si>
  <si>
    <t>洛阳钼业</t>
  </si>
  <si>
    <t>金钼股份</t>
  </si>
  <si>
    <t>厦门钨业</t>
  </si>
  <si>
    <t>翔鹭钨业</t>
  </si>
  <si>
    <t>章源钨业</t>
  </si>
  <si>
    <t>中钨高新</t>
  </si>
  <si>
    <t>盛和资源</t>
  </si>
  <si>
    <t>广晟有色</t>
  </si>
  <si>
    <t>北方稀土</t>
  </si>
  <si>
    <t>中国稀土</t>
  </si>
  <si>
    <t>华友钴业</t>
  </si>
  <si>
    <t>腾远钴业</t>
  </si>
  <si>
    <t>寒锐钴业</t>
  </si>
  <si>
    <t>博迁新材</t>
  </si>
  <si>
    <t>天华新能</t>
  </si>
  <si>
    <t>永兴材料</t>
  </si>
  <si>
    <t>中矿资源</t>
  </si>
  <si>
    <t>雅化集团</t>
  </si>
  <si>
    <t>天齐锂业</t>
  </si>
  <si>
    <t>融捷股份</t>
  </si>
  <si>
    <t>湖南白银</t>
  </si>
  <si>
    <t>盛达资源</t>
  </si>
  <si>
    <t>西部黄金</t>
  </si>
  <si>
    <t>赤峰黄金</t>
  </si>
  <si>
    <t>山东黄金</t>
  </si>
  <si>
    <t>中金黄金</t>
  </si>
  <si>
    <t>晓程科技</t>
  </si>
  <si>
    <t>恒邦股份</t>
  </si>
  <si>
    <t>湖南黄金</t>
  </si>
  <si>
    <t>四川黄金</t>
  </si>
  <si>
    <t>山金国际</t>
  </si>
  <si>
    <t>金徽股份</t>
  </si>
  <si>
    <t>华钰矿业</t>
  </si>
  <si>
    <t>株冶集团</t>
  </si>
  <si>
    <t>豫光金铅</t>
  </si>
  <si>
    <t>驰宏锌锗</t>
  </si>
  <si>
    <t>西藏珠峰</t>
  </si>
  <si>
    <t>中色股份</t>
  </si>
  <si>
    <t>锌业股份</t>
  </si>
  <si>
    <t>国城矿业</t>
  </si>
  <si>
    <t>兴业银锡</t>
  </si>
  <si>
    <t>中金岭南</t>
  </si>
  <si>
    <t>永茂泰</t>
  </si>
  <si>
    <t>鼎胜新材</t>
  </si>
  <si>
    <t>永杰新材</t>
  </si>
  <si>
    <t>海星股份</t>
  </si>
  <si>
    <t>华峰铝业</t>
  </si>
  <si>
    <t>明泰铝业</t>
  </si>
  <si>
    <t>中国铝业</t>
  </si>
  <si>
    <t>怡球资源</t>
  </si>
  <si>
    <t>新疆众和</t>
  </si>
  <si>
    <t>宁波富邦</t>
  </si>
  <si>
    <t>丰华股份</t>
  </si>
  <si>
    <t>中孚实业</t>
  </si>
  <si>
    <t>创新新材</t>
  </si>
  <si>
    <t>南山铝业</t>
  </si>
  <si>
    <t>银邦股份</t>
  </si>
  <si>
    <t>鑫铂股份</t>
  </si>
  <si>
    <t>顺博合金</t>
  </si>
  <si>
    <t>豪美新材</t>
  </si>
  <si>
    <t>和胜股份</t>
  </si>
  <si>
    <t>闽发铝业</t>
  </si>
  <si>
    <t>亚太科技</t>
  </si>
  <si>
    <t>天山铝业</t>
  </si>
  <si>
    <t>常铝股份</t>
  </si>
  <si>
    <t>电投能源</t>
  </si>
  <si>
    <t>神火股份</t>
  </si>
  <si>
    <t>云铝股份</t>
  </si>
  <si>
    <t>焦作万方</t>
  </si>
  <si>
    <t>金诚信</t>
  </si>
  <si>
    <t>众源新材</t>
  </si>
  <si>
    <t>紫金矿业</t>
  </si>
  <si>
    <t>金田股份</t>
  </si>
  <si>
    <t>西部矿业</t>
  </si>
  <si>
    <t>鹏欣资源</t>
  </si>
  <si>
    <t>江西铜业</t>
  </si>
  <si>
    <t>铜冠铜箔</t>
  </si>
  <si>
    <t>电工合金</t>
  </si>
  <si>
    <t>精艺股份</t>
  </si>
  <si>
    <t>海亮股份</t>
  </si>
  <si>
    <t>楚江新材</t>
  </si>
  <si>
    <t>云南铜业</t>
  </si>
  <si>
    <t>北方铜业</t>
  </si>
  <si>
    <t>铜陵有色</t>
  </si>
  <si>
    <t>甬金股份</t>
  </si>
  <si>
    <t>方大特钢</t>
  </si>
  <si>
    <t>盛德鑫泰</t>
  </si>
  <si>
    <t>常宝股份</t>
  </si>
  <si>
    <t>金洲管道</t>
  </si>
  <si>
    <t>久立特材</t>
  </si>
  <si>
    <t>沙钢股份</t>
  </si>
  <si>
    <t>太钢不锈</t>
  </si>
  <si>
    <t>中信特钢</t>
  </si>
  <si>
    <t>武进不锈</t>
  </si>
  <si>
    <t>友发集团</t>
  </si>
  <si>
    <t>新兴铸管</t>
  </si>
  <si>
    <t>华达新材</t>
  </si>
  <si>
    <t>柳钢股份</t>
  </si>
  <si>
    <t>新钢股份</t>
  </si>
  <si>
    <t>安阳钢铁</t>
  </si>
  <si>
    <t>南钢股份</t>
  </si>
  <si>
    <t>宝钢股份</t>
  </si>
  <si>
    <t>包钢股份</t>
  </si>
  <si>
    <t>首钢股份</t>
  </si>
  <si>
    <t>华菱钢铁</t>
  </si>
  <si>
    <t>河钢股份</t>
  </si>
  <si>
    <t>三钢闽光</t>
  </si>
  <si>
    <t>方大炭素</t>
  </si>
  <si>
    <t>鄂尔多斯</t>
  </si>
  <si>
    <t>海南矿业</t>
  </si>
  <si>
    <t>宝地矿业</t>
  </si>
  <si>
    <t>广东明珠</t>
  </si>
  <si>
    <t>大中矿业</t>
  </si>
  <si>
    <t>河钢资源</t>
  </si>
  <si>
    <t>金岭矿业</t>
  </si>
  <si>
    <t>龙高股份</t>
  </si>
  <si>
    <t>坤彩科技</t>
  </si>
  <si>
    <t>石英股份</t>
  </si>
  <si>
    <t>索通发展</t>
  </si>
  <si>
    <t>力量钻石</t>
  </si>
  <si>
    <t>平安电工</t>
  </si>
  <si>
    <t>长江材料</t>
  </si>
  <si>
    <t>红四方</t>
  </si>
  <si>
    <t>富邦科技</t>
  </si>
  <si>
    <t>天禾股份</t>
  </si>
  <si>
    <t>史丹利</t>
  </si>
  <si>
    <t>辉隆股份</t>
  </si>
  <si>
    <t>云图控股</t>
  </si>
  <si>
    <t>司尔特</t>
  </si>
  <si>
    <t>金正大</t>
  </si>
  <si>
    <t>华昌化工</t>
  </si>
  <si>
    <t>芭田股份</t>
  </si>
  <si>
    <t>新洋丰</t>
  </si>
  <si>
    <t>东方铁塔</t>
  </si>
  <si>
    <t>亚钾国际</t>
  </si>
  <si>
    <t>盐湖股份</t>
  </si>
  <si>
    <t>藏格矿业</t>
  </si>
  <si>
    <t>兴发集团</t>
  </si>
  <si>
    <t>云天化</t>
  </si>
  <si>
    <t>川金诺</t>
  </si>
  <si>
    <t>川恒股份</t>
  </si>
  <si>
    <t>川发龙蟒</t>
  </si>
  <si>
    <t>湖北宜化</t>
  </si>
  <si>
    <t>泸天化</t>
  </si>
  <si>
    <t>美邦股份</t>
  </si>
  <si>
    <t>中农立华</t>
  </si>
  <si>
    <t>丰山集团</t>
  </si>
  <si>
    <t>海利尔</t>
  </si>
  <si>
    <t>广信股份</t>
  </si>
  <si>
    <t>苏利股份</t>
  </si>
  <si>
    <t>百傲化学</t>
  </si>
  <si>
    <t>先达股份</t>
  </si>
  <si>
    <t>湖南海利</t>
  </si>
  <si>
    <t>扬农化工</t>
  </si>
  <si>
    <t>江山股份</t>
  </si>
  <si>
    <t>泰禾股份</t>
  </si>
  <si>
    <t>润丰股份</t>
  </si>
  <si>
    <t>广康生化</t>
  </si>
  <si>
    <t>贝斯美</t>
  </si>
  <si>
    <t>中农联合</t>
  </si>
  <si>
    <t>新农股份</t>
  </si>
  <si>
    <t>国光股份</t>
  </si>
  <si>
    <t>利民股份</t>
  </si>
  <si>
    <t>长青股份</t>
  </si>
  <si>
    <t>利尔化学</t>
  </si>
  <si>
    <t>联化科技</t>
  </si>
  <si>
    <t>诺 普 信</t>
  </si>
  <si>
    <t>华邦健康</t>
  </si>
  <si>
    <t>农心科技</t>
  </si>
  <si>
    <t>安道麦A</t>
  </si>
  <si>
    <t>三维股份</t>
  </si>
  <si>
    <t>太力科技</t>
  </si>
  <si>
    <t>新莱福</t>
  </si>
  <si>
    <t>科创新源</t>
  </si>
  <si>
    <t>天铁科技</t>
  </si>
  <si>
    <t>海达股份</t>
  </si>
  <si>
    <t>双箭股份</t>
  </si>
  <si>
    <t>三 力 士</t>
  </si>
  <si>
    <t>确成股份</t>
  </si>
  <si>
    <t>永东股份</t>
  </si>
  <si>
    <t>龙星科技</t>
  </si>
  <si>
    <t>联科科技</t>
  </si>
  <si>
    <t>彤程新材</t>
  </si>
  <si>
    <t>阳谷华泰</t>
  </si>
  <si>
    <t>福莱新材</t>
  </si>
  <si>
    <t>万朗磁塑</t>
  </si>
  <si>
    <t>肯特股份</t>
  </si>
  <si>
    <t>祥源新材</t>
  </si>
  <si>
    <t>润阳科技</t>
  </si>
  <si>
    <t>利安科技</t>
  </si>
  <si>
    <t>华信新材</t>
  </si>
  <si>
    <t>横河精密</t>
  </si>
  <si>
    <t>永利股份</t>
  </si>
  <si>
    <t>纳尔股份</t>
  </si>
  <si>
    <t>富岭股份</t>
  </si>
  <si>
    <t>沃顿科技</t>
  </si>
  <si>
    <t>宿迁联盛</t>
  </si>
  <si>
    <t>万盛股份</t>
  </si>
  <si>
    <t>江苏索普</t>
  </si>
  <si>
    <t>宁波色母</t>
  </si>
  <si>
    <t>利安隆</t>
  </si>
  <si>
    <t>美联新材</t>
  </si>
  <si>
    <t>瑞丰高材</t>
  </si>
  <si>
    <t>世龙实业</t>
  </si>
  <si>
    <t>同大股份</t>
  </si>
  <si>
    <t>安利股份</t>
  </si>
  <si>
    <t>华峰超纤</t>
  </si>
  <si>
    <t>双象股份</t>
  </si>
  <si>
    <t>天安新材</t>
  </si>
  <si>
    <t>金发科技</t>
  </si>
  <si>
    <t>骏鼎达</t>
  </si>
  <si>
    <t>聚赛龙</t>
  </si>
  <si>
    <t>江苏博云</t>
  </si>
  <si>
    <t>奇德新材</t>
  </si>
  <si>
    <t>南京聚隆</t>
  </si>
  <si>
    <t>同益股份</t>
  </si>
  <si>
    <t>银禧科技</t>
  </si>
  <si>
    <t>沃特股份</t>
  </si>
  <si>
    <t>道恩股份</t>
  </si>
  <si>
    <t>国恩股份</t>
  </si>
  <si>
    <t>普利特</t>
  </si>
  <si>
    <t>东材科技</t>
  </si>
  <si>
    <t>中仑新材</t>
  </si>
  <si>
    <t>斯迪克</t>
  </si>
  <si>
    <t>道明光学</t>
  </si>
  <si>
    <t>浙江众成</t>
  </si>
  <si>
    <t>大东南</t>
  </si>
  <si>
    <t>德冠新材</t>
  </si>
  <si>
    <t>佛塑科技</t>
  </si>
  <si>
    <t>圣泉集团</t>
  </si>
  <si>
    <t>兴业股份</t>
  </si>
  <si>
    <t>宏昌电子</t>
  </si>
  <si>
    <t>惠柏新材</t>
  </si>
  <si>
    <t>仁信新材</t>
  </si>
  <si>
    <t>万凯新材</t>
  </si>
  <si>
    <t>争光股份</t>
  </si>
  <si>
    <t>星辉环材</t>
  </si>
  <si>
    <t>蓝晓科技</t>
  </si>
  <si>
    <t>洪汇新材</t>
  </si>
  <si>
    <t>神剑股份</t>
  </si>
  <si>
    <t>大庆华科</t>
  </si>
  <si>
    <t>苏博特</t>
  </si>
  <si>
    <t>键邦股份</t>
  </si>
  <si>
    <t>皇马科技</t>
  </si>
  <si>
    <t>肯特催化</t>
  </si>
  <si>
    <t>鼎龙科技</t>
  </si>
  <si>
    <t>博苑股份</t>
  </si>
  <si>
    <t>长华化学</t>
  </si>
  <si>
    <t>侨源股份</t>
  </si>
  <si>
    <t>亚香股份</t>
  </si>
  <si>
    <t>联盛化学</t>
  </si>
  <si>
    <t>隆华新材</t>
  </si>
  <si>
    <t>星华新材</t>
  </si>
  <si>
    <t>新瀚新材</t>
  </si>
  <si>
    <t>瑞丰新材</t>
  </si>
  <si>
    <t>华业香料</t>
  </si>
  <si>
    <t>中船汉光</t>
  </si>
  <si>
    <t>泰和科技</t>
  </si>
  <si>
    <t>扬帆新材</t>
  </si>
  <si>
    <t>晨化股份</t>
  </si>
  <si>
    <t>达威股份</t>
  </si>
  <si>
    <t>国瓷材料</t>
  </si>
  <si>
    <t>元力股份</t>
  </si>
  <si>
    <t>新开源</t>
  </si>
  <si>
    <t>和远气体</t>
  </si>
  <si>
    <t>山东赫达</t>
  </si>
  <si>
    <t>红墙股份</t>
  </si>
  <si>
    <t>德联集团</t>
  </si>
  <si>
    <t>西陇科学</t>
  </si>
  <si>
    <t>宝莫股份</t>
  </si>
  <si>
    <t>兴欣新材</t>
  </si>
  <si>
    <t>光华股份</t>
  </si>
  <si>
    <t>丽臣实业</t>
  </si>
  <si>
    <t>晶华新材</t>
  </si>
  <si>
    <t>永冠新材</t>
  </si>
  <si>
    <t>鹿山新材</t>
  </si>
  <si>
    <t>聚胶股份</t>
  </si>
  <si>
    <t>高盟新材</t>
  </si>
  <si>
    <t>回天新材</t>
  </si>
  <si>
    <t>康达新材</t>
  </si>
  <si>
    <t>江瀚新材</t>
  </si>
  <si>
    <t>合盛硅业</t>
  </si>
  <si>
    <t>新亚强</t>
  </si>
  <si>
    <t>新安股份</t>
  </si>
  <si>
    <t>东岳硅材</t>
  </si>
  <si>
    <t>润禾材料</t>
  </si>
  <si>
    <t>硅宝科技</t>
  </si>
  <si>
    <t>百龙创园</t>
  </si>
  <si>
    <t>圣达生物</t>
  </si>
  <si>
    <t>安迪苏</t>
  </si>
  <si>
    <t>美农生物</t>
  </si>
  <si>
    <t>科拓生物</t>
  </si>
  <si>
    <t>金丹科技</t>
  </si>
  <si>
    <t>华宝股份</t>
  </si>
  <si>
    <t>金禾实业</t>
  </si>
  <si>
    <t>兄弟科技</t>
  </si>
  <si>
    <t>新 和 成</t>
  </si>
  <si>
    <t>永和股份</t>
  </si>
  <si>
    <t>金石资源</t>
  </si>
  <si>
    <t>三美股份</t>
  </si>
  <si>
    <t>巍华新材</t>
  </si>
  <si>
    <t>昊华科技</t>
  </si>
  <si>
    <t>巨化股份</t>
  </si>
  <si>
    <t>中欣氟材</t>
  </si>
  <si>
    <t>多氟多</t>
  </si>
  <si>
    <t>永太科技</t>
  </si>
  <si>
    <t>福莱蒽特</t>
  </si>
  <si>
    <t>雅运股份</t>
  </si>
  <si>
    <t>亚邦股份</t>
  </si>
  <si>
    <t>XD万丰股</t>
  </si>
  <si>
    <t>浙江龙盛</t>
  </si>
  <si>
    <t>长联科技</t>
  </si>
  <si>
    <t>蓝宇股份</t>
  </si>
  <si>
    <t>善水科技</t>
  </si>
  <si>
    <t>宝丽迪</t>
  </si>
  <si>
    <t>建新股份</t>
  </si>
  <si>
    <t>闰土股份</t>
  </si>
  <si>
    <t>德美化工</t>
  </si>
  <si>
    <t>国泰集团</t>
  </si>
  <si>
    <t>雪峰科技</t>
  </si>
  <si>
    <t>壶化股份</t>
  </si>
  <si>
    <t>金奥博</t>
  </si>
  <si>
    <t>高争民爆</t>
  </si>
  <si>
    <t>凯龙股份</t>
  </si>
  <si>
    <t>广东宏大</t>
  </si>
  <si>
    <t>同德化工</t>
  </si>
  <si>
    <t>北化股份</t>
  </si>
  <si>
    <t>江南化工</t>
  </si>
  <si>
    <t>易普力</t>
  </si>
  <si>
    <t>百合花</t>
  </si>
  <si>
    <t>东方材料</t>
  </si>
  <si>
    <t>麦加芯彩</t>
  </si>
  <si>
    <t>联合化学</t>
  </si>
  <si>
    <t>双乐股份</t>
  </si>
  <si>
    <t>七彩化学</t>
  </si>
  <si>
    <t>世名科技</t>
  </si>
  <si>
    <t>金力泰</t>
  </si>
  <si>
    <t>渝三峡Ａ</t>
  </si>
  <si>
    <t>汇得科技</t>
  </si>
  <si>
    <t>美思德</t>
  </si>
  <si>
    <t>万华化学</t>
  </si>
  <si>
    <t>沧州大化</t>
  </si>
  <si>
    <t>美瑞新材</t>
  </si>
  <si>
    <t>红 宝 丽</t>
  </si>
  <si>
    <t>三孚股份</t>
  </si>
  <si>
    <t>凌玮科技</t>
  </si>
  <si>
    <t>远翔新材</t>
  </si>
  <si>
    <t>华融化学</t>
  </si>
  <si>
    <t>凯盛新材</t>
  </si>
  <si>
    <t>金三江</t>
  </si>
  <si>
    <t>湘潭电化</t>
  </si>
  <si>
    <t>信凯科技</t>
  </si>
  <si>
    <t>华尔泰</t>
  </si>
  <si>
    <t>建业股份</t>
  </si>
  <si>
    <t>新化股份</t>
  </si>
  <si>
    <t>恒兴新材</t>
  </si>
  <si>
    <t>元利科技</t>
  </si>
  <si>
    <t>常青科技</t>
  </si>
  <si>
    <t>中毅达</t>
  </si>
  <si>
    <t>柳化股份</t>
  </si>
  <si>
    <t>嘉化能源</t>
  </si>
  <si>
    <t>皖维高新</t>
  </si>
  <si>
    <t>昊帆生物</t>
  </si>
  <si>
    <t>江天化学</t>
  </si>
  <si>
    <t>正丹股份</t>
  </si>
  <si>
    <t>濮阳惠成</t>
  </si>
  <si>
    <t>宇新股份</t>
  </si>
  <si>
    <t>卫星化学</t>
  </si>
  <si>
    <t>三维化学</t>
  </si>
  <si>
    <t>百川股份</t>
  </si>
  <si>
    <t>齐翔腾达</t>
  </si>
  <si>
    <t>苏盐井神</t>
  </si>
  <si>
    <t>振华股份</t>
  </si>
  <si>
    <t>江盐集团</t>
  </si>
  <si>
    <t>雪天盐业</t>
  </si>
  <si>
    <t>金瑞矿业</t>
  </si>
  <si>
    <t>红星发展</t>
  </si>
  <si>
    <t>中盐化工</t>
  </si>
  <si>
    <t>大洋生物</t>
  </si>
  <si>
    <t>云南能投</t>
  </si>
  <si>
    <t>和邦生物</t>
  </si>
  <si>
    <t>博源化工</t>
  </si>
  <si>
    <t>镇洋发展</t>
  </si>
  <si>
    <t>滨化股份</t>
  </si>
  <si>
    <t>北元集团</t>
  </si>
  <si>
    <t>君正集团</t>
  </si>
  <si>
    <t>氯碱化工</t>
  </si>
  <si>
    <t>恒光股份</t>
  </si>
  <si>
    <t>天原股份</t>
  </si>
  <si>
    <t>航锦科技</t>
  </si>
  <si>
    <t>鲁北化工</t>
  </si>
  <si>
    <t>惠云钛业</t>
  </si>
  <si>
    <t>龙佰集团</t>
  </si>
  <si>
    <t>中核钛白</t>
  </si>
  <si>
    <t>江南高纤</t>
  </si>
  <si>
    <t>中简科技</t>
  </si>
  <si>
    <t>光威复材</t>
  </si>
  <si>
    <t>聚合顺</t>
  </si>
  <si>
    <t>恒申新材</t>
  </si>
  <si>
    <t>吉林化纤</t>
  </si>
  <si>
    <t>泰和新材</t>
  </si>
  <si>
    <t>华峰化学</t>
  </si>
  <si>
    <t>新乡化纤</t>
  </si>
  <si>
    <t>苏州龙杰</t>
  </si>
  <si>
    <t>新凤鸣</t>
  </si>
  <si>
    <t>桐昆股份</t>
  </si>
  <si>
    <t>汇隆新材</t>
  </si>
  <si>
    <t>优彩资源</t>
  </si>
  <si>
    <t>荣盛石化</t>
  </si>
  <si>
    <t>尤夫股份</t>
  </si>
  <si>
    <t>海 利 得</t>
  </si>
  <si>
    <t>华西股份</t>
  </si>
  <si>
    <t>恒逸石化</t>
  </si>
  <si>
    <t>恒天海龙</t>
  </si>
  <si>
    <t>东方盛虹</t>
  </si>
  <si>
    <t>丸美生物</t>
  </si>
  <si>
    <t>珀莱雅</t>
  </si>
  <si>
    <t>福瑞达</t>
  </si>
  <si>
    <t>敷尔佳</t>
  </si>
  <si>
    <t>贝泰妮</t>
  </si>
  <si>
    <t>科思股份</t>
  </si>
  <si>
    <t>水羊股份</t>
  </si>
  <si>
    <t>青松股份</t>
  </si>
  <si>
    <t>青岛金王</t>
  </si>
  <si>
    <t>拉芳家化</t>
  </si>
  <si>
    <t>润本股份</t>
  </si>
  <si>
    <t>倍加洁</t>
  </si>
  <si>
    <t>上海家化</t>
  </si>
  <si>
    <t>洁雅股份</t>
  </si>
  <si>
    <t>赞宇科技</t>
  </si>
  <si>
    <t>登康口腔</t>
  </si>
  <si>
    <t>康普顿</t>
  </si>
  <si>
    <t>统一股份</t>
  </si>
  <si>
    <t>宝利国际</t>
  </si>
  <si>
    <t>万邦达</t>
  </si>
  <si>
    <t>东华能源</t>
  </si>
  <si>
    <t>岳阳兴长</t>
  </si>
  <si>
    <t>综合类</t>
  </si>
  <si>
    <t>环境监测</t>
  </si>
  <si>
    <t>生态修复</t>
  </si>
  <si>
    <t>固废治理</t>
  </si>
  <si>
    <t>水治理</t>
  </si>
  <si>
    <t>大气治理</t>
  </si>
  <si>
    <t>环保设备</t>
  </si>
  <si>
    <t>水务</t>
  </si>
  <si>
    <t>燃气</t>
  </si>
  <si>
    <t>电能综合服务</t>
  </si>
  <si>
    <t>核力发电</t>
  </si>
  <si>
    <t>光伏发电</t>
  </si>
  <si>
    <t>风力发电</t>
  </si>
  <si>
    <t>水力发电</t>
  </si>
  <si>
    <t>公路货运</t>
  </si>
  <si>
    <t>仓储物流</t>
  </si>
  <si>
    <t>跨境物流</t>
  </si>
  <si>
    <t>快递</t>
  </si>
  <si>
    <t>供应链服务</t>
  </si>
  <si>
    <t>航运</t>
  </si>
  <si>
    <t>港口</t>
  </si>
  <si>
    <t>机场</t>
  </si>
  <si>
    <t>航空运输</t>
  </si>
  <si>
    <t>公共交通</t>
  </si>
  <si>
    <t>高速公路</t>
  </si>
  <si>
    <t>铁路运输</t>
  </si>
  <si>
    <t>其他专业服务</t>
  </si>
  <si>
    <t>检测服务</t>
  </si>
  <si>
    <t>旅游服务</t>
  </si>
  <si>
    <t>旅游景区</t>
  </si>
  <si>
    <t>餐饮</t>
  </si>
  <si>
    <t>酒店</t>
  </si>
  <si>
    <t>体育</t>
  </si>
  <si>
    <t>物业管理</t>
  </si>
  <si>
    <t>产业地产</t>
  </si>
  <si>
    <t>商业地产</t>
  </si>
  <si>
    <t>其他专业工程</t>
  </si>
  <si>
    <t>国际工程</t>
  </si>
  <si>
    <t>化学工程</t>
  </si>
  <si>
    <t>园林工程</t>
  </si>
  <si>
    <t>其他金融服务</t>
  </si>
  <si>
    <t>金融控股</t>
  </si>
  <si>
    <t>租赁</t>
  </si>
  <si>
    <t>期货</t>
  </si>
  <si>
    <t>投资管理</t>
  </si>
  <si>
    <t>信托</t>
  </si>
  <si>
    <t>非货币银行</t>
  </si>
  <si>
    <t>保险</t>
  </si>
  <si>
    <t>证券</t>
  </si>
  <si>
    <t>股份制银行</t>
  </si>
  <si>
    <t>国有大型银行</t>
  </si>
  <si>
    <t>广播电视</t>
  </si>
  <si>
    <t>其他出版</t>
  </si>
  <si>
    <t>大众出版</t>
  </si>
  <si>
    <t>教育出版</t>
  </si>
  <si>
    <t>其他数字媒体</t>
  </si>
  <si>
    <t>文字图片媒体</t>
  </si>
  <si>
    <t>视频音频媒体</t>
  </si>
  <si>
    <t>发行院线</t>
  </si>
  <si>
    <t>影视制作</t>
  </si>
  <si>
    <t>其他广告营销</t>
  </si>
  <si>
    <t>互联网广告</t>
  </si>
  <si>
    <t>游戏</t>
  </si>
  <si>
    <t>产联网综合服务</t>
  </si>
  <si>
    <t>产联网平台服务</t>
  </si>
  <si>
    <t>产联网信息服务</t>
  </si>
  <si>
    <t>其他云服务</t>
  </si>
  <si>
    <t>云软件服务</t>
  </si>
  <si>
    <t>云平台服务</t>
  </si>
  <si>
    <t>云基础设施服务</t>
  </si>
  <si>
    <t>行业应用软件</t>
  </si>
  <si>
    <t>基础软件</t>
  </si>
  <si>
    <t>其他IT设备</t>
  </si>
  <si>
    <t>安防设备</t>
  </si>
  <si>
    <t>网络优化运维</t>
  </si>
  <si>
    <t>网络工程施工</t>
  </si>
  <si>
    <t>电信增值服务</t>
  </si>
  <si>
    <t>电信运营服务</t>
  </si>
  <si>
    <t>其他通信设备</t>
  </si>
  <si>
    <t>通信终端及配件</t>
  </si>
  <si>
    <t>系统设备</t>
  </si>
  <si>
    <t>网络接配及塔设</t>
  </si>
  <si>
    <t>光纤光缆</t>
  </si>
  <si>
    <t>其他电子</t>
  </si>
  <si>
    <t>被动元件</t>
  </si>
  <si>
    <t>PCB</t>
  </si>
  <si>
    <t>LED</t>
  </si>
  <si>
    <t>光学元件</t>
  </si>
  <si>
    <t>面板</t>
  </si>
  <si>
    <t>品牌消费电子</t>
  </si>
  <si>
    <t>消费电子组件</t>
  </si>
  <si>
    <t>半导体封测</t>
  </si>
  <si>
    <t>功率半导体</t>
  </si>
  <si>
    <t>集成电路设计</t>
  </si>
  <si>
    <t>半导体设备</t>
  </si>
  <si>
    <t>半导体材料</t>
  </si>
  <si>
    <t>其他自动化设备</t>
  </si>
  <si>
    <t>激光设备</t>
  </si>
  <si>
    <t>工业控制设备</t>
  </si>
  <si>
    <t>机器人</t>
  </si>
  <si>
    <t>工程机械零件</t>
  </si>
  <si>
    <t>工程机械整机</t>
  </si>
  <si>
    <t>其他专用设备</t>
  </si>
  <si>
    <t>农用机械</t>
  </si>
  <si>
    <t>纺织服装设备</t>
  </si>
  <si>
    <t>印刷包装机械</t>
  </si>
  <si>
    <t>能源及重型设备</t>
  </si>
  <si>
    <t>其他通用设备</t>
  </si>
  <si>
    <t>磨具磨料</t>
  </si>
  <si>
    <t>制冷空调设备</t>
  </si>
  <si>
    <t>金属制品</t>
  </si>
  <si>
    <t>机械基础件</t>
  </si>
  <si>
    <t>机床制造</t>
  </si>
  <si>
    <t>仪器仪表</t>
  </si>
  <si>
    <t>轨交设备</t>
  </si>
  <si>
    <t>军工电子</t>
  </si>
  <si>
    <t>航海装备</t>
  </si>
  <si>
    <t>航天装备</t>
  </si>
  <si>
    <t>航空装备</t>
  </si>
  <si>
    <t>地面兵装</t>
  </si>
  <si>
    <t>其他发电设备</t>
  </si>
  <si>
    <t>风电零部件</t>
  </si>
  <si>
    <t>风电整机</t>
  </si>
  <si>
    <t>光伏加工设备</t>
  </si>
  <si>
    <t>光伏辅材</t>
  </si>
  <si>
    <t>光伏逆变器</t>
  </si>
  <si>
    <t>光伏电池组件</t>
  </si>
  <si>
    <t>线缆部件及其他</t>
  </si>
  <si>
    <t>配电设备</t>
  </si>
  <si>
    <t>输变电设备</t>
  </si>
  <si>
    <t>电网自动化</t>
  </si>
  <si>
    <t>电工仪器</t>
  </si>
  <si>
    <t>其他电池</t>
  </si>
  <si>
    <t>燃料电池</t>
  </si>
  <si>
    <t>锂电设备</t>
  </si>
  <si>
    <t>电池化学品</t>
  </si>
  <si>
    <t>锂电池</t>
  </si>
  <si>
    <t>电机制造</t>
  </si>
  <si>
    <t>医美耗材</t>
  </si>
  <si>
    <t>中药</t>
  </si>
  <si>
    <t>医药流通</t>
  </si>
  <si>
    <t>其他医疗服务</t>
  </si>
  <si>
    <t>医院</t>
  </si>
  <si>
    <t>医疗研发外包</t>
  </si>
  <si>
    <t>制药装备</t>
  </si>
  <si>
    <t>体外诊断</t>
  </si>
  <si>
    <t>医疗耗材</t>
  </si>
  <si>
    <t>医疗设备</t>
  </si>
  <si>
    <t>家用器械</t>
  </si>
  <si>
    <t>其他生物制药</t>
  </si>
  <si>
    <t>基因药物</t>
  </si>
  <si>
    <t>诊断试剂</t>
  </si>
  <si>
    <t>抗体</t>
  </si>
  <si>
    <t>疫苗</t>
  </si>
  <si>
    <t>血液制品</t>
  </si>
  <si>
    <t>原料药</t>
  </si>
  <si>
    <t>化学制剂</t>
  </si>
  <si>
    <t>其他交通设备</t>
  </si>
  <si>
    <t>摩托车</t>
  </si>
  <si>
    <t>汽车综合服务</t>
  </si>
  <si>
    <t>汽车经销商</t>
  </si>
  <si>
    <t>汽车电子电气系统</t>
  </si>
  <si>
    <t>其他汽车零部件</t>
  </si>
  <si>
    <t>轮胎轮毂</t>
  </si>
  <si>
    <t>底盘与发动机系统</t>
  </si>
  <si>
    <t>车身附件及饰件</t>
  </si>
  <si>
    <t>商用载客车</t>
  </si>
  <si>
    <t>商用载货车</t>
  </si>
  <si>
    <t>综合乘用车</t>
  </si>
  <si>
    <t>电动乘用车</t>
  </si>
  <si>
    <t>电商服务</t>
  </si>
  <si>
    <t>跨境电商</t>
  </si>
  <si>
    <t>贸易</t>
  </si>
  <si>
    <t>专业连锁</t>
  </si>
  <si>
    <t>多业态零售</t>
  </si>
  <si>
    <t>家电零部件</t>
  </si>
  <si>
    <t>卫浴电器</t>
  </si>
  <si>
    <t>厨房电器</t>
  </si>
  <si>
    <t>个护小家电</t>
  </si>
  <si>
    <t>清洁小家电</t>
  </si>
  <si>
    <t>厨房小家电</t>
  </si>
  <si>
    <t>其他黑色家电</t>
  </si>
  <si>
    <t>电视</t>
  </si>
  <si>
    <t>冰洗</t>
  </si>
  <si>
    <t>空调</t>
  </si>
  <si>
    <t>娱乐用品</t>
  </si>
  <si>
    <t>文化用品</t>
  </si>
  <si>
    <t>其他家居</t>
  </si>
  <si>
    <t>家具</t>
  </si>
  <si>
    <t>其他包装</t>
  </si>
  <si>
    <t>纸包装</t>
  </si>
  <si>
    <t>塑料包装</t>
  </si>
  <si>
    <t>金属包装</t>
  </si>
  <si>
    <t>印刷</t>
  </si>
  <si>
    <t>特种纸</t>
  </si>
  <si>
    <t>生活用纸</t>
  </si>
  <si>
    <t>大宗用纸</t>
  </si>
  <si>
    <t>其他饰品</t>
  </si>
  <si>
    <t>钟表珠宝</t>
  </si>
  <si>
    <t>非运动服装</t>
  </si>
  <si>
    <t>运动服装</t>
  </si>
  <si>
    <t>鞋帽及其他</t>
  </si>
  <si>
    <t>家纺</t>
  </si>
  <si>
    <t>纺织鞋类制造</t>
  </si>
  <si>
    <t>其他纺织</t>
  </si>
  <si>
    <t>辅料</t>
  </si>
  <si>
    <t>印染</t>
  </si>
  <si>
    <t>棉纺制品</t>
  </si>
  <si>
    <t>其他食品</t>
  </si>
  <si>
    <t>保健品</t>
  </si>
  <si>
    <t>预加工食品</t>
  </si>
  <si>
    <t>制糖业</t>
  </si>
  <si>
    <t>肉制品</t>
  </si>
  <si>
    <t>熟食</t>
  </si>
  <si>
    <t>烘焙食品</t>
  </si>
  <si>
    <t>零食</t>
  </si>
  <si>
    <t>调味品</t>
  </si>
  <si>
    <t>乳制品</t>
  </si>
  <si>
    <t>软饮料</t>
  </si>
  <si>
    <t>白酒</t>
  </si>
  <si>
    <t>其他酒类</t>
  </si>
  <si>
    <t>黄酒</t>
  </si>
  <si>
    <t>葡萄酒</t>
  </si>
  <si>
    <t>啤酒</t>
  </si>
  <si>
    <t>动物保健</t>
  </si>
  <si>
    <t>其他农产品加工</t>
  </si>
  <si>
    <t>果蔬加工</t>
  </si>
  <si>
    <t>粮油加工</t>
  </si>
  <si>
    <t>宠物食品</t>
  </si>
  <si>
    <t>水产饲料</t>
  </si>
  <si>
    <t>畜禽饲料</t>
  </si>
  <si>
    <t>水产捕捞</t>
  </si>
  <si>
    <t>水产养殖</t>
  </si>
  <si>
    <t>林业</t>
  </si>
  <si>
    <t>其他养殖</t>
  </si>
  <si>
    <t>肉鸡养殖</t>
  </si>
  <si>
    <t>生猪养殖</t>
  </si>
  <si>
    <t>其他种植业</t>
  </si>
  <si>
    <t>种子</t>
  </si>
  <si>
    <t>食用菌</t>
  </si>
  <si>
    <t>粮食种植</t>
  </si>
  <si>
    <t>其他建材</t>
  </si>
  <si>
    <t>涂料</t>
  </si>
  <si>
    <t>防水材料</t>
  </si>
  <si>
    <t>耐火材料</t>
  </si>
  <si>
    <t>管材</t>
  </si>
  <si>
    <t>陶瓷</t>
  </si>
  <si>
    <t>玻纤制造</t>
  </si>
  <si>
    <t>玻璃制造</t>
  </si>
  <si>
    <t>其他金属新材料</t>
  </si>
  <si>
    <t>磁性材料</t>
  </si>
  <si>
    <t>其他金属</t>
  </si>
  <si>
    <t>钛</t>
  </si>
  <si>
    <t>钨钼</t>
  </si>
  <si>
    <t>稀土</t>
  </si>
  <si>
    <t>钴</t>
  </si>
  <si>
    <t>镍</t>
  </si>
  <si>
    <t>锂</t>
  </si>
  <si>
    <t>白银</t>
  </si>
  <si>
    <t>黄金</t>
  </si>
  <si>
    <t>铅锌</t>
  </si>
  <si>
    <t>铝</t>
  </si>
  <si>
    <t>铜</t>
  </si>
  <si>
    <t>特钢</t>
  </si>
  <si>
    <t>其他钢材</t>
  </si>
  <si>
    <t>板材</t>
  </si>
  <si>
    <t>长材</t>
  </si>
  <si>
    <t>冶钢辅料</t>
  </si>
  <si>
    <t>铁矿石</t>
  </si>
  <si>
    <t>非金属材料</t>
  </si>
  <si>
    <t>复合肥</t>
  </si>
  <si>
    <t>钾肥</t>
  </si>
  <si>
    <t>磷肥及磷化工</t>
  </si>
  <si>
    <t>氮肥</t>
  </si>
  <si>
    <t>农药</t>
  </si>
  <si>
    <t>橡胶制品</t>
  </si>
  <si>
    <t>炭黑</t>
  </si>
  <si>
    <t>橡胶助剂</t>
  </si>
  <si>
    <t>其他塑料制品</t>
  </si>
  <si>
    <t>塑料助剂</t>
  </si>
  <si>
    <t>合成革</t>
  </si>
  <si>
    <t>改性塑料</t>
  </si>
  <si>
    <t>塑料薄膜</t>
  </si>
  <si>
    <t>合成树脂</t>
  </si>
  <si>
    <t>其他化学制品</t>
  </si>
  <si>
    <t>胶黏剂及胶带</t>
  </si>
  <si>
    <t>有机硅</t>
  </si>
  <si>
    <t>食品助剂</t>
  </si>
  <si>
    <t>氟化工</t>
  </si>
  <si>
    <t>纺织化学品</t>
  </si>
  <si>
    <t>民爆制品</t>
  </si>
  <si>
    <t>涂料油墨</t>
  </si>
  <si>
    <t>聚氨酯</t>
  </si>
  <si>
    <t>其他化学原料</t>
  </si>
  <si>
    <t>有机化工原料</t>
  </si>
  <si>
    <t>无机盐</t>
  </si>
  <si>
    <t>纯碱</t>
  </si>
  <si>
    <t>氯碱</t>
  </si>
  <si>
    <t>钛白粉</t>
  </si>
  <si>
    <t>其他化学纤维</t>
  </si>
  <si>
    <t>碳纤维</t>
  </si>
  <si>
    <t>锦纶</t>
  </si>
  <si>
    <t>粘胶纤维</t>
  </si>
  <si>
    <t>氨纶</t>
  </si>
  <si>
    <t>涤纶</t>
  </si>
  <si>
    <t>化妆品</t>
  </si>
  <si>
    <t>洗护用品</t>
  </si>
  <si>
    <t>其他石化</t>
  </si>
  <si>
    <t>股票代码</t>
    <phoneticPr fontId="1" type="noConversion"/>
  </si>
  <si>
    <t>股票名称</t>
    <phoneticPr fontId="1" type="noConversion"/>
  </si>
  <si>
    <t>细分行业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</si>
</sst>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14"/>
  <sheetViews>
    <sheetView tabSelected="1" workbookViewId="0">
      <selection activeCell="D1" sqref="D1"/>
    </sheetView>
  </sheetViews>
  <sheetFormatPr defaultRowHeight="14.25" x14ac:dyDescent="0.2"/>
  <cols>
    <col min="2" max="2" width="9.5" bestFit="1" customWidth="1"/>
    <col min="3" max="3" width="17.25" bestFit="1" customWidth="1"/>
  </cols>
  <sheetData>
    <row r="1" spans="1:3" x14ac:dyDescent="0.2">
      <c r="A1" t="s">
        <v>3420</v>
      </c>
      <c r="B1" t="s">
        <v>3421</v>
      </c>
      <c r="C1" t="s">
        <v>3422</v>
      </c>
    </row>
    <row r="2" spans="1:3" x14ac:dyDescent="0.2">
      <c r="A2" s="1" t="str">
        <f>"605599"</f>
        <v>605599</v>
      </c>
      <c r="B2" s="1" t="s">
        <v>2334</v>
      </c>
      <c r="C2" s="1" t="s">
        <v>3310</v>
      </c>
    </row>
    <row r="3" spans="1:3" x14ac:dyDescent="0.2">
      <c r="A3" s="1" t="str">
        <f>"605598"</f>
        <v>605598</v>
      </c>
      <c r="B3" s="1" t="s">
        <v>320</v>
      </c>
      <c r="C3" s="1" t="s">
        <v>3148</v>
      </c>
    </row>
    <row r="4" spans="1:3" x14ac:dyDescent="0.2">
      <c r="A4" s="1" t="str">
        <f>"605589"</f>
        <v>605589</v>
      </c>
      <c r="B4" s="1" t="s">
        <v>2904</v>
      </c>
      <c r="C4" s="1" t="s">
        <v>3395</v>
      </c>
    </row>
    <row r="5" spans="1:3" x14ac:dyDescent="0.2">
      <c r="A5" s="1" t="str">
        <f>"605577"</f>
        <v>605577</v>
      </c>
      <c r="B5" s="1" t="s">
        <v>459</v>
      </c>
      <c r="C5" s="1" t="s">
        <v>3166</v>
      </c>
    </row>
    <row r="6" spans="1:3" x14ac:dyDescent="0.2">
      <c r="A6" s="1" t="str">
        <f>"605567"</f>
        <v>605567</v>
      </c>
      <c r="B6" s="1" t="s">
        <v>2437</v>
      </c>
      <c r="C6" s="1" t="s">
        <v>3324</v>
      </c>
    </row>
    <row r="7" spans="1:3" x14ac:dyDescent="0.2">
      <c r="A7" s="1" t="str">
        <f>"605566"</f>
        <v>605566</v>
      </c>
      <c r="B7" s="1" t="s">
        <v>2981</v>
      </c>
      <c r="C7" s="1" t="s">
        <v>3401</v>
      </c>
    </row>
    <row r="8" spans="1:3" x14ac:dyDescent="0.2">
      <c r="A8" s="1" t="str">
        <f>"605555"</f>
        <v>605555</v>
      </c>
      <c r="B8" s="1" t="s">
        <v>2182</v>
      </c>
      <c r="C8" s="1" t="s">
        <v>3291</v>
      </c>
    </row>
    <row r="9" spans="1:3" x14ac:dyDescent="0.2">
      <c r="A9" s="1" t="str">
        <f>"605507"</f>
        <v>605507</v>
      </c>
      <c r="B9" s="1" t="s">
        <v>1796</v>
      </c>
      <c r="C9" s="1" t="s">
        <v>3267</v>
      </c>
    </row>
    <row r="10" spans="1:3" x14ac:dyDescent="0.2">
      <c r="A10" s="1" t="str">
        <f>"605500"</f>
        <v>605500</v>
      </c>
      <c r="B10" s="1" t="s">
        <v>2324</v>
      </c>
      <c r="C10" s="1" t="s">
        <v>3308</v>
      </c>
    </row>
    <row r="11" spans="1:3" x14ac:dyDescent="0.2">
      <c r="A11" s="1" t="str">
        <f>"605499"</f>
        <v>605499</v>
      </c>
      <c r="B11" s="1" t="s">
        <v>2495</v>
      </c>
      <c r="C11" s="1" t="s">
        <v>3330</v>
      </c>
    </row>
    <row r="12" spans="1:3" x14ac:dyDescent="0.2">
      <c r="A12" s="1" t="str">
        <f>"605488"</f>
        <v>605488</v>
      </c>
      <c r="B12" s="1" t="s">
        <v>2859</v>
      </c>
      <c r="C12" s="1" t="s">
        <v>3390</v>
      </c>
    </row>
    <row r="13" spans="1:3" x14ac:dyDescent="0.2">
      <c r="A13" s="1" t="str">
        <f>"605398"</f>
        <v>605398</v>
      </c>
      <c r="B13" s="1" t="s">
        <v>530</v>
      </c>
      <c r="C13" s="1" t="s">
        <v>3178</v>
      </c>
    </row>
    <row r="14" spans="1:3" x14ac:dyDescent="0.2">
      <c r="A14" s="1" t="str">
        <f>"605389"</f>
        <v>605389</v>
      </c>
      <c r="B14" s="1" t="s">
        <v>1003</v>
      </c>
      <c r="C14" s="1" t="s">
        <v>3212</v>
      </c>
    </row>
    <row r="15" spans="1:3" x14ac:dyDescent="0.2">
      <c r="A15" s="1" t="str">
        <f>"605388"</f>
        <v>605388</v>
      </c>
      <c r="B15" s="1" t="s">
        <v>2478</v>
      </c>
      <c r="C15" s="1" t="s">
        <v>3329</v>
      </c>
    </row>
    <row r="16" spans="1:3" x14ac:dyDescent="0.2">
      <c r="A16" s="1" t="str">
        <f>"605378"</f>
        <v>605378</v>
      </c>
      <c r="B16" s="1" t="s">
        <v>1536</v>
      </c>
      <c r="C16" s="1" t="s">
        <v>3244</v>
      </c>
    </row>
    <row r="17" spans="1:3" x14ac:dyDescent="0.2">
      <c r="A17" s="1" t="str">
        <f>"605377"</f>
        <v>605377</v>
      </c>
      <c r="B17" s="1" t="s">
        <v>2307</v>
      </c>
      <c r="C17" s="1" t="s">
        <v>3306</v>
      </c>
    </row>
    <row r="18" spans="1:3" x14ac:dyDescent="0.2">
      <c r="A18" s="1" t="str">
        <f>"605376"</f>
        <v>605376</v>
      </c>
      <c r="B18" s="1" t="s">
        <v>2688</v>
      </c>
      <c r="C18" s="1" t="s">
        <v>3368</v>
      </c>
    </row>
    <row r="19" spans="1:3" x14ac:dyDescent="0.2">
      <c r="A19" s="1" t="str">
        <f>"605369"</f>
        <v>605369</v>
      </c>
      <c r="B19" s="1" t="s">
        <v>1714</v>
      </c>
      <c r="C19" s="1" t="s">
        <v>3258</v>
      </c>
    </row>
    <row r="20" spans="1:3" x14ac:dyDescent="0.2">
      <c r="A20" s="1" t="str">
        <f>"605368"</f>
        <v>605368</v>
      </c>
      <c r="B20" s="1" t="s">
        <v>97</v>
      </c>
      <c r="C20" s="1" t="s">
        <v>3120</v>
      </c>
    </row>
    <row r="21" spans="1:3" x14ac:dyDescent="0.2">
      <c r="A21" s="1" t="str">
        <f>"605365"</f>
        <v>605365</v>
      </c>
      <c r="B21" s="1" t="s">
        <v>787</v>
      </c>
      <c r="C21" s="1" t="s">
        <v>3198</v>
      </c>
    </row>
    <row r="22" spans="1:3" x14ac:dyDescent="0.2">
      <c r="A22" s="1" t="str">
        <f>"605339"</f>
        <v>605339</v>
      </c>
      <c r="B22" s="1" t="s">
        <v>2448</v>
      </c>
      <c r="C22" s="1" t="s">
        <v>3326</v>
      </c>
    </row>
    <row r="23" spans="1:3" x14ac:dyDescent="0.2">
      <c r="A23" s="1" t="str">
        <f>"605338"</f>
        <v>605338</v>
      </c>
      <c r="B23" s="1" t="s">
        <v>2424</v>
      </c>
      <c r="C23" s="1" t="s">
        <v>3322</v>
      </c>
    </row>
    <row r="24" spans="1:3" x14ac:dyDescent="0.2">
      <c r="A24" s="1" t="str">
        <f>"605337"</f>
        <v>605337</v>
      </c>
      <c r="B24" s="1" t="s">
        <v>2479</v>
      </c>
      <c r="C24" s="1" t="s">
        <v>3329</v>
      </c>
    </row>
    <row r="25" spans="1:3" x14ac:dyDescent="0.2">
      <c r="A25" s="1" t="str">
        <f>"605333"</f>
        <v>605333</v>
      </c>
      <c r="B25" s="1" t="s">
        <v>1905</v>
      </c>
      <c r="C25" s="1" t="s">
        <v>3273</v>
      </c>
    </row>
    <row r="26" spans="1:3" x14ac:dyDescent="0.2">
      <c r="A26" s="1" t="str">
        <f>"605319"</f>
        <v>605319</v>
      </c>
      <c r="B26" s="1" t="s">
        <v>1929</v>
      </c>
      <c r="C26" s="1" t="s">
        <v>3274</v>
      </c>
    </row>
    <row r="27" spans="1:3" x14ac:dyDescent="0.2">
      <c r="A27" s="1" t="str">
        <f>"605305"</f>
        <v>605305</v>
      </c>
      <c r="B27" s="1" t="s">
        <v>1012</v>
      </c>
      <c r="C27" s="1" t="s">
        <v>3213</v>
      </c>
    </row>
    <row r="28" spans="1:3" x14ac:dyDescent="0.2">
      <c r="A28" s="1" t="str">
        <f>"605300"</f>
        <v>605300</v>
      </c>
      <c r="B28" s="1" t="s">
        <v>2480</v>
      </c>
      <c r="C28" s="1" t="s">
        <v>3329</v>
      </c>
    </row>
    <row r="29" spans="1:3" x14ac:dyDescent="0.2">
      <c r="A29" s="1" t="str">
        <f>"605299"</f>
        <v>605299</v>
      </c>
      <c r="B29" s="1" t="s">
        <v>2212</v>
      </c>
      <c r="C29" s="1" t="s">
        <v>3297</v>
      </c>
    </row>
    <row r="30" spans="1:3" x14ac:dyDescent="0.2">
      <c r="A30" s="1" t="str">
        <f>"605298"</f>
        <v>605298</v>
      </c>
      <c r="B30" s="1" t="s">
        <v>1306</v>
      </c>
      <c r="C30" s="1" t="s">
        <v>3226</v>
      </c>
    </row>
    <row r="31" spans="1:3" x14ac:dyDescent="0.2">
      <c r="A31" s="1" t="str">
        <f>"605296"</f>
        <v>605296</v>
      </c>
      <c r="B31" s="1" t="s">
        <v>2578</v>
      </c>
      <c r="C31" s="1" t="s">
        <v>3348</v>
      </c>
    </row>
    <row r="32" spans="1:3" x14ac:dyDescent="0.2">
      <c r="A32" s="1" t="str">
        <f>"605289"</f>
        <v>605289</v>
      </c>
      <c r="B32" s="1" t="s">
        <v>321</v>
      </c>
      <c r="C32" s="1" t="s">
        <v>3148</v>
      </c>
    </row>
    <row r="33" spans="1:3" x14ac:dyDescent="0.2">
      <c r="A33" s="1" t="str">
        <f>"605288"</f>
        <v>605288</v>
      </c>
      <c r="B33" s="1" t="s">
        <v>978</v>
      </c>
      <c r="C33" s="1" t="s">
        <v>3210</v>
      </c>
    </row>
    <row r="34" spans="1:3" x14ac:dyDescent="0.2">
      <c r="A34" s="1" t="str">
        <f>"605277"</f>
        <v>605277</v>
      </c>
      <c r="B34" s="1" t="s">
        <v>856</v>
      </c>
      <c r="C34" s="1" t="s">
        <v>3202</v>
      </c>
    </row>
    <row r="35" spans="1:3" x14ac:dyDescent="0.2">
      <c r="A35" s="1" t="str">
        <f>"605268"</f>
        <v>605268</v>
      </c>
      <c r="B35" s="1" t="s">
        <v>2228</v>
      </c>
      <c r="C35" s="1" t="s">
        <v>3299</v>
      </c>
    </row>
    <row r="36" spans="1:3" x14ac:dyDescent="0.2">
      <c r="A36" s="1" t="str">
        <f>"605259"</f>
        <v>605259</v>
      </c>
      <c r="B36" s="1" t="s">
        <v>1156</v>
      </c>
      <c r="C36" s="1" t="s">
        <v>3219</v>
      </c>
    </row>
    <row r="37" spans="1:3" x14ac:dyDescent="0.2">
      <c r="A37" s="1" t="str">
        <f>"605258"</f>
        <v>605258</v>
      </c>
      <c r="B37" s="1" t="s">
        <v>757</v>
      </c>
      <c r="C37" s="1" t="s">
        <v>3197</v>
      </c>
    </row>
    <row r="38" spans="1:3" x14ac:dyDescent="0.2">
      <c r="A38" s="1" t="str">
        <f>"605255"</f>
        <v>605255</v>
      </c>
      <c r="B38" s="1" t="s">
        <v>1986</v>
      </c>
      <c r="C38" s="1" t="s">
        <v>3276</v>
      </c>
    </row>
    <row r="39" spans="1:3" x14ac:dyDescent="0.2">
      <c r="A39" s="1" t="str">
        <f>"605228"</f>
        <v>605228</v>
      </c>
      <c r="B39" s="1" t="s">
        <v>2056</v>
      </c>
      <c r="C39" s="1" t="s">
        <v>3277</v>
      </c>
    </row>
    <row r="40" spans="1:3" x14ac:dyDescent="0.2">
      <c r="A40" s="1" t="str">
        <f>"605222"</f>
        <v>605222</v>
      </c>
      <c r="B40" s="1" t="s">
        <v>1441</v>
      </c>
      <c r="C40" s="1" t="s">
        <v>3239</v>
      </c>
    </row>
    <row r="41" spans="1:3" x14ac:dyDescent="0.2">
      <c r="A41" s="1" t="str">
        <f>"605218"</f>
        <v>605218</v>
      </c>
      <c r="B41" s="1" t="s">
        <v>788</v>
      </c>
      <c r="C41" s="1" t="s">
        <v>3198</v>
      </c>
    </row>
    <row r="42" spans="1:3" x14ac:dyDescent="0.2">
      <c r="A42" s="1" t="str">
        <f>"605208"</f>
        <v>605208</v>
      </c>
      <c r="B42" s="1" t="s">
        <v>2717</v>
      </c>
      <c r="C42" s="1" t="s">
        <v>3373</v>
      </c>
    </row>
    <row r="43" spans="1:3" x14ac:dyDescent="0.2">
      <c r="A43" s="1" t="str">
        <f>"605198"</f>
        <v>605198</v>
      </c>
      <c r="B43" s="1" t="s">
        <v>2496</v>
      </c>
      <c r="C43" s="1" t="s">
        <v>3330</v>
      </c>
    </row>
    <row r="44" spans="1:3" x14ac:dyDescent="0.2">
      <c r="A44" s="1" t="str">
        <f>"605196"</f>
        <v>605196</v>
      </c>
      <c r="B44" s="1" t="s">
        <v>1442</v>
      </c>
      <c r="C44" s="1" t="s">
        <v>3239</v>
      </c>
    </row>
    <row r="45" spans="1:3" x14ac:dyDescent="0.2">
      <c r="A45" s="1" t="str">
        <f>"605189"</f>
        <v>605189</v>
      </c>
      <c r="B45" s="1" t="s">
        <v>2409</v>
      </c>
      <c r="C45" s="1" t="s">
        <v>3318</v>
      </c>
    </row>
    <row r="46" spans="1:3" x14ac:dyDescent="0.2">
      <c r="A46" s="1" t="str">
        <f>"605186"</f>
        <v>605186</v>
      </c>
      <c r="B46" s="1" t="s">
        <v>969</v>
      </c>
      <c r="C46" s="1" t="s">
        <v>3208</v>
      </c>
    </row>
    <row r="47" spans="1:3" x14ac:dyDescent="0.2">
      <c r="A47" s="1" t="str">
        <f>"605183"</f>
        <v>605183</v>
      </c>
      <c r="B47" s="1" t="s">
        <v>2853</v>
      </c>
      <c r="C47" s="1" t="s">
        <v>3388</v>
      </c>
    </row>
    <row r="48" spans="1:3" x14ac:dyDescent="0.2">
      <c r="A48" s="1" t="str">
        <f>"605180"</f>
        <v>605180</v>
      </c>
      <c r="B48" s="1" t="s">
        <v>2390</v>
      </c>
      <c r="C48" s="1" t="s">
        <v>3316</v>
      </c>
    </row>
    <row r="49" spans="1:3" x14ac:dyDescent="0.2">
      <c r="A49" s="1" t="str">
        <f>"605179"</f>
        <v>605179</v>
      </c>
      <c r="B49" s="1" t="s">
        <v>2481</v>
      </c>
      <c r="C49" s="1" t="s">
        <v>3329</v>
      </c>
    </row>
    <row r="50" spans="1:3" x14ac:dyDescent="0.2">
      <c r="A50" s="1" t="str">
        <f>"605169"</f>
        <v>605169</v>
      </c>
      <c r="B50" s="1" t="s">
        <v>98</v>
      </c>
      <c r="C50" s="1" t="s">
        <v>3120</v>
      </c>
    </row>
    <row r="51" spans="1:3" x14ac:dyDescent="0.2">
      <c r="A51" s="1" t="str">
        <f>"605168"</f>
        <v>605168</v>
      </c>
      <c r="B51" s="1" t="s">
        <v>493</v>
      </c>
      <c r="C51" s="1" t="s">
        <v>3173</v>
      </c>
    </row>
    <row r="52" spans="1:3" x14ac:dyDescent="0.2">
      <c r="A52" s="1" t="str">
        <f>"605167"</f>
        <v>605167</v>
      </c>
      <c r="B52" s="1" t="s">
        <v>338</v>
      </c>
      <c r="C52" s="1" t="s">
        <v>3150</v>
      </c>
    </row>
    <row r="53" spans="1:3" x14ac:dyDescent="0.2">
      <c r="A53" s="1" t="str">
        <f>"605166"</f>
        <v>605166</v>
      </c>
      <c r="B53" s="1" t="s">
        <v>3072</v>
      </c>
      <c r="C53" s="1" t="s">
        <v>3413</v>
      </c>
    </row>
    <row r="54" spans="1:3" x14ac:dyDescent="0.2">
      <c r="A54" s="1" t="str">
        <f>"605158"</f>
        <v>605158</v>
      </c>
      <c r="B54" s="1" t="s">
        <v>2771</v>
      </c>
      <c r="C54" s="1" t="s">
        <v>3377</v>
      </c>
    </row>
    <row r="55" spans="1:3" x14ac:dyDescent="0.2">
      <c r="A55" s="1" t="str">
        <f>"605155"</f>
        <v>605155</v>
      </c>
      <c r="B55" s="1" t="s">
        <v>2229</v>
      </c>
      <c r="C55" s="1" t="s">
        <v>3299</v>
      </c>
    </row>
    <row r="56" spans="1:3" x14ac:dyDescent="0.2">
      <c r="A56" s="1" t="str">
        <f>"605138"</f>
        <v>605138</v>
      </c>
      <c r="B56" s="1" t="s">
        <v>2345</v>
      </c>
      <c r="C56" s="1" t="s">
        <v>3311</v>
      </c>
    </row>
    <row r="57" spans="1:3" x14ac:dyDescent="0.2">
      <c r="A57" s="1" t="str">
        <f>"605133"</f>
        <v>605133</v>
      </c>
      <c r="B57" s="1" t="s">
        <v>1987</v>
      </c>
      <c r="C57" s="1" t="s">
        <v>3276</v>
      </c>
    </row>
    <row r="58" spans="1:3" x14ac:dyDescent="0.2">
      <c r="A58" s="1" t="str">
        <f>"605128"</f>
        <v>605128</v>
      </c>
      <c r="B58" s="1" t="s">
        <v>2057</v>
      </c>
      <c r="C58" s="1" t="s">
        <v>3277</v>
      </c>
    </row>
    <row r="59" spans="1:3" x14ac:dyDescent="0.2">
      <c r="A59" s="1" t="str">
        <f>"605123"</f>
        <v>605123</v>
      </c>
      <c r="B59" s="1" t="s">
        <v>1351</v>
      </c>
      <c r="C59" s="1" t="s">
        <v>3230</v>
      </c>
    </row>
    <row r="60" spans="1:3" x14ac:dyDescent="0.2">
      <c r="A60" s="1" t="str">
        <f>"605118"</f>
        <v>605118</v>
      </c>
      <c r="B60" s="1" t="s">
        <v>816</v>
      </c>
      <c r="C60" s="1" t="s">
        <v>3199</v>
      </c>
    </row>
    <row r="61" spans="1:3" x14ac:dyDescent="0.2">
      <c r="A61" s="1" t="str">
        <f>"605117"</f>
        <v>605117</v>
      </c>
      <c r="B61" s="1" t="s">
        <v>1435</v>
      </c>
      <c r="C61" s="1" t="s">
        <v>3237</v>
      </c>
    </row>
    <row r="62" spans="1:3" x14ac:dyDescent="0.2">
      <c r="A62" s="1" t="str">
        <f>"605116"</f>
        <v>605116</v>
      </c>
      <c r="B62" s="1" t="s">
        <v>1797</v>
      </c>
      <c r="C62" s="1" t="s">
        <v>3267</v>
      </c>
    </row>
    <row r="63" spans="1:3" x14ac:dyDescent="0.2">
      <c r="A63" s="1" t="str">
        <f>"605111"</f>
        <v>605111</v>
      </c>
      <c r="B63" s="1" t="s">
        <v>920</v>
      </c>
      <c r="C63" s="1" t="s">
        <v>3204</v>
      </c>
    </row>
    <row r="64" spans="1:3" x14ac:dyDescent="0.2">
      <c r="A64" s="1" t="str">
        <f>"605108"</f>
        <v>605108</v>
      </c>
      <c r="B64" s="1" t="s">
        <v>298</v>
      </c>
      <c r="C64" s="1" t="s">
        <v>3142</v>
      </c>
    </row>
    <row r="65" spans="1:3" x14ac:dyDescent="0.2">
      <c r="A65" s="1" t="str">
        <f>"605100"</f>
        <v>605100</v>
      </c>
      <c r="B65" s="1" t="s">
        <v>1226</v>
      </c>
      <c r="C65" s="1" t="s">
        <v>3223</v>
      </c>
    </row>
    <row r="66" spans="1:3" x14ac:dyDescent="0.2">
      <c r="A66" s="1" t="str">
        <f>"605099"</f>
        <v>605099</v>
      </c>
      <c r="B66" s="1" t="s">
        <v>2230</v>
      </c>
      <c r="C66" s="1" t="s">
        <v>3299</v>
      </c>
    </row>
    <row r="67" spans="1:3" x14ac:dyDescent="0.2">
      <c r="A67" s="1" t="str">
        <f>"605090"</f>
        <v>605090</v>
      </c>
      <c r="B67" s="1" t="s">
        <v>99</v>
      </c>
      <c r="C67" s="1" t="s">
        <v>3120</v>
      </c>
    </row>
    <row r="68" spans="1:3" x14ac:dyDescent="0.2">
      <c r="A68" s="1" t="str">
        <f>"605089"</f>
        <v>605089</v>
      </c>
      <c r="B68" s="1" t="s">
        <v>2425</v>
      </c>
      <c r="C68" s="1" t="s">
        <v>3322</v>
      </c>
    </row>
    <row r="69" spans="1:3" x14ac:dyDescent="0.2">
      <c r="A69" s="1" t="str">
        <f>"605088"</f>
        <v>605088</v>
      </c>
      <c r="B69" s="1" t="s">
        <v>1988</v>
      </c>
      <c r="C69" s="1" t="s">
        <v>3276</v>
      </c>
    </row>
    <row r="70" spans="1:3" x14ac:dyDescent="0.2">
      <c r="A70" s="1" t="str">
        <f>"605086"</f>
        <v>605086</v>
      </c>
      <c r="B70" s="1" t="s">
        <v>2790</v>
      </c>
      <c r="C70" s="1" t="s">
        <v>3381</v>
      </c>
    </row>
    <row r="71" spans="1:3" x14ac:dyDescent="0.2">
      <c r="A71" s="1" t="str">
        <f>"605080"</f>
        <v>605080</v>
      </c>
      <c r="B71" s="1" t="s">
        <v>2213</v>
      </c>
      <c r="C71" s="1" t="s">
        <v>3297</v>
      </c>
    </row>
    <row r="72" spans="1:3" x14ac:dyDescent="0.2">
      <c r="A72" s="1" t="str">
        <f>"605077"</f>
        <v>605077</v>
      </c>
      <c r="B72" s="1" t="s">
        <v>2430</v>
      </c>
      <c r="C72" s="1" t="s">
        <v>3323</v>
      </c>
    </row>
    <row r="73" spans="1:3" x14ac:dyDescent="0.2">
      <c r="A73" s="1" t="str">
        <f>"605069"</f>
        <v>605069</v>
      </c>
      <c r="B73" s="1" t="s">
        <v>14</v>
      </c>
      <c r="C73" s="1" t="s">
        <v>3114</v>
      </c>
    </row>
    <row r="74" spans="1:3" x14ac:dyDescent="0.2">
      <c r="A74" s="1" t="str">
        <f>"605068"</f>
        <v>605068</v>
      </c>
      <c r="B74" s="1" t="s">
        <v>2058</v>
      </c>
      <c r="C74" s="1" t="s">
        <v>3277</v>
      </c>
    </row>
    <row r="75" spans="1:3" x14ac:dyDescent="0.2">
      <c r="A75" s="1" t="str">
        <f>"605066"</f>
        <v>605066</v>
      </c>
      <c r="B75" s="1" t="s">
        <v>1471</v>
      </c>
      <c r="C75" s="1" t="s">
        <v>3240</v>
      </c>
    </row>
    <row r="76" spans="1:3" x14ac:dyDescent="0.2">
      <c r="A76" s="1" t="str">
        <f>"605060"</f>
        <v>605060</v>
      </c>
      <c r="B76" s="1" t="s">
        <v>1227</v>
      </c>
      <c r="C76" s="1" t="s">
        <v>3223</v>
      </c>
    </row>
    <row r="77" spans="1:3" x14ac:dyDescent="0.2">
      <c r="A77" s="1" t="str">
        <f>"605058"</f>
        <v>605058</v>
      </c>
      <c r="B77" s="1" t="s">
        <v>758</v>
      </c>
      <c r="C77" s="1" t="s">
        <v>3197</v>
      </c>
    </row>
    <row r="78" spans="1:3" x14ac:dyDescent="0.2">
      <c r="A78" s="1" t="str">
        <f>"605056"</f>
        <v>605056</v>
      </c>
      <c r="B78" s="1" t="s">
        <v>1281</v>
      </c>
      <c r="C78" s="1" t="s">
        <v>3225</v>
      </c>
    </row>
    <row r="79" spans="1:3" x14ac:dyDescent="0.2">
      <c r="A79" s="1" t="str">
        <f>"605050"</f>
        <v>605050</v>
      </c>
      <c r="B79" s="1" t="s">
        <v>184</v>
      </c>
      <c r="C79" s="1" t="s">
        <v>3130</v>
      </c>
    </row>
    <row r="80" spans="1:3" x14ac:dyDescent="0.2">
      <c r="A80" s="1" t="str">
        <f>"605033"</f>
        <v>605033</v>
      </c>
      <c r="B80" s="1" t="s">
        <v>2819</v>
      </c>
      <c r="C80" s="1" t="s">
        <v>3386</v>
      </c>
    </row>
    <row r="81" spans="1:3" x14ac:dyDescent="0.2">
      <c r="A81" s="1" t="str">
        <f>"605020"</f>
        <v>605020</v>
      </c>
      <c r="B81" s="1" t="s">
        <v>2972</v>
      </c>
      <c r="C81" s="1" t="s">
        <v>3400</v>
      </c>
    </row>
    <row r="82" spans="1:3" x14ac:dyDescent="0.2">
      <c r="A82" s="1" t="str">
        <f>"605018"</f>
        <v>605018</v>
      </c>
      <c r="B82" s="1" t="s">
        <v>1930</v>
      </c>
      <c r="C82" s="1" t="s">
        <v>3274</v>
      </c>
    </row>
    <row r="83" spans="1:3" x14ac:dyDescent="0.2">
      <c r="A83" s="1" t="str">
        <f>"605016"</f>
        <v>605016</v>
      </c>
      <c r="B83" s="1" t="s">
        <v>2962</v>
      </c>
      <c r="C83" s="1" t="s">
        <v>3399</v>
      </c>
    </row>
    <row r="84" spans="1:3" x14ac:dyDescent="0.2">
      <c r="A84" s="1" t="str">
        <f>"605009"</f>
        <v>605009</v>
      </c>
      <c r="B84" s="1" t="s">
        <v>2319</v>
      </c>
      <c r="C84" s="1" t="s">
        <v>3307</v>
      </c>
    </row>
    <row r="85" spans="1:3" x14ac:dyDescent="0.2">
      <c r="A85" s="1" t="str">
        <f>"605007"</f>
        <v>605007</v>
      </c>
      <c r="B85" s="1" t="s">
        <v>2308</v>
      </c>
      <c r="C85" s="1" t="s">
        <v>3306</v>
      </c>
    </row>
    <row r="86" spans="1:3" x14ac:dyDescent="0.2">
      <c r="A86" s="1" t="str">
        <f>"605006"</f>
        <v>605006</v>
      </c>
      <c r="B86" s="1" t="s">
        <v>2625</v>
      </c>
      <c r="C86" s="1" t="s">
        <v>3359</v>
      </c>
    </row>
    <row r="87" spans="1:3" x14ac:dyDescent="0.2">
      <c r="A87" s="1" t="str">
        <f>"605005"</f>
        <v>605005</v>
      </c>
      <c r="B87" s="1" t="s">
        <v>1906</v>
      </c>
      <c r="C87" s="1" t="s">
        <v>3273</v>
      </c>
    </row>
    <row r="88" spans="1:3" x14ac:dyDescent="0.2">
      <c r="A88" s="1" t="str">
        <f>"605003"</f>
        <v>605003</v>
      </c>
      <c r="B88" s="1" t="s">
        <v>2382</v>
      </c>
      <c r="C88" s="1" t="s">
        <v>3314</v>
      </c>
    </row>
    <row r="89" spans="1:3" x14ac:dyDescent="0.2">
      <c r="A89" s="1" t="str">
        <f>"605001"</f>
        <v>605001</v>
      </c>
      <c r="B89" s="1" t="s">
        <v>1307</v>
      </c>
      <c r="C89" s="1" t="s">
        <v>3226</v>
      </c>
    </row>
    <row r="90" spans="1:3" x14ac:dyDescent="0.2">
      <c r="A90" s="1" t="str">
        <f>"603999"</f>
        <v>603999</v>
      </c>
      <c r="B90" s="1" t="s">
        <v>444</v>
      </c>
      <c r="C90" s="1" t="s">
        <v>3165</v>
      </c>
    </row>
    <row r="91" spans="1:3" x14ac:dyDescent="0.2">
      <c r="A91" s="1" t="str">
        <f>"603998"</f>
        <v>603998</v>
      </c>
      <c r="B91" s="1" t="s">
        <v>1602</v>
      </c>
      <c r="C91" s="1" t="s">
        <v>3251</v>
      </c>
    </row>
    <row r="92" spans="1:3" x14ac:dyDescent="0.2">
      <c r="A92" s="1" t="str">
        <f>"603997"</f>
        <v>603997</v>
      </c>
      <c r="B92" s="1" t="s">
        <v>2059</v>
      </c>
      <c r="C92" s="1" t="s">
        <v>3277</v>
      </c>
    </row>
    <row r="93" spans="1:3" x14ac:dyDescent="0.2">
      <c r="A93" s="1" t="str">
        <f>"603995"</f>
        <v>603995</v>
      </c>
      <c r="B93" s="1" t="s">
        <v>2759</v>
      </c>
      <c r="C93" s="1" t="s">
        <v>3375</v>
      </c>
    </row>
    <row r="94" spans="1:3" x14ac:dyDescent="0.2">
      <c r="A94" s="1" t="str">
        <f>"603993"</f>
        <v>603993</v>
      </c>
      <c r="B94" s="1" t="s">
        <v>2675</v>
      </c>
      <c r="C94" s="1" t="s">
        <v>3365</v>
      </c>
    </row>
    <row r="95" spans="1:3" x14ac:dyDescent="0.2">
      <c r="A95" s="1" t="str">
        <f>"603992"</f>
        <v>603992</v>
      </c>
      <c r="B95" s="1" t="s">
        <v>2231</v>
      </c>
      <c r="C95" s="1" t="s">
        <v>3299</v>
      </c>
    </row>
    <row r="96" spans="1:3" x14ac:dyDescent="0.2">
      <c r="A96" s="1" t="str">
        <f>"603990"</f>
        <v>603990</v>
      </c>
      <c r="B96" s="1" t="s">
        <v>551</v>
      </c>
      <c r="C96" s="1" t="s">
        <v>3182</v>
      </c>
    </row>
    <row r="97" spans="1:3" x14ac:dyDescent="0.2">
      <c r="A97" s="1" t="str">
        <f>"603989"</f>
        <v>603989</v>
      </c>
      <c r="B97" s="1" t="s">
        <v>745</v>
      </c>
      <c r="C97" s="1" t="s">
        <v>3196</v>
      </c>
    </row>
    <row r="98" spans="1:3" x14ac:dyDescent="0.2">
      <c r="A98" s="1" t="str">
        <f>"603988"</f>
        <v>603988</v>
      </c>
      <c r="B98" s="1" t="s">
        <v>1578</v>
      </c>
      <c r="C98" s="1" t="s">
        <v>3249</v>
      </c>
    </row>
    <row r="99" spans="1:3" x14ac:dyDescent="0.2">
      <c r="A99" s="1" t="str">
        <f>"603987"</f>
        <v>603987</v>
      </c>
      <c r="B99" s="1" t="s">
        <v>1715</v>
      </c>
      <c r="C99" s="1" t="s">
        <v>3258</v>
      </c>
    </row>
    <row r="100" spans="1:3" x14ac:dyDescent="0.2">
      <c r="A100" s="1" t="str">
        <f>"603986"</f>
        <v>603986</v>
      </c>
      <c r="B100" s="1" t="s">
        <v>928</v>
      </c>
      <c r="C100" s="1" t="s">
        <v>3205</v>
      </c>
    </row>
    <row r="101" spans="1:3" x14ac:dyDescent="0.2">
      <c r="A101" s="1" t="str">
        <f>"603985"</f>
        <v>603985</v>
      </c>
      <c r="B101" s="1" t="s">
        <v>1396</v>
      </c>
      <c r="C101" s="1" t="s">
        <v>3233</v>
      </c>
    </row>
    <row r="102" spans="1:3" x14ac:dyDescent="0.2">
      <c r="A102" s="1" t="str">
        <f>"603983"</f>
        <v>603983</v>
      </c>
      <c r="B102" s="1" t="s">
        <v>3090</v>
      </c>
      <c r="C102" s="1" t="s">
        <v>3417</v>
      </c>
    </row>
    <row r="103" spans="1:3" x14ac:dyDescent="0.2">
      <c r="A103" s="1" t="str">
        <f>"603979"</f>
        <v>603979</v>
      </c>
      <c r="B103" s="1" t="s">
        <v>2744</v>
      </c>
      <c r="C103" s="1" t="s">
        <v>3374</v>
      </c>
    </row>
    <row r="104" spans="1:3" x14ac:dyDescent="0.2">
      <c r="A104" s="1" t="str">
        <f>"603978"</f>
        <v>603978</v>
      </c>
      <c r="B104" s="1" t="s">
        <v>2640</v>
      </c>
      <c r="C104" s="1" t="s">
        <v>3361</v>
      </c>
    </row>
    <row r="105" spans="1:3" x14ac:dyDescent="0.2">
      <c r="A105" s="1" t="str">
        <f>"603977"</f>
        <v>603977</v>
      </c>
      <c r="B105" s="1" t="s">
        <v>2993</v>
      </c>
      <c r="C105" s="1" t="s">
        <v>3402</v>
      </c>
    </row>
    <row r="106" spans="1:3" x14ac:dyDescent="0.2">
      <c r="A106" s="1" t="str">
        <f>"603976"</f>
        <v>603976</v>
      </c>
      <c r="B106" s="1" t="s">
        <v>1716</v>
      </c>
      <c r="C106" s="1" t="s">
        <v>3258</v>
      </c>
    </row>
    <row r="107" spans="1:3" x14ac:dyDescent="0.2">
      <c r="A107" s="1" t="str">
        <f>"603970"</f>
        <v>603970</v>
      </c>
      <c r="B107" s="1" t="s">
        <v>2820</v>
      </c>
      <c r="C107" s="1" t="s">
        <v>3386</v>
      </c>
    </row>
    <row r="108" spans="1:3" x14ac:dyDescent="0.2">
      <c r="A108" s="1" t="str">
        <f>"603969"</f>
        <v>603969</v>
      </c>
      <c r="B108" s="1" t="s">
        <v>1200</v>
      </c>
      <c r="C108" s="1" t="s">
        <v>3222</v>
      </c>
    </row>
    <row r="109" spans="1:3" x14ac:dyDescent="0.2">
      <c r="A109" s="1" t="str">
        <f>"603967"</f>
        <v>603967</v>
      </c>
      <c r="B109" s="1" t="s">
        <v>172</v>
      </c>
      <c r="C109" s="1" t="s">
        <v>3128</v>
      </c>
    </row>
    <row r="110" spans="1:3" x14ac:dyDescent="0.2">
      <c r="A110" s="1" t="str">
        <f>"603966"</f>
        <v>603966</v>
      </c>
      <c r="B110" s="1" t="s">
        <v>1119</v>
      </c>
      <c r="C110" s="1" t="s">
        <v>3218</v>
      </c>
    </row>
    <row r="111" spans="1:3" x14ac:dyDescent="0.2">
      <c r="A111" s="1" t="str">
        <f>"603960"</f>
        <v>603960</v>
      </c>
      <c r="B111" s="1" t="s">
        <v>1907</v>
      </c>
      <c r="C111" s="1" t="s">
        <v>3273</v>
      </c>
    </row>
    <row r="112" spans="1:3" x14ac:dyDescent="0.2">
      <c r="A112" s="1" t="str">
        <f>"603958"</f>
        <v>603958</v>
      </c>
      <c r="B112" s="1" t="s">
        <v>2374</v>
      </c>
      <c r="C112" s="1" t="s">
        <v>3313</v>
      </c>
    </row>
    <row r="113" spans="1:3" x14ac:dyDescent="0.2">
      <c r="A113" s="1" t="str">
        <f>"603955"</f>
        <v>603955</v>
      </c>
      <c r="B113" s="1" t="s">
        <v>343</v>
      </c>
      <c r="C113" s="1" t="s">
        <v>3151</v>
      </c>
    </row>
    <row r="114" spans="1:3" x14ac:dyDescent="0.2">
      <c r="A114" s="1" t="str">
        <f>"603950"</f>
        <v>603950</v>
      </c>
      <c r="B114" s="1" t="s">
        <v>1989</v>
      </c>
      <c r="C114" s="1" t="s">
        <v>3276</v>
      </c>
    </row>
    <row r="115" spans="1:3" x14ac:dyDescent="0.2">
      <c r="A115" s="1" t="str">
        <f>"603949"</f>
        <v>603949</v>
      </c>
      <c r="B115" s="1" t="s">
        <v>1990</v>
      </c>
      <c r="C115" s="1" t="s">
        <v>3276</v>
      </c>
    </row>
    <row r="116" spans="1:3" x14ac:dyDescent="0.2">
      <c r="A116" s="1" t="str">
        <f>"603948"</f>
        <v>603948</v>
      </c>
      <c r="B116" s="1" t="s">
        <v>3028</v>
      </c>
      <c r="C116" s="1" t="s">
        <v>3406</v>
      </c>
    </row>
    <row r="117" spans="1:3" x14ac:dyDescent="0.2">
      <c r="A117" s="1" t="str">
        <f>"603938"</f>
        <v>603938</v>
      </c>
      <c r="B117" s="1" t="s">
        <v>3019</v>
      </c>
      <c r="C117" s="1" t="s">
        <v>3405</v>
      </c>
    </row>
    <row r="118" spans="1:3" x14ac:dyDescent="0.2">
      <c r="A118" s="1" t="str">
        <f>"603936"</f>
        <v>603936</v>
      </c>
      <c r="B118" s="1" t="s">
        <v>759</v>
      </c>
      <c r="C118" s="1" t="s">
        <v>3197</v>
      </c>
    </row>
    <row r="119" spans="1:3" x14ac:dyDescent="0.2">
      <c r="A119" s="1" t="str">
        <f>"603933"</f>
        <v>603933</v>
      </c>
      <c r="B119" s="1" t="s">
        <v>711</v>
      </c>
      <c r="C119" s="1" t="s">
        <v>3195</v>
      </c>
    </row>
    <row r="120" spans="1:3" x14ac:dyDescent="0.2">
      <c r="A120" s="1" t="str">
        <f>"603931"</f>
        <v>603931</v>
      </c>
      <c r="B120" s="1" t="s">
        <v>951</v>
      </c>
      <c r="C120" s="1" t="s">
        <v>3207</v>
      </c>
    </row>
    <row r="121" spans="1:3" x14ac:dyDescent="0.2">
      <c r="A121" s="1" t="str">
        <f>"603929"</f>
        <v>603929</v>
      </c>
      <c r="B121" s="1" t="s">
        <v>322</v>
      </c>
      <c r="C121" s="1" t="s">
        <v>3148</v>
      </c>
    </row>
    <row r="122" spans="1:3" x14ac:dyDescent="0.2">
      <c r="A122" s="1" t="str">
        <f>"603928"</f>
        <v>603928</v>
      </c>
      <c r="B122" s="1" t="s">
        <v>2905</v>
      </c>
      <c r="C122" s="1" t="s">
        <v>3395</v>
      </c>
    </row>
    <row r="123" spans="1:3" x14ac:dyDescent="0.2">
      <c r="A123" s="1" t="str">
        <f>"603926"</f>
        <v>603926</v>
      </c>
      <c r="B123" s="1" t="s">
        <v>1991</v>
      </c>
      <c r="C123" s="1" t="s">
        <v>3276</v>
      </c>
    </row>
    <row r="124" spans="1:3" x14ac:dyDescent="0.2">
      <c r="A124" s="1" t="str">
        <f>"603922"</f>
        <v>603922</v>
      </c>
      <c r="B124" s="1" t="s">
        <v>2060</v>
      </c>
      <c r="C124" s="1" t="s">
        <v>3277</v>
      </c>
    </row>
    <row r="125" spans="1:3" x14ac:dyDescent="0.2">
      <c r="A125" s="1" t="str">
        <f>"603920"</f>
        <v>603920</v>
      </c>
      <c r="B125" s="1" t="s">
        <v>760</v>
      </c>
      <c r="C125" s="1" t="s">
        <v>3197</v>
      </c>
    </row>
    <row r="126" spans="1:3" x14ac:dyDescent="0.2">
      <c r="A126" s="1" t="str">
        <f>"603919"</f>
        <v>603919</v>
      </c>
      <c r="B126" s="1" t="s">
        <v>2503</v>
      </c>
      <c r="C126" s="1" t="s">
        <v>3331</v>
      </c>
    </row>
    <row r="127" spans="1:3" x14ac:dyDescent="0.2">
      <c r="A127" s="1" t="str">
        <f>"603917"</f>
        <v>603917</v>
      </c>
      <c r="B127" s="1" t="s">
        <v>1931</v>
      </c>
      <c r="C127" s="1" t="s">
        <v>3274</v>
      </c>
    </row>
    <row r="128" spans="1:3" x14ac:dyDescent="0.2">
      <c r="A128" s="1" t="str">
        <f>"603916"</f>
        <v>603916</v>
      </c>
      <c r="B128" s="1" t="s">
        <v>2916</v>
      </c>
      <c r="C128" s="1" t="s">
        <v>3396</v>
      </c>
    </row>
    <row r="129" spans="1:3" x14ac:dyDescent="0.2">
      <c r="A129" s="1" t="str">
        <f>"603915"</f>
        <v>603915</v>
      </c>
      <c r="B129" s="1" t="s">
        <v>1228</v>
      </c>
      <c r="C129" s="1" t="s">
        <v>3223</v>
      </c>
    </row>
    <row r="130" spans="1:3" x14ac:dyDescent="0.2">
      <c r="A130" s="1" t="str">
        <f>"603908"</f>
        <v>603908</v>
      </c>
      <c r="B130" s="1" t="s">
        <v>2375</v>
      </c>
      <c r="C130" s="1" t="s">
        <v>3313</v>
      </c>
    </row>
    <row r="131" spans="1:3" x14ac:dyDescent="0.2">
      <c r="A131" s="1" t="str">
        <f>"603903"</f>
        <v>603903</v>
      </c>
      <c r="B131" s="1" t="s">
        <v>42</v>
      </c>
      <c r="C131" s="1" t="s">
        <v>3116</v>
      </c>
    </row>
    <row r="132" spans="1:3" x14ac:dyDescent="0.2">
      <c r="A132" s="1" t="str">
        <f>"603901"</f>
        <v>603901</v>
      </c>
      <c r="B132" s="1" t="s">
        <v>1109</v>
      </c>
      <c r="C132" s="1" t="s">
        <v>3217</v>
      </c>
    </row>
    <row r="133" spans="1:3" x14ac:dyDescent="0.2">
      <c r="A133" s="1" t="str">
        <f>"603900"</f>
        <v>603900</v>
      </c>
      <c r="B133" s="1" t="s">
        <v>2335</v>
      </c>
      <c r="C133" s="1" t="s">
        <v>3310</v>
      </c>
    </row>
    <row r="134" spans="1:3" x14ac:dyDescent="0.2">
      <c r="A134" s="1" t="str">
        <f>"603899"</f>
        <v>603899</v>
      </c>
      <c r="B134" s="1" t="s">
        <v>2223</v>
      </c>
      <c r="C134" s="1" t="s">
        <v>3298</v>
      </c>
    </row>
    <row r="135" spans="1:3" x14ac:dyDescent="0.2">
      <c r="A135" s="1" t="str">
        <f>"603898"</f>
        <v>603898</v>
      </c>
      <c r="B135" s="1" t="s">
        <v>2247</v>
      </c>
      <c r="C135" s="1" t="s">
        <v>3300</v>
      </c>
    </row>
    <row r="136" spans="1:3" x14ac:dyDescent="0.2">
      <c r="A136" s="1" t="str">
        <f>"603897"</f>
        <v>603897</v>
      </c>
      <c r="B136" s="1" t="s">
        <v>1443</v>
      </c>
      <c r="C136" s="1" t="s">
        <v>3239</v>
      </c>
    </row>
    <row r="137" spans="1:3" x14ac:dyDescent="0.2">
      <c r="A137" s="1" t="str">
        <f>"603896"</f>
        <v>603896</v>
      </c>
      <c r="B137" s="1" t="s">
        <v>1603</v>
      </c>
      <c r="C137" s="1" t="s">
        <v>3251</v>
      </c>
    </row>
    <row r="138" spans="1:3" x14ac:dyDescent="0.2">
      <c r="A138" s="1" t="str">
        <f>"603895"</f>
        <v>603895</v>
      </c>
      <c r="B138" s="1" t="s">
        <v>1026</v>
      </c>
      <c r="C138" s="1" t="s">
        <v>3214</v>
      </c>
    </row>
    <row r="139" spans="1:3" x14ac:dyDescent="0.2">
      <c r="A139" s="1" t="str">
        <f>"603893"</f>
        <v>603893</v>
      </c>
      <c r="B139" s="1" t="s">
        <v>929</v>
      </c>
      <c r="C139" s="1" t="s">
        <v>3205</v>
      </c>
    </row>
    <row r="140" spans="1:3" x14ac:dyDescent="0.2">
      <c r="A140" s="1" t="str">
        <f>"603890"</f>
        <v>603890</v>
      </c>
      <c r="B140" s="1" t="s">
        <v>857</v>
      </c>
      <c r="C140" s="1" t="s">
        <v>3202</v>
      </c>
    </row>
    <row r="141" spans="1:3" x14ac:dyDescent="0.2">
      <c r="A141" s="1" t="str">
        <f>"603889"</f>
        <v>603889</v>
      </c>
      <c r="B141" s="1" t="s">
        <v>2391</v>
      </c>
      <c r="C141" s="1" t="s">
        <v>3316</v>
      </c>
    </row>
    <row r="142" spans="1:3" x14ac:dyDescent="0.2">
      <c r="A142" s="1" t="str">
        <f>"603888"</f>
        <v>603888</v>
      </c>
      <c r="B142" s="1" t="s">
        <v>469</v>
      </c>
      <c r="C142" s="1" t="s">
        <v>3168</v>
      </c>
    </row>
    <row r="143" spans="1:3" x14ac:dyDescent="0.2">
      <c r="A143" s="1" t="str">
        <f>"603887"</f>
        <v>603887</v>
      </c>
      <c r="B143" s="1" t="s">
        <v>542</v>
      </c>
      <c r="C143" s="1" t="s">
        <v>3181</v>
      </c>
    </row>
    <row r="144" spans="1:3" x14ac:dyDescent="0.2">
      <c r="A144" s="1" t="str">
        <f>"603885"</f>
        <v>603885</v>
      </c>
      <c r="B144" s="1" t="s">
        <v>241</v>
      </c>
      <c r="C144" s="1" t="s">
        <v>3134</v>
      </c>
    </row>
    <row r="145" spans="1:3" x14ac:dyDescent="0.2">
      <c r="A145" s="1" t="str">
        <f>"603881"</f>
        <v>603881</v>
      </c>
      <c r="B145" s="1" t="s">
        <v>543</v>
      </c>
      <c r="C145" s="1" t="s">
        <v>3181</v>
      </c>
    </row>
    <row r="146" spans="1:3" x14ac:dyDescent="0.2">
      <c r="A146" s="1" t="str">
        <f>"603878"</f>
        <v>603878</v>
      </c>
      <c r="B146" s="1" t="s">
        <v>2768</v>
      </c>
      <c r="C146" s="1" t="s">
        <v>3376</v>
      </c>
    </row>
    <row r="147" spans="1:3" x14ac:dyDescent="0.2">
      <c r="A147" s="1" t="str">
        <f>"603877"</f>
        <v>603877</v>
      </c>
      <c r="B147" s="1" t="s">
        <v>2346</v>
      </c>
      <c r="C147" s="1" t="s">
        <v>3311</v>
      </c>
    </row>
    <row r="148" spans="1:3" x14ac:dyDescent="0.2">
      <c r="A148" s="1" t="str">
        <f>"603876"</f>
        <v>603876</v>
      </c>
      <c r="B148" s="1" t="s">
        <v>2718</v>
      </c>
      <c r="C148" s="1" t="s">
        <v>3373</v>
      </c>
    </row>
    <row r="149" spans="1:3" x14ac:dyDescent="0.2">
      <c r="A149" s="1" t="str">
        <f>"603871"</f>
        <v>603871</v>
      </c>
      <c r="B149" s="1" t="s">
        <v>173</v>
      </c>
      <c r="C149" s="1" t="s">
        <v>3128</v>
      </c>
    </row>
    <row r="150" spans="1:3" x14ac:dyDescent="0.2">
      <c r="A150" s="1" t="str">
        <f>"603868"</f>
        <v>603868</v>
      </c>
      <c r="B150" s="1" t="s">
        <v>2177</v>
      </c>
      <c r="C150" s="1" t="s">
        <v>3290</v>
      </c>
    </row>
    <row r="151" spans="1:3" x14ac:dyDescent="0.2">
      <c r="A151" s="1" t="str">
        <f>"603867"</f>
        <v>603867</v>
      </c>
      <c r="B151" s="1" t="s">
        <v>3029</v>
      </c>
      <c r="C151" s="1" t="s">
        <v>3406</v>
      </c>
    </row>
    <row r="152" spans="1:3" x14ac:dyDescent="0.2">
      <c r="A152" s="1" t="str">
        <f>"603866"</f>
        <v>603866</v>
      </c>
      <c r="B152" s="1" t="s">
        <v>2449</v>
      </c>
      <c r="C152" s="1" t="s">
        <v>3326</v>
      </c>
    </row>
    <row r="153" spans="1:3" x14ac:dyDescent="0.2">
      <c r="A153" s="1" t="str">
        <f>"603861"</f>
        <v>603861</v>
      </c>
      <c r="B153" s="1" t="s">
        <v>1472</v>
      </c>
      <c r="C153" s="1" t="s">
        <v>3240</v>
      </c>
    </row>
    <row r="154" spans="1:3" x14ac:dyDescent="0.2">
      <c r="A154" s="1" t="str">
        <f>"603859"</f>
        <v>603859</v>
      </c>
      <c r="B154" s="1" t="s">
        <v>552</v>
      </c>
      <c r="C154" s="1" t="s">
        <v>3182</v>
      </c>
    </row>
    <row r="155" spans="1:3" x14ac:dyDescent="0.2">
      <c r="A155" s="1" t="str">
        <f>"603858"</f>
        <v>603858</v>
      </c>
      <c r="B155" s="1" t="s">
        <v>1604</v>
      </c>
      <c r="C155" s="1" t="s">
        <v>3251</v>
      </c>
    </row>
    <row r="156" spans="1:3" x14ac:dyDescent="0.2">
      <c r="A156" s="1" t="str">
        <f>"603856"</f>
        <v>603856</v>
      </c>
      <c r="B156" s="1" t="s">
        <v>2619</v>
      </c>
      <c r="C156" s="1" t="s">
        <v>3357</v>
      </c>
    </row>
    <row r="157" spans="1:3" x14ac:dyDescent="0.2">
      <c r="A157" s="1" t="str">
        <f>"603855"</f>
        <v>603855</v>
      </c>
      <c r="B157" s="1" t="s">
        <v>1027</v>
      </c>
      <c r="C157" s="1" t="s">
        <v>3214</v>
      </c>
    </row>
    <row r="158" spans="1:3" x14ac:dyDescent="0.2">
      <c r="A158" s="1" t="str">
        <f>"603848"</f>
        <v>603848</v>
      </c>
      <c r="B158" s="1" t="s">
        <v>2232</v>
      </c>
      <c r="C158" s="1" t="s">
        <v>3299</v>
      </c>
    </row>
    <row r="159" spans="1:3" x14ac:dyDescent="0.2">
      <c r="A159" s="1" t="str">
        <f>"603839"</f>
        <v>603839</v>
      </c>
      <c r="B159" s="1" t="s">
        <v>2347</v>
      </c>
      <c r="C159" s="1" t="s">
        <v>3311</v>
      </c>
    </row>
    <row r="160" spans="1:3" x14ac:dyDescent="0.2">
      <c r="A160" s="1" t="str">
        <f>"603833"</f>
        <v>603833</v>
      </c>
      <c r="B160" s="1" t="s">
        <v>2248</v>
      </c>
      <c r="C160" s="1" t="s">
        <v>3300</v>
      </c>
    </row>
    <row r="161" spans="1:3" x14ac:dyDescent="0.2">
      <c r="A161" s="1" t="str">
        <f>"603829"</f>
        <v>603829</v>
      </c>
      <c r="B161" s="1" t="s">
        <v>1473</v>
      </c>
      <c r="C161" s="1" t="s">
        <v>3240</v>
      </c>
    </row>
    <row r="162" spans="1:3" x14ac:dyDescent="0.2">
      <c r="A162" s="1" t="str">
        <f>"603826"</f>
        <v>603826</v>
      </c>
      <c r="B162" s="1" t="s">
        <v>2791</v>
      </c>
      <c r="C162" s="1" t="s">
        <v>3381</v>
      </c>
    </row>
    <row r="163" spans="1:3" x14ac:dyDescent="0.2">
      <c r="A163" s="1" t="str">
        <f>"603823"</f>
        <v>603823</v>
      </c>
      <c r="B163" s="1" t="s">
        <v>3004</v>
      </c>
      <c r="C163" s="1" t="s">
        <v>3403</v>
      </c>
    </row>
    <row r="164" spans="1:3" x14ac:dyDescent="0.2">
      <c r="A164" s="1" t="str">
        <f>"603819"</f>
        <v>603819</v>
      </c>
      <c r="B164" s="1" t="s">
        <v>1579</v>
      </c>
      <c r="C164" s="1" t="s">
        <v>3249</v>
      </c>
    </row>
    <row r="165" spans="1:3" x14ac:dyDescent="0.2">
      <c r="A165" s="1" t="str">
        <f>"603817"</f>
        <v>603817</v>
      </c>
      <c r="B165" s="1" t="s">
        <v>43</v>
      </c>
      <c r="C165" s="1" t="s">
        <v>3116</v>
      </c>
    </row>
    <row r="166" spans="1:3" x14ac:dyDescent="0.2">
      <c r="A166" s="1" t="str">
        <f>"603816"</f>
        <v>603816</v>
      </c>
      <c r="B166" s="1" t="s">
        <v>2249</v>
      </c>
      <c r="C166" s="1" t="s">
        <v>3300</v>
      </c>
    </row>
    <row r="167" spans="1:3" x14ac:dyDescent="0.2">
      <c r="A167" s="1" t="str">
        <f>"603811"</f>
        <v>603811</v>
      </c>
      <c r="B167" s="1" t="s">
        <v>1827</v>
      </c>
      <c r="C167" s="1" t="s">
        <v>3268</v>
      </c>
    </row>
    <row r="168" spans="1:3" x14ac:dyDescent="0.2">
      <c r="A168" s="1" t="str">
        <f>"603810"</f>
        <v>603810</v>
      </c>
      <c r="B168" s="1" t="s">
        <v>2821</v>
      </c>
      <c r="C168" s="1" t="s">
        <v>3386</v>
      </c>
    </row>
    <row r="169" spans="1:3" x14ac:dyDescent="0.2">
      <c r="A169" s="1" t="str">
        <f>"603809"</f>
        <v>603809</v>
      </c>
      <c r="B169" s="1" t="s">
        <v>1992</v>
      </c>
      <c r="C169" s="1" t="s">
        <v>3276</v>
      </c>
    </row>
    <row r="170" spans="1:3" x14ac:dyDescent="0.2">
      <c r="A170" s="1" t="str">
        <f>"603808"</f>
        <v>603808</v>
      </c>
      <c r="B170" s="1" t="s">
        <v>2348</v>
      </c>
      <c r="C170" s="1" t="s">
        <v>3311</v>
      </c>
    </row>
    <row r="171" spans="1:3" x14ac:dyDescent="0.2">
      <c r="A171" s="1" t="str">
        <f>"603806"</f>
        <v>603806</v>
      </c>
      <c r="B171" s="1" t="s">
        <v>1423</v>
      </c>
      <c r="C171" s="1" t="s">
        <v>3236</v>
      </c>
    </row>
    <row r="172" spans="1:3" x14ac:dyDescent="0.2">
      <c r="A172" s="1" t="str">
        <f>"603801"</f>
        <v>603801</v>
      </c>
      <c r="B172" s="1" t="s">
        <v>2250</v>
      </c>
      <c r="C172" s="1" t="s">
        <v>3300</v>
      </c>
    </row>
    <row r="173" spans="1:3" x14ac:dyDescent="0.2">
      <c r="A173" s="1" t="str">
        <f>"603799"</f>
        <v>603799</v>
      </c>
      <c r="B173" s="1" t="s">
        <v>2685</v>
      </c>
      <c r="C173" s="1" t="s">
        <v>3367</v>
      </c>
    </row>
    <row r="174" spans="1:3" x14ac:dyDescent="0.2">
      <c r="A174" s="1" t="str">
        <f>"603798"</f>
        <v>603798</v>
      </c>
      <c r="B174" s="1" t="s">
        <v>3106</v>
      </c>
      <c r="C174" s="1" t="s">
        <v>3419</v>
      </c>
    </row>
    <row r="175" spans="1:3" x14ac:dyDescent="0.2">
      <c r="A175" s="1" t="str">
        <f>"603797"</f>
        <v>603797</v>
      </c>
      <c r="B175" s="1" t="s">
        <v>44</v>
      </c>
      <c r="C175" s="1" t="s">
        <v>3116</v>
      </c>
    </row>
    <row r="176" spans="1:3" x14ac:dyDescent="0.2">
      <c r="A176" s="1" t="str">
        <f>"603790"</f>
        <v>603790</v>
      </c>
      <c r="B176" s="1" t="s">
        <v>2982</v>
      </c>
      <c r="C176" s="1" t="s">
        <v>3401</v>
      </c>
    </row>
    <row r="177" spans="1:3" x14ac:dyDescent="0.2">
      <c r="A177" s="1" t="str">
        <f>"603788"</f>
        <v>603788</v>
      </c>
      <c r="B177" s="1" t="s">
        <v>1993</v>
      </c>
      <c r="C177" s="1" t="s">
        <v>3276</v>
      </c>
    </row>
    <row r="178" spans="1:3" x14ac:dyDescent="0.2">
      <c r="A178" s="1" t="str">
        <f>"603787"</f>
        <v>603787</v>
      </c>
      <c r="B178" s="1" t="s">
        <v>1894</v>
      </c>
      <c r="C178" s="1" t="s">
        <v>3270</v>
      </c>
    </row>
    <row r="179" spans="1:3" x14ac:dyDescent="0.2">
      <c r="A179" s="1" t="str">
        <f>"603786"</f>
        <v>603786</v>
      </c>
      <c r="B179" s="1" t="s">
        <v>1908</v>
      </c>
      <c r="C179" s="1" t="s">
        <v>3273</v>
      </c>
    </row>
    <row r="180" spans="1:3" x14ac:dyDescent="0.2">
      <c r="A180" s="1" t="str">
        <f>"603779"</f>
        <v>603779</v>
      </c>
      <c r="B180" s="1" t="s">
        <v>2525</v>
      </c>
      <c r="C180" s="1" t="s">
        <v>3334</v>
      </c>
    </row>
    <row r="181" spans="1:3" x14ac:dyDescent="0.2">
      <c r="A181" s="1" t="str">
        <f>"603777"</f>
        <v>603777</v>
      </c>
      <c r="B181" s="1" t="s">
        <v>2454</v>
      </c>
      <c r="C181" s="1" t="s">
        <v>3327</v>
      </c>
    </row>
    <row r="182" spans="1:3" x14ac:dyDescent="0.2">
      <c r="A182" s="1" t="str">
        <f>"603768"</f>
        <v>603768</v>
      </c>
      <c r="B182" s="1" t="s">
        <v>2061</v>
      </c>
      <c r="C182" s="1" t="s">
        <v>3277</v>
      </c>
    </row>
    <row r="183" spans="1:3" x14ac:dyDescent="0.2">
      <c r="A183" s="1" t="str">
        <f>"603767"</f>
        <v>603767</v>
      </c>
      <c r="B183" s="1" t="s">
        <v>1994</v>
      </c>
      <c r="C183" s="1" t="s">
        <v>3276</v>
      </c>
    </row>
    <row r="184" spans="1:3" x14ac:dyDescent="0.2">
      <c r="A184" s="1" t="str">
        <f>"603766"</f>
        <v>603766</v>
      </c>
      <c r="B184" s="1" t="s">
        <v>1895</v>
      </c>
      <c r="C184" s="1" t="s">
        <v>3270</v>
      </c>
    </row>
    <row r="185" spans="1:3" x14ac:dyDescent="0.2">
      <c r="A185" s="1" t="str">
        <f>"603759"</f>
        <v>603759</v>
      </c>
      <c r="B185" s="1" t="s">
        <v>83</v>
      </c>
      <c r="C185" s="1" t="s">
        <v>3119</v>
      </c>
    </row>
    <row r="186" spans="1:3" x14ac:dyDescent="0.2">
      <c r="A186" s="1" t="str">
        <f>"603758"</f>
        <v>603758</v>
      </c>
      <c r="B186" s="1" t="s">
        <v>1995</v>
      </c>
      <c r="C186" s="1" t="s">
        <v>3276</v>
      </c>
    </row>
    <row r="187" spans="1:3" x14ac:dyDescent="0.2">
      <c r="A187" s="1" t="str">
        <f>"603757"</f>
        <v>603757</v>
      </c>
      <c r="B187" s="1" t="s">
        <v>1229</v>
      </c>
      <c r="C187" s="1" t="s">
        <v>3223</v>
      </c>
    </row>
    <row r="188" spans="1:3" x14ac:dyDescent="0.2">
      <c r="A188" s="1" t="str">
        <f>"603755"</f>
        <v>603755</v>
      </c>
      <c r="B188" s="1" t="s">
        <v>2463</v>
      </c>
      <c r="C188" s="1" t="s">
        <v>3328</v>
      </c>
    </row>
    <row r="189" spans="1:3" x14ac:dyDescent="0.2">
      <c r="A189" s="1" t="str">
        <f>"603739"</f>
        <v>603739</v>
      </c>
      <c r="B189" s="1" t="s">
        <v>2534</v>
      </c>
      <c r="C189" s="1" t="s">
        <v>3336</v>
      </c>
    </row>
    <row r="190" spans="1:3" x14ac:dyDescent="0.2">
      <c r="A190" s="1" t="str">
        <f>"603738"</f>
        <v>603738</v>
      </c>
      <c r="B190" s="1" t="s">
        <v>746</v>
      </c>
      <c r="C190" s="1" t="s">
        <v>3196</v>
      </c>
    </row>
    <row r="191" spans="1:3" x14ac:dyDescent="0.2">
      <c r="A191" s="1" t="str">
        <f>"603737"</f>
        <v>603737</v>
      </c>
      <c r="B191" s="1" t="s">
        <v>2611</v>
      </c>
      <c r="C191" s="1" t="s">
        <v>3354</v>
      </c>
    </row>
    <row r="192" spans="1:3" x14ac:dyDescent="0.2">
      <c r="A192" s="1" t="str">
        <f>"603733"</f>
        <v>603733</v>
      </c>
      <c r="B192" s="1" t="s">
        <v>2309</v>
      </c>
      <c r="C192" s="1" t="s">
        <v>3306</v>
      </c>
    </row>
    <row r="193" spans="1:3" x14ac:dyDescent="0.2">
      <c r="A193" s="1" t="str">
        <f>"603730"</f>
        <v>603730</v>
      </c>
      <c r="B193" s="1" t="s">
        <v>2062</v>
      </c>
      <c r="C193" s="1" t="s">
        <v>3277</v>
      </c>
    </row>
    <row r="194" spans="1:3" x14ac:dyDescent="0.2">
      <c r="A194" s="1" t="str">
        <f>"603728"</f>
        <v>603728</v>
      </c>
      <c r="B194" s="1" t="s">
        <v>1580</v>
      </c>
      <c r="C194" s="1" t="s">
        <v>3249</v>
      </c>
    </row>
    <row r="195" spans="1:3" x14ac:dyDescent="0.2">
      <c r="A195" s="1" t="str">
        <f>"603726"</f>
        <v>603726</v>
      </c>
      <c r="B195" s="1" t="s">
        <v>2149</v>
      </c>
      <c r="C195" s="1" t="s">
        <v>3287</v>
      </c>
    </row>
    <row r="196" spans="1:3" x14ac:dyDescent="0.2">
      <c r="A196" s="1" t="str">
        <f>"603725"</f>
        <v>603725</v>
      </c>
      <c r="B196" s="1" t="s">
        <v>2883</v>
      </c>
      <c r="C196" s="1" t="s">
        <v>3393</v>
      </c>
    </row>
    <row r="197" spans="1:3" x14ac:dyDescent="0.2">
      <c r="A197" s="1" t="str">
        <f>"603718"</f>
        <v>603718</v>
      </c>
      <c r="B197" s="1" t="s">
        <v>2535</v>
      </c>
      <c r="C197" s="1" t="s">
        <v>3336</v>
      </c>
    </row>
    <row r="198" spans="1:3" x14ac:dyDescent="0.2">
      <c r="A198" s="1" t="str">
        <f>"603717"</f>
        <v>603717</v>
      </c>
      <c r="B198" s="1" t="s">
        <v>2579</v>
      </c>
      <c r="C198" s="1" t="s">
        <v>3348</v>
      </c>
    </row>
    <row r="199" spans="1:3" x14ac:dyDescent="0.2">
      <c r="A199" s="1" t="str">
        <f>"603713"</f>
        <v>603713</v>
      </c>
      <c r="B199" s="1" t="s">
        <v>166</v>
      </c>
      <c r="C199" s="1" t="s">
        <v>3127</v>
      </c>
    </row>
    <row r="200" spans="1:3" x14ac:dyDescent="0.2">
      <c r="A200" s="1" t="str">
        <f>"603707"</f>
        <v>603707</v>
      </c>
      <c r="B200" s="1" t="s">
        <v>1760</v>
      </c>
      <c r="C200" s="1" t="s">
        <v>3261</v>
      </c>
    </row>
    <row r="201" spans="1:3" x14ac:dyDescent="0.2">
      <c r="A201" s="1" t="str">
        <f>"603706"</f>
        <v>603706</v>
      </c>
      <c r="B201" s="1" t="s">
        <v>100</v>
      </c>
      <c r="C201" s="1" t="s">
        <v>3120</v>
      </c>
    </row>
    <row r="202" spans="1:3" x14ac:dyDescent="0.2">
      <c r="A202" s="1" t="str">
        <f>"603703"</f>
        <v>603703</v>
      </c>
      <c r="B202" s="1" t="s">
        <v>836</v>
      </c>
      <c r="C202" s="1" t="s">
        <v>3200</v>
      </c>
    </row>
    <row r="203" spans="1:3" x14ac:dyDescent="0.2">
      <c r="A203" s="1" t="str">
        <f>"603701"</f>
        <v>603701</v>
      </c>
      <c r="B203" s="1" t="s">
        <v>1996</v>
      </c>
      <c r="C203" s="1" t="s">
        <v>3276</v>
      </c>
    </row>
    <row r="204" spans="1:3" x14ac:dyDescent="0.2">
      <c r="A204" s="1" t="str">
        <f>"603700"</f>
        <v>603700</v>
      </c>
      <c r="B204" s="1" t="s">
        <v>1282</v>
      </c>
      <c r="C204" s="1" t="s">
        <v>3225</v>
      </c>
    </row>
    <row r="205" spans="1:3" x14ac:dyDescent="0.2">
      <c r="A205" s="1" t="str">
        <f>"603699"</f>
        <v>603699</v>
      </c>
      <c r="B205" s="1" t="s">
        <v>1230</v>
      </c>
      <c r="C205" s="1" t="s">
        <v>3223</v>
      </c>
    </row>
    <row r="206" spans="1:3" x14ac:dyDescent="0.2">
      <c r="A206" s="1" t="str">
        <f>"603698"</f>
        <v>603698</v>
      </c>
      <c r="B206" s="1" t="s">
        <v>1120</v>
      </c>
      <c r="C206" s="1" t="s">
        <v>3218</v>
      </c>
    </row>
    <row r="207" spans="1:3" x14ac:dyDescent="0.2">
      <c r="A207" s="1" t="str">
        <f>"603697"</f>
        <v>603697</v>
      </c>
      <c r="B207" s="1" t="s">
        <v>2455</v>
      </c>
      <c r="C207" s="1" t="s">
        <v>3327</v>
      </c>
    </row>
    <row r="208" spans="1:3" x14ac:dyDescent="0.2">
      <c r="A208" s="1" t="str">
        <f>"603696"</f>
        <v>603696</v>
      </c>
      <c r="B208" s="1" t="s">
        <v>2464</v>
      </c>
      <c r="C208" s="1" t="s">
        <v>3328</v>
      </c>
    </row>
    <row r="209" spans="1:3" x14ac:dyDescent="0.2">
      <c r="A209" s="1" t="str">
        <f>"603693"</f>
        <v>603693</v>
      </c>
      <c r="B209" s="1" t="s">
        <v>136</v>
      </c>
      <c r="C209" s="1" t="s">
        <v>3124</v>
      </c>
    </row>
    <row r="210" spans="1:3" x14ac:dyDescent="0.2">
      <c r="A210" s="1" t="str">
        <f>"603690"</f>
        <v>603690</v>
      </c>
      <c r="B210" s="1" t="s">
        <v>944</v>
      </c>
      <c r="C210" s="1" t="s">
        <v>3206</v>
      </c>
    </row>
    <row r="211" spans="1:3" x14ac:dyDescent="0.2">
      <c r="A211" s="1" t="str">
        <f>"603689"</f>
        <v>603689</v>
      </c>
      <c r="B211" s="1" t="s">
        <v>101</v>
      </c>
      <c r="C211" s="1" t="s">
        <v>3120</v>
      </c>
    </row>
    <row r="212" spans="1:3" x14ac:dyDescent="0.2">
      <c r="A212" s="1" t="str">
        <f>"603688"</f>
        <v>603688</v>
      </c>
      <c r="B212" s="1" t="s">
        <v>2792</v>
      </c>
      <c r="C212" s="1" t="s">
        <v>3381</v>
      </c>
    </row>
    <row r="213" spans="1:3" x14ac:dyDescent="0.2">
      <c r="A213" s="1" t="str">
        <f>"603687"</f>
        <v>603687</v>
      </c>
      <c r="B213" s="1" t="s">
        <v>2279</v>
      </c>
      <c r="C213" s="1" t="s">
        <v>3302</v>
      </c>
    </row>
    <row r="214" spans="1:3" x14ac:dyDescent="0.2">
      <c r="A214" s="1" t="str">
        <f>"603686"</f>
        <v>603686</v>
      </c>
      <c r="B214" s="1" t="s">
        <v>69</v>
      </c>
      <c r="C214" s="1" t="s">
        <v>3118</v>
      </c>
    </row>
    <row r="215" spans="1:3" x14ac:dyDescent="0.2">
      <c r="A215" s="1" t="str">
        <f>"603683"</f>
        <v>603683</v>
      </c>
      <c r="B215" s="1" t="s">
        <v>2948</v>
      </c>
      <c r="C215" s="1" t="s">
        <v>3397</v>
      </c>
    </row>
    <row r="216" spans="1:3" x14ac:dyDescent="0.2">
      <c r="A216" s="1" t="str">
        <f>"603681"</f>
        <v>603681</v>
      </c>
      <c r="B216" s="1" t="s">
        <v>2949</v>
      </c>
      <c r="C216" s="1" t="s">
        <v>3397</v>
      </c>
    </row>
    <row r="217" spans="1:3" x14ac:dyDescent="0.2">
      <c r="A217" s="1" t="str">
        <f>"603680"</f>
        <v>603680</v>
      </c>
      <c r="B217" s="1" t="s">
        <v>1308</v>
      </c>
      <c r="C217" s="1" t="s">
        <v>3226</v>
      </c>
    </row>
    <row r="218" spans="1:3" x14ac:dyDescent="0.2">
      <c r="A218" s="1" t="str">
        <f>"603678"</f>
        <v>603678</v>
      </c>
      <c r="B218" s="1" t="s">
        <v>1322</v>
      </c>
      <c r="C218" s="1" t="s">
        <v>3227</v>
      </c>
    </row>
    <row r="219" spans="1:3" x14ac:dyDescent="0.2">
      <c r="A219" s="1" t="str">
        <f>"603677"</f>
        <v>603677</v>
      </c>
      <c r="B219" s="1" t="s">
        <v>2150</v>
      </c>
      <c r="C219" s="1" t="s">
        <v>3287</v>
      </c>
    </row>
    <row r="220" spans="1:3" x14ac:dyDescent="0.2">
      <c r="A220" s="1" t="str">
        <f>"603676"</f>
        <v>603676</v>
      </c>
      <c r="B220" s="1" t="s">
        <v>1828</v>
      </c>
      <c r="C220" s="1" t="s">
        <v>3268</v>
      </c>
    </row>
    <row r="221" spans="1:3" x14ac:dyDescent="0.2">
      <c r="A221" s="1" t="str">
        <f>"603668"</f>
        <v>603668</v>
      </c>
      <c r="B221" s="1" t="s">
        <v>2558</v>
      </c>
      <c r="C221" s="1" t="s">
        <v>3341</v>
      </c>
    </row>
    <row r="222" spans="1:3" x14ac:dyDescent="0.2">
      <c r="A222" s="1" t="str">
        <f>"603667"</f>
        <v>603667</v>
      </c>
      <c r="B222" s="1" t="s">
        <v>1231</v>
      </c>
      <c r="C222" s="1" t="s">
        <v>3223</v>
      </c>
    </row>
    <row r="223" spans="1:3" x14ac:dyDescent="0.2">
      <c r="A223" s="1" t="str">
        <f>"603666"</f>
        <v>603666</v>
      </c>
      <c r="B223" s="1" t="s">
        <v>999</v>
      </c>
      <c r="C223" s="1" t="s">
        <v>3211</v>
      </c>
    </row>
    <row r="224" spans="1:3" x14ac:dyDescent="0.2">
      <c r="A224" s="1" t="str">
        <f>"603665"</f>
        <v>603665</v>
      </c>
      <c r="B224" s="1" t="s">
        <v>2376</v>
      </c>
      <c r="C224" s="1" t="s">
        <v>3313</v>
      </c>
    </row>
    <row r="225" spans="1:3" x14ac:dyDescent="0.2">
      <c r="A225" s="1" t="str">
        <f>"603663"</f>
        <v>603663</v>
      </c>
      <c r="B225" s="1" t="s">
        <v>2662</v>
      </c>
      <c r="C225" s="1" t="s">
        <v>3363</v>
      </c>
    </row>
    <row r="226" spans="1:3" x14ac:dyDescent="0.2">
      <c r="A226" s="1" t="str">
        <f>"603662"</f>
        <v>603662</v>
      </c>
      <c r="B226" s="1" t="s">
        <v>1283</v>
      </c>
      <c r="C226" s="1" t="s">
        <v>3225</v>
      </c>
    </row>
    <row r="227" spans="1:3" x14ac:dyDescent="0.2">
      <c r="A227" s="1" t="str">
        <f>"603661"</f>
        <v>603661</v>
      </c>
      <c r="B227" s="1" t="s">
        <v>2251</v>
      </c>
      <c r="C227" s="1" t="s">
        <v>3300</v>
      </c>
    </row>
    <row r="228" spans="1:3" x14ac:dyDescent="0.2">
      <c r="A228" s="1" t="str">
        <f>"603659"</f>
        <v>603659</v>
      </c>
      <c r="B228" s="1" t="s">
        <v>1546</v>
      </c>
      <c r="C228" s="1" t="s">
        <v>3247</v>
      </c>
    </row>
    <row r="229" spans="1:3" x14ac:dyDescent="0.2">
      <c r="A229" s="1" t="str">
        <f>"603658"</f>
        <v>603658</v>
      </c>
      <c r="B229" s="1" t="s">
        <v>1776</v>
      </c>
      <c r="C229" s="1" t="s">
        <v>3263</v>
      </c>
    </row>
    <row r="230" spans="1:3" x14ac:dyDescent="0.2">
      <c r="A230" s="1" t="str">
        <f>"603657"</f>
        <v>603657</v>
      </c>
      <c r="B230" s="1" t="s">
        <v>2151</v>
      </c>
      <c r="C230" s="1" t="s">
        <v>3287</v>
      </c>
    </row>
    <row r="231" spans="1:3" x14ac:dyDescent="0.2">
      <c r="A231" s="1" t="str">
        <f>"603656"</f>
        <v>603656</v>
      </c>
      <c r="B231" s="1" t="s">
        <v>1028</v>
      </c>
      <c r="C231" s="1" t="s">
        <v>3214</v>
      </c>
    </row>
    <row r="232" spans="1:3" x14ac:dyDescent="0.2">
      <c r="A232" s="1" t="str">
        <f>"603655"</f>
        <v>603655</v>
      </c>
      <c r="B232" s="1" t="s">
        <v>1932</v>
      </c>
      <c r="C232" s="1" t="s">
        <v>3274</v>
      </c>
    </row>
    <row r="233" spans="1:3" x14ac:dyDescent="0.2">
      <c r="A233" s="1" t="str">
        <f>"603650"</f>
        <v>603650</v>
      </c>
      <c r="B233" s="1" t="s">
        <v>2857</v>
      </c>
      <c r="C233" s="1" t="s">
        <v>3389</v>
      </c>
    </row>
    <row r="234" spans="1:3" x14ac:dyDescent="0.2">
      <c r="A234" s="1" t="str">
        <f>"603648"</f>
        <v>603648</v>
      </c>
      <c r="B234" s="1" t="s">
        <v>185</v>
      </c>
      <c r="C234" s="1" t="s">
        <v>3130</v>
      </c>
    </row>
    <row r="235" spans="1:3" x14ac:dyDescent="0.2">
      <c r="A235" s="1" t="str">
        <f>"603639"</f>
        <v>603639</v>
      </c>
      <c r="B235" s="1" t="s">
        <v>2822</v>
      </c>
      <c r="C235" s="1" t="s">
        <v>3386</v>
      </c>
    </row>
    <row r="236" spans="1:3" x14ac:dyDescent="0.2">
      <c r="A236" s="1" t="str">
        <f>"603638"</f>
        <v>603638</v>
      </c>
      <c r="B236" s="1" t="s">
        <v>1004</v>
      </c>
      <c r="C236" s="1" t="s">
        <v>3212</v>
      </c>
    </row>
    <row r="237" spans="1:3" x14ac:dyDescent="0.2">
      <c r="A237" s="1" t="str">
        <f>"603637"</f>
        <v>603637</v>
      </c>
      <c r="B237" s="1" t="s">
        <v>339</v>
      </c>
      <c r="C237" s="1" t="s">
        <v>3150</v>
      </c>
    </row>
    <row r="238" spans="1:3" x14ac:dyDescent="0.2">
      <c r="A238" s="1" t="str">
        <f>"603633"</f>
        <v>603633</v>
      </c>
      <c r="B238" s="1" t="s">
        <v>1909</v>
      </c>
      <c r="C238" s="1" t="s">
        <v>3273</v>
      </c>
    </row>
    <row r="239" spans="1:3" x14ac:dyDescent="0.2">
      <c r="A239" s="1" t="str">
        <f>"603630"</f>
        <v>603630</v>
      </c>
      <c r="B239" s="1" t="s">
        <v>3099</v>
      </c>
      <c r="C239" s="1" t="s">
        <v>3418</v>
      </c>
    </row>
    <row r="240" spans="1:3" x14ac:dyDescent="0.2">
      <c r="A240" s="1" t="str">
        <f>"603629"</f>
        <v>603629</v>
      </c>
      <c r="B240" s="1" t="s">
        <v>858</v>
      </c>
      <c r="C240" s="1" t="s">
        <v>3202</v>
      </c>
    </row>
    <row r="241" spans="1:3" x14ac:dyDescent="0.2">
      <c r="A241" s="1" t="str">
        <f>"603628"</f>
        <v>603628</v>
      </c>
      <c r="B241" s="1" t="s">
        <v>1424</v>
      </c>
      <c r="C241" s="1" t="s">
        <v>3236</v>
      </c>
    </row>
    <row r="242" spans="1:3" x14ac:dyDescent="0.2">
      <c r="A242" s="1" t="str">
        <f>"603618"</f>
        <v>603618</v>
      </c>
      <c r="B242" s="1" t="s">
        <v>1444</v>
      </c>
      <c r="C242" s="1" t="s">
        <v>3239</v>
      </c>
    </row>
    <row r="243" spans="1:3" x14ac:dyDescent="0.2">
      <c r="A243" s="1" t="str">
        <f>"603617"</f>
        <v>603617</v>
      </c>
      <c r="B243" s="1" t="s">
        <v>1232</v>
      </c>
      <c r="C243" s="1" t="s">
        <v>3223</v>
      </c>
    </row>
    <row r="244" spans="1:3" x14ac:dyDescent="0.2">
      <c r="A244" s="1" t="str">
        <f>"603613"</f>
        <v>603613</v>
      </c>
      <c r="B244" s="1" t="s">
        <v>526</v>
      </c>
      <c r="C244" s="1" t="s">
        <v>3176</v>
      </c>
    </row>
    <row r="245" spans="1:3" x14ac:dyDescent="0.2">
      <c r="A245" s="1" t="str">
        <f>"603612"</f>
        <v>603612</v>
      </c>
      <c r="B245" s="1" t="s">
        <v>2793</v>
      </c>
      <c r="C245" s="1" t="s">
        <v>3381</v>
      </c>
    </row>
    <row r="246" spans="1:3" x14ac:dyDescent="0.2">
      <c r="A246" s="1" t="str">
        <f>"603611"</f>
        <v>603611</v>
      </c>
      <c r="B246" s="1" t="s">
        <v>1029</v>
      </c>
      <c r="C246" s="1" t="s">
        <v>3214</v>
      </c>
    </row>
    <row r="247" spans="1:3" x14ac:dyDescent="0.2">
      <c r="A247" s="1" t="str">
        <f>"603610"</f>
        <v>603610</v>
      </c>
      <c r="B247" s="1" t="s">
        <v>2252</v>
      </c>
      <c r="C247" s="1" t="s">
        <v>3300</v>
      </c>
    </row>
    <row r="248" spans="1:3" x14ac:dyDescent="0.2">
      <c r="A248" s="1" t="str">
        <f>"603609"</f>
        <v>603609</v>
      </c>
      <c r="B248" s="1" t="s">
        <v>2561</v>
      </c>
      <c r="C248" s="1" t="s">
        <v>3342</v>
      </c>
    </row>
    <row r="249" spans="1:3" x14ac:dyDescent="0.2">
      <c r="A249" s="1" t="str">
        <f>"603607"</f>
        <v>603607</v>
      </c>
      <c r="B249" s="1" t="s">
        <v>2275</v>
      </c>
      <c r="C249" s="1" t="s">
        <v>3301</v>
      </c>
    </row>
    <row r="250" spans="1:3" x14ac:dyDescent="0.2">
      <c r="A250" s="1" t="str">
        <f>"603606"</f>
        <v>603606</v>
      </c>
      <c r="B250" s="1" t="s">
        <v>1445</v>
      </c>
      <c r="C250" s="1" t="s">
        <v>3239</v>
      </c>
    </row>
    <row r="251" spans="1:3" x14ac:dyDescent="0.2">
      <c r="A251" s="1" t="str">
        <f>"603605"</f>
        <v>603605</v>
      </c>
      <c r="B251" s="1" t="s">
        <v>3091</v>
      </c>
      <c r="C251" s="1" t="s">
        <v>3417</v>
      </c>
    </row>
    <row r="252" spans="1:3" x14ac:dyDescent="0.2">
      <c r="A252" s="1" t="str">
        <f>"603602"</f>
        <v>603602</v>
      </c>
      <c r="B252" s="1" t="s">
        <v>648</v>
      </c>
      <c r="C252" s="1" t="s">
        <v>3187</v>
      </c>
    </row>
    <row r="253" spans="1:3" x14ac:dyDescent="0.2">
      <c r="A253" s="1" t="str">
        <f>"603601"</f>
        <v>603601</v>
      </c>
      <c r="B253" s="1" t="s">
        <v>2626</v>
      </c>
      <c r="C253" s="1" t="s">
        <v>3359</v>
      </c>
    </row>
    <row r="254" spans="1:3" x14ac:dyDescent="0.2">
      <c r="A254" s="1" t="str">
        <f>"603600"</f>
        <v>603600</v>
      </c>
      <c r="B254" s="1" t="s">
        <v>2253</v>
      </c>
      <c r="C254" s="1" t="s">
        <v>3300</v>
      </c>
    </row>
    <row r="255" spans="1:3" x14ac:dyDescent="0.2">
      <c r="A255" s="1" t="str">
        <f>"603599"</f>
        <v>603599</v>
      </c>
      <c r="B255" s="1" t="s">
        <v>2823</v>
      </c>
      <c r="C255" s="1" t="s">
        <v>3386</v>
      </c>
    </row>
    <row r="256" spans="1:3" x14ac:dyDescent="0.2">
      <c r="A256" s="1" t="str">
        <f>"603598"</f>
        <v>603598</v>
      </c>
      <c r="B256" s="1" t="s">
        <v>494</v>
      </c>
      <c r="C256" s="1" t="s">
        <v>3173</v>
      </c>
    </row>
    <row r="257" spans="1:3" x14ac:dyDescent="0.2">
      <c r="A257" s="1" t="str">
        <f>"603596"</f>
        <v>603596</v>
      </c>
      <c r="B257" s="1" t="s">
        <v>1997</v>
      </c>
      <c r="C257" s="1" t="s">
        <v>3276</v>
      </c>
    </row>
    <row r="258" spans="1:3" x14ac:dyDescent="0.2">
      <c r="A258" s="1" t="str">
        <f>"603595"</f>
        <v>603595</v>
      </c>
      <c r="B258" s="1" t="s">
        <v>859</v>
      </c>
      <c r="C258" s="1" t="s">
        <v>3202</v>
      </c>
    </row>
    <row r="259" spans="1:3" x14ac:dyDescent="0.2">
      <c r="A259" s="1" t="str">
        <f>"603590"</f>
        <v>603590</v>
      </c>
      <c r="B259" s="1" t="s">
        <v>1761</v>
      </c>
      <c r="C259" s="1" t="s">
        <v>3261</v>
      </c>
    </row>
    <row r="260" spans="1:3" x14ac:dyDescent="0.2">
      <c r="A260" s="1" t="str">
        <f>"603589"</f>
        <v>603589</v>
      </c>
      <c r="B260" s="1" t="s">
        <v>2504</v>
      </c>
      <c r="C260" s="1" t="s">
        <v>3331</v>
      </c>
    </row>
    <row r="261" spans="1:3" x14ac:dyDescent="0.2">
      <c r="A261" s="1" t="str">
        <f>"603588"</f>
        <v>603588</v>
      </c>
      <c r="B261" s="1" t="s">
        <v>17</v>
      </c>
      <c r="C261" s="1" t="s">
        <v>3115</v>
      </c>
    </row>
    <row r="262" spans="1:3" x14ac:dyDescent="0.2">
      <c r="A262" s="1" t="str">
        <f>"603587"</f>
        <v>603587</v>
      </c>
      <c r="B262" s="1" t="s">
        <v>2349</v>
      </c>
      <c r="C262" s="1" t="s">
        <v>3311</v>
      </c>
    </row>
    <row r="263" spans="1:3" x14ac:dyDescent="0.2">
      <c r="A263" s="1" t="str">
        <f>"603586"</f>
        <v>603586</v>
      </c>
      <c r="B263" s="1" t="s">
        <v>1998</v>
      </c>
      <c r="C263" s="1" t="s">
        <v>3276</v>
      </c>
    </row>
    <row r="264" spans="1:3" x14ac:dyDescent="0.2">
      <c r="A264" s="1" t="str">
        <f>"603585"</f>
        <v>603585</v>
      </c>
      <c r="B264" s="1" t="s">
        <v>2824</v>
      </c>
      <c r="C264" s="1" t="s">
        <v>3386</v>
      </c>
    </row>
    <row r="265" spans="1:3" x14ac:dyDescent="0.2">
      <c r="A265" s="1" t="str">
        <f>"603583"</f>
        <v>603583</v>
      </c>
      <c r="B265" s="1" t="s">
        <v>979</v>
      </c>
      <c r="C265" s="1" t="s">
        <v>3210</v>
      </c>
    </row>
    <row r="266" spans="1:3" x14ac:dyDescent="0.2">
      <c r="A266" s="1" t="str">
        <f>"603579"</f>
        <v>603579</v>
      </c>
      <c r="B266" s="1" t="s">
        <v>2178</v>
      </c>
      <c r="C266" s="1" t="s">
        <v>3290</v>
      </c>
    </row>
    <row r="267" spans="1:3" x14ac:dyDescent="0.2">
      <c r="A267" s="1" t="str">
        <f>"603578"</f>
        <v>603578</v>
      </c>
      <c r="B267" s="1" t="s">
        <v>2152</v>
      </c>
      <c r="C267" s="1" t="s">
        <v>3287</v>
      </c>
    </row>
    <row r="268" spans="1:3" x14ac:dyDescent="0.2">
      <c r="A268" s="1" t="str">
        <f>"603577"</f>
        <v>603577</v>
      </c>
      <c r="B268" s="1" t="s">
        <v>1446</v>
      </c>
      <c r="C268" s="1" t="s">
        <v>3239</v>
      </c>
    </row>
    <row r="269" spans="1:3" x14ac:dyDescent="0.2">
      <c r="A269" s="1" t="str">
        <f>"603569"</f>
        <v>603569</v>
      </c>
      <c r="B269" s="1" t="s">
        <v>163</v>
      </c>
      <c r="C269" s="1" t="s">
        <v>3126</v>
      </c>
    </row>
    <row r="270" spans="1:3" x14ac:dyDescent="0.2">
      <c r="A270" s="1" t="str">
        <f>"603568"</f>
        <v>603568</v>
      </c>
      <c r="B270" s="1" t="s">
        <v>18</v>
      </c>
      <c r="C270" s="1" t="s">
        <v>3115</v>
      </c>
    </row>
    <row r="271" spans="1:3" x14ac:dyDescent="0.2">
      <c r="A271" s="1" t="str">
        <f>"603567"</f>
        <v>603567</v>
      </c>
      <c r="B271" s="1" t="s">
        <v>1605</v>
      </c>
      <c r="C271" s="1" t="s">
        <v>3251</v>
      </c>
    </row>
    <row r="272" spans="1:3" x14ac:dyDescent="0.2">
      <c r="A272" s="1" t="str">
        <f>"603566"</f>
        <v>603566</v>
      </c>
      <c r="B272" s="1" t="s">
        <v>2536</v>
      </c>
      <c r="C272" s="1" t="s">
        <v>3336</v>
      </c>
    </row>
    <row r="273" spans="1:3" x14ac:dyDescent="0.2">
      <c r="A273" s="1" t="str">
        <f>"603565"</f>
        <v>603565</v>
      </c>
      <c r="B273" s="1" t="s">
        <v>204</v>
      </c>
      <c r="C273" s="1" t="s">
        <v>3131</v>
      </c>
    </row>
    <row r="274" spans="1:3" x14ac:dyDescent="0.2">
      <c r="A274" s="1" t="str">
        <f>"603558"</f>
        <v>603558</v>
      </c>
      <c r="B274" s="1" t="s">
        <v>2412</v>
      </c>
      <c r="C274" s="1" t="s">
        <v>3319</v>
      </c>
    </row>
    <row r="275" spans="1:3" x14ac:dyDescent="0.2">
      <c r="A275" s="1" t="str">
        <f>"603556"</f>
        <v>603556</v>
      </c>
      <c r="B275" s="1" t="s">
        <v>1527</v>
      </c>
      <c r="C275" s="1" t="s">
        <v>3243</v>
      </c>
    </row>
    <row r="276" spans="1:3" x14ac:dyDescent="0.2">
      <c r="A276" s="1" t="str">
        <f>"603551"</f>
        <v>603551</v>
      </c>
      <c r="B276" s="1" t="s">
        <v>2172</v>
      </c>
      <c r="C276" s="1" t="s">
        <v>3288</v>
      </c>
    </row>
    <row r="277" spans="1:3" x14ac:dyDescent="0.2">
      <c r="A277" s="1" t="str">
        <f>"603538"</f>
        <v>603538</v>
      </c>
      <c r="B277" s="1" t="s">
        <v>1798</v>
      </c>
      <c r="C277" s="1" t="s">
        <v>3267</v>
      </c>
    </row>
    <row r="278" spans="1:3" x14ac:dyDescent="0.2">
      <c r="A278" s="1" t="str">
        <f>"603535"</f>
        <v>603535</v>
      </c>
      <c r="B278" s="1" t="s">
        <v>174</v>
      </c>
      <c r="C278" s="1" t="s">
        <v>3128</v>
      </c>
    </row>
    <row r="279" spans="1:3" x14ac:dyDescent="0.2">
      <c r="A279" s="1" t="str">
        <f>"603530"</f>
        <v>603530</v>
      </c>
      <c r="B279" s="1" t="s">
        <v>1447</v>
      </c>
      <c r="C279" s="1" t="s">
        <v>3239</v>
      </c>
    </row>
    <row r="280" spans="1:3" x14ac:dyDescent="0.2">
      <c r="A280" s="1" t="str">
        <f>"603529"</f>
        <v>603529</v>
      </c>
      <c r="B280" s="1" t="s">
        <v>1888</v>
      </c>
      <c r="C280" s="1" t="s">
        <v>3269</v>
      </c>
    </row>
    <row r="281" spans="1:3" x14ac:dyDescent="0.2">
      <c r="A281" s="1" t="str">
        <f>"603528"</f>
        <v>603528</v>
      </c>
      <c r="B281" s="1" t="s">
        <v>553</v>
      </c>
      <c r="C281" s="1" t="s">
        <v>3182</v>
      </c>
    </row>
    <row r="282" spans="1:3" x14ac:dyDescent="0.2">
      <c r="A282" s="1" t="str">
        <f>"603527"</f>
        <v>603527</v>
      </c>
      <c r="B282" s="1" t="s">
        <v>2745</v>
      </c>
      <c r="C282" s="1" t="s">
        <v>3374</v>
      </c>
    </row>
    <row r="283" spans="1:3" x14ac:dyDescent="0.2">
      <c r="A283" s="1" t="str">
        <f>"603520"</f>
        <v>603520</v>
      </c>
      <c r="B283" s="1" t="s">
        <v>1799</v>
      </c>
      <c r="C283" s="1" t="s">
        <v>3267</v>
      </c>
    </row>
    <row r="284" spans="1:3" x14ac:dyDescent="0.2">
      <c r="A284" s="1" t="str">
        <f>"603519"</f>
        <v>603519</v>
      </c>
      <c r="B284" s="1" t="s">
        <v>2153</v>
      </c>
      <c r="C284" s="1" t="s">
        <v>3287</v>
      </c>
    </row>
    <row r="285" spans="1:3" x14ac:dyDescent="0.2">
      <c r="A285" s="1" t="str">
        <f>"603518"</f>
        <v>603518</v>
      </c>
      <c r="B285" s="1" t="s">
        <v>2350</v>
      </c>
      <c r="C285" s="1" t="s">
        <v>3311</v>
      </c>
    </row>
    <row r="286" spans="1:3" x14ac:dyDescent="0.2">
      <c r="A286" s="1" t="str">
        <f>"603517"</f>
        <v>603517</v>
      </c>
      <c r="B286" s="1" t="s">
        <v>2445</v>
      </c>
      <c r="C286" s="1" t="s">
        <v>3325</v>
      </c>
    </row>
    <row r="287" spans="1:3" x14ac:dyDescent="0.2">
      <c r="A287" s="1" t="str">
        <f>"603515"</f>
        <v>603515</v>
      </c>
      <c r="B287" s="1" t="s">
        <v>789</v>
      </c>
      <c r="C287" s="1" t="s">
        <v>3198</v>
      </c>
    </row>
    <row r="288" spans="1:3" x14ac:dyDescent="0.2">
      <c r="A288" s="1" t="str">
        <f>"603511"</f>
        <v>603511</v>
      </c>
      <c r="B288" s="1" t="s">
        <v>2377</v>
      </c>
      <c r="C288" s="1" t="s">
        <v>3313</v>
      </c>
    </row>
    <row r="289" spans="1:3" x14ac:dyDescent="0.2">
      <c r="A289" s="1" t="str">
        <f>"603508"</f>
        <v>603508</v>
      </c>
      <c r="B289" s="1" t="s">
        <v>637</v>
      </c>
      <c r="C289" s="1" t="s">
        <v>3185</v>
      </c>
    </row>
    <row r="290" spans="1:3" x14ac:dyDescent="0.2">
      <c r="A290" s="1" t="str">
        <f>"603507"</f>
        <v>603507</v>
      </c>
      <c r="B290" s="1" t="s">
        <v>1397</v>
      </c>
      <c r="C290" s="1" t="s">
        <v>3233</v>
      </c>
    </row>
    <row r="291" spans="1:3" x14ac:dyDescent="0.2">
      <c r="A291" s="1" t="str">
        <f>"603506"</f>
        <v>603506</v>
      </c>
      <c r="B291" s="1" t="s">
        <v>305</v>
      </c>
      <c r="C291" s="1" t="s">
        <v>3145</v>
      </c>
    </row>
    <row r="292" spans="1:3" x14ac:dyDescent="0.2">
      <c r="A292" s="1" t="str">
        <f>"603505"</f>
        <v>603505</v>
      </c>
      <c r="B292" s="1" t="s">
        <v>2973</v>
      </c>
      <c r="C292" s="1" t="s">
        <v>3400</v>
      </c>
    </row>
    <row r="293" spans="1:3" x14ac:dyDescent="0.2">
      <c r="A293" s="1" t="str">
        <f>"603501"</f>
        <v>603501</v>
      </c>
      <c r="B293" s="1" t="s">
        <v>930</v>
      </c>
      <c r="C293" s="1" t="s">
        <v>3205</v>
      </c>
    </row>
    <row r="294" spans="1:3" x14ac:dyDescent="0.2">
      <c r="A294" s="1" t="str">
        <f>"603500"</f>
        <v>603500</v>
      </c>
      <c r="B294" s="1" t="s">
        <v>1309</v>
      </c>
      <c r="C294" s="1" t="s">
        <v>3226</v>
      </c>
    </row>
    <row r="295" spans="1:3" x14ac:dyDescent="0.2">
      <c r="A295" s="1" t="str">
        <f>"603499"</f>
        <v>603499</v>
      </c>
      <c r="B295" s="1" t="s">
        <v>2280</v>
      </c>
      <c r="C295" s="1" t="s">
        <v>3302</v>
      </c>
    </row>
    <row r="296" spans="1:3" x14ac:dyDescent="0.2">
      <c r="A296" s="1" t="str">
        <f>"603489"</f>
        <v>603489</v>
      </c>
      <c r="B296" s="1" t="s">
        <v>1581</v>
      </c>
      <c r="C296" s="1" t="s">
        <v>3249</v>
      </c>
    </row>
    <row r="297" spans="1:3" x14ac:dyDescent="0.2">
      <c r="A297" s="1" t="str">
        <f>"603486"</f>
        <v>603486</v>
      </c>
      <c r="B297" s="1" t="s">
        <v>2183</v>
      </c>
      <c r="C297" s="1" t="s">
        <v>3291</v>
      </c>
    </row>
    <row r="298" spans="1:3" x14ac:dyDescent="0.2">
      <c r="A298" s="1" t="str">
        <f>"603477"</f>
        <v>603477</v>
      </c>
      <c r="B298" s="1" t="s">
        <v>2580</v>
      </c>
      <c r="C298" s="1" t="s">
        <v>3348</v>
      </c>
    </row>
    <row r="299" spans="1:3" x14ac:dyDescent="0.2">
      <c r="A299" s="1" t="str">
        <f>"603466"</f>
        <v>603466</v>
      </c>
      <c r="B299" s="1" t="s">
        <v>468</v>
      </c>
      <c r="C299" s="1" t="s">
        <v>3167</v>
      </c>
    </row>
    <row r="300" spans="1:3" x14ac:dyDescent="0.2">
      <c r="A300" s="1" t="str">
        <f>"603456"</f>
        <v>603456</v>
      </c>
      <c r="B300" s="1" t="s">
        <v>1694</v>
      </c>
      <c r="C300" s="1" t="s">
        <v>3255</v>
      </c>
    </row>
    <row r="301" spans="1:3" x14ac:dyDescent="0.2">
      <c r="A301" s="1" t="str">
        <f>"603444"</f>
        <v>603444</v>
      </c>
      <c r="B301" s="1" t="s">
        <v>506</v>
      </c>
      <c r="C301" s="1" t="s">
        <v>3174</v>
      </c>
    </row>
    <row r="302" spans="1:3" x14ac:dyDescent="0.2">
      <c r="A302" s="1" t="str">
        <f>"603439"</f>
        <v>603439</v>
      </c>
      <c r="B302" s="1" t="s">
        <v>1606</v>
      </c>
      <c r="C302" s="1" t="s">
        <v>3251</v>
      </c>
    </row>
    <row r="303" spans="1:3" x14ac:dyDescent="0.2">
      <c r="A303" s="1" t="str">
        <f>"603429"</f>
        <v>603429</v>
      </c>
      <c r="B303" s="1" t="s">
        <v>2281</v>
      </c>
      <c r="C303" s="1" t="s">
        <v>3302</v>
      </c>
    </row>
    <row r="304" spans="1:3" x14ac:dyDescent="0.2">
      <c r="A304" s="1" t="str">
        <f>"603416"</f>
        <v>603416</v>
      </c>
      <c r="B304" s="1" t="s">
        <v>980</v>
      </c>
      <c r="C304" s="1" t="s">
        <v>3210</v>
      </c>
    </row>
    <row r="305" spans="1:3" x14ac:dyDescent="0.2">
      <c r="A305" s="1" t="str">
        <f>"603409"</f>
        <v>603409</v>
      </c>
      <c r="B305" s="1" t="s">
        <v>1933</v>
      </c>
      <c r="C305" s="1" t="s">
        <v>3274</v>
      </c>
    </row>
    <row r="306" spans="1:3" x14ac:dyDescent="0.2">
      <c r="A306" s="1" t="str">
        <f>"603408"</f>
        <v>603408</v>
      </c>
      <c r="B306" s="1" t="s">
        <v>2233</v>
      </c>
      <c r="C306" s="1" t="s">
        <v>3299</v>
      </c>
    </row>
    <row r="307" spans="1:3" x14ac:dyDescent="0.2">
      <c r="A307" s="1" t="str">
        <f>"603396"</f>
        <v>603396</v>
      </c>
      <c r="B307" s="1" t="s">
        <v>1417</v>
      </c>
      <c r="C307" s="1" t="s">
        <v>3235</v>
      </c>
    </row>
    <row r="308" spans="1:3" x14ac:dyDescent="0.2">
      <c r="A308" s="1" t="str">
        <f>"603395"</f>
        <v>603395</v>
      </c>
      <c r="B308" s="1" t="s">
        <v>2797</v>
      </c>
      <c r="C308" s="1" t="s">
        <v>3382</v>
      </c>
    </row>
    <row r="309" spans="1:3" x14ac:dyDescent="0.2">
      <c r="A309" s="1" t="str">
        <f>"603393"</f>
        <v>603393</v>
      </c>
      <c r="B309" s="1" t="s">
        <v>102</v>
      </c>
      <c r="C309" s="1" t="s">
        <v>3120</v>
      </c>
    </row>
    <row r="310" spans="1:3" x14ac:dyDescent="0.2">
      <c r="A310" s="1" t="str">
        <f>"603391"</f>
        <v>603391</v>
      </c>
      <c r="B310" s="1" t="s">
        <v>1121</v>
      </c>
      <c r="C310" s="1" t="s">
        <v>3218</v>
      </c>
    </row>
    <row r="311" spans="1:3" x14ac:dyDescent="0.2">
      <c r="A311" s="1" t="str">
        <f>"603390"</f>
        <v>603390</v>
      </c>
      <c r="B311" s="1" t="s">
        <v>1910</v>
      </c>
      <c r="C311" s="1" t="s">
        <v>3273</v>
      </c>
    </row>
    <row r="312" spans="1:3" x14ac:dyDescent="0.2">
      <c r="A312" s="1" t="str">
        <f>"603387"</f>
        <v>603387</v>
      </c>
      <c r="B312" s="1" t="s">
        <v>1777</v>
      </c>
      <c r="C312" s="1" t="s">
        <v>3263</v>
      </c>
    </row>
    <row r="313" spans="1:3" x14ac:dyDescent="0.2">
      <c r="A313" s="1" t="str">
        <f>"603386"</f>
        <v>603386</v>
      </c>
      <c r="B313" s="1" t="s">
        <v>761</v>
      </c>
      <c r="C313" s="1" t="s">
        <v>3197</v>
      </c>
    </row>
    <row r="314" spans="1:3" x14ac:dyDescent="0.2">
      <c r="A314" s="1" t="str">
        <f>"603385"</f>
        <v>603385</v>
      </c>
      <c r="B314" s="1" t="s">
        <v>2234</v>
      </c>
      <c r="C314" s="1" t="s">
        <v>3299</v>
      </c>
    </row>
    <row r="315" spans="1:3" x14ac:dyDescent="0.2">
      <c r="A315" s="1" t="str">
        <f>"603383"</f>
        <v>603383</v>
      </c>
      <c r="B315" s="1" t="s">
        <v>554</v>
      </c>
      <c r="C315" s="1" t="s">
        <v>3182</v>
      </c>
    </row>
    <row r="316" spans="1:3" x14ac:dyDescent="0.2">
      <c r="A316" s="1" t="str">
        <f>"603381"</f>
        <v>603381</v>
      </c>
      <c r="B316" s="1" t="s">
        <v>1425</v>
      </c>
      <c r="C316" s="1" t="s">
        <v>3236</v>
      </c>
    </row>
    <row r="317" spans="1:3" x14ac:dyDescent="0.2">
      <c r="A317" s="1" t="str">
        <f>"603380"</f>
        <v>603380</v>
      </c>
      <c r="B317" s="1" t="s">
        <v>860</v>
      </c>
      <c r="C317" s="1" t="s">
        <v>3202</v>
      </c>
    </row>
    <row r="318" spans="1:3" x14ac:dyDescent="0.2">
      <c r="A318" s="1" t="str">
        <f>"603379"</f>
        <v>603379</v>
      </c>
      <c r="B318" s="1" t="s">
        <v>2974</v>
      </c>
      <c r="C318" s="1" t="s">
        <v>3400</v>
      </c>
    </row>
    <row r="319" spans="1:3" x14ac:dyDescent="0.2">
      <c r="A319" s="1" t="str">
        <f>"603375"</f>
        <v>603375</v>
      </c>
      <c r="B319" s="1" t="s">
        <v>931</v>
      </c>
      <c r="C319" s="1" t="s">
        <v>3205</v>
      </c>
    </row>
    <row r="320" spans="1:3" x14ac:dyDescent="0.2">
      <c r="A320" s="1" t="str">
        <f>"603373"</f>
        <v>603373</v>
      </c>
      <c r="B320" s="1" t="s">
        <v>274</v>
      </c>
      <c r="C320" s="1" t="s">
        <v>3138</v>
      </c>
    </row>
    <row r="321" spans="1:3" x14ac:dyDescent="0.2">
      <c r="A321" s="1" t="str">
        <f>"603369"</f>
        <v>603369</v>
      </c>
      <c r="B321" s="1" t="s">
        <v>2505</v>
      </c>
      <c r="C321" s="1" t="s">
        <v>3331</v>
      </c>
    </row>
    <row r="322" spans="1:3" x14ac:dyDescent="0.2">
      <c r="A322" s="1" t="str">
        <f>"603368"</f>
        <v>603368</v>
      </c>
      <c r="B322" s="1" t="s">
        <v>1659</v>
      </c>
      <c r="C322" s="1" t="s">
        <v>3252</v>
      </c>
    </row>
    <row r="323" spans="1:3" x14ac:dyDescent="0.2">
      <c r="A323" s="1" t="str">
        <f>"603367"</f>
        <v>603367</v>
      </c>
      <c r="B323" s="1" t="s">
        <v>1829</v>
      </c>
      <c r="C323" s="1" t="s">
        <v>3268</v>
      </c>
    </row>
    <row r="324" spans="1:3" x14ac:dyDescent="0.2">
      <c r="A324" s="1" t="str">
        <f>"603365"</f>
        <v>603365</v>
      </c>
      <c r="B324" s="1" t="s">
        <v>2383</v>
      </c>
      <c r="C324" s="1" t="s">
        <v>3314</v>
      </c>
    </row>
    <row r="325" spans="1:3" x14ac:dyDescent="0.2">
      <c r="A325" s="1" t="str">
        <f>"603363"</f>
        <v>603363</v>
      </c>
      <c r="B325" s="1" t="s">
        <v>2562</v>
      </c>
      <c r="C325" s="1" t="s">
        <v>3342</v>
      </c>
    </row>
    <row r="326" spans="1:3" x14ac:dyDescent="0.2">
      <c r="A326" s="1" t="str">
        <f>"603360"</f>
        <v>603360</v>
      </c>
      <c r="B326" s="1" t="s">
        <v>2825</v>
      </c>
      <c r="C326" s="1" t="s">
        <v>3386</v>
      </c>
    </row>
    <row r="327" spans="1:3" x14ac:dyDescent="0.2">
      <c r="A327" s="1" t="str">
        <f>"603358"</f>
        <v>603358</v>
      </c>
      <c r="B327" s="1" t="s">
        <v>2063</v>
      </c>
      <c r="C327" s="1" t="s">
        <v>3277</v>
      </c>
    </row>
    <row r="328" spans="1:3" x14ac:dyDescent="0.2">
      <c r="A328" s="1" t="str">
        <f>"603355"</f>
        <v>603355</v>
      </c>
      <c r="B328" s="1" t="s">
        <v>2184</v>
      </c>
      <c r="C328" s="1" t="s">
        <v>3291</v>
      </c>
    </row>
    <row r="329" spans="1:3" x14ac:dyDescent="0.2">
      <c r="A329" s="1" t="str">
        <f>"603351"</f>
        <v>603351</v>
      </c>
      <c r="B329" s="1" t="s">
        <v>1800</v>
      </c>
      <c r="C329" s="1" t="s">
        <v>3267</v>
      </c>
    </row>
    <row r="330" spans="1:3" x14ac:dyDescent="0.2">
      <c r="A330" s="1" t="str">
        <f>"603350"</f>
        <v>603350</v>
      </c>
      <c r="B330" s="1" t="s">
        <v>1582</v>
      </c>
      <c r="C330" s="1" t="s">
        <v>3249</v>
      </c>
    </row>
    <row r="331" spans="1:3" x14ac:dyDescent="0.2">
      <c r="A331" s="1" t="str">
        <f>"603348"</f>
        <v>603348</v>
      </c>
      <c r="B331" s="1" t="s">
        <v>1934</v>
      </c>
      <c r="C331" s="1" t="s">
        <v>3274</v>
      </c>
    </row>
    <row r="332" spans="1:3" x14ac:dyDescent="0.2">
      <c r="A332" s="1" t="str">
        <f>"603345"</f>
        <v>603345</v>
      </c>
      <c r="B332" s="1" t="s">
        <v>2426</v>
      </c>
      <c r="C332" s="1" t="s">
        <v>3322</v>
      </c>
    </row>
    <row r="333" spans="1:3" x14ac:dyDescent="0.2">
      <c r="A333" s="1" t="str">
        <f>"603344"</f>
        <v>603344</v>
      </c>
      <c r="B333" s="1" t="s">
        <v>1583</v>
      </c>
      <c r="C333" s="1" t="s">
        <v>3249</v>
      </c>
    </row>
    <row r="334" spans="1:3" x14ac:dyDescent="0.2">
      <c r="A334" s="1" t="str">
        <f>"603341"</f>
        <v>603341</v>
      </c>
      <c r="B334" s="1" t="s">
        <v>673</v>
      </c>
      <c r="C334" s="1" t="s">
        <v>3191</v>
      </c>
    </row>
    <row r="335" spans="1:3" x14ac:dyDescent="0.2">
      <c r="A335" s="1" t="str">
        <f>"603339"</f>
        <v>603339</v>
      </c>
      <c r="B335" s="1" t="s">
        <v>1187</v>
      </c>
      <c r="C335" s="1" t="s">
        <v>3221</v>
      </c>
    </row>
    <row r="336" spans="1:3" x14ac:dyDescent="0.2">
      <c r="A336" s="1" t="str">
        <f>"603338"</f>
        <v>603338</v>
      </c>
      <c r="B336" s="1" t="s">
        <v>1013</v>
      </c>
      <c r="C336" s="1" t="s">
        <v>3213</v>
      </c>
    </row>
    <row r="337" spans="1:3" x14ac:dyDescent="0.2">
      <c r="A337" s="1" t="str">
        <f>"603337"</f>
        <v>603337</v>
      </c>
      <c r="B337" s="1" t="s">
        <v>1102</v>
      </c>
      <c r="C337" s="1" t="s">
        <v>3216</v>
      </c>
    </row>
    <row r="338" spans="1:3" x14ac:dyDescent="0.2">
      <c r="A338" s="1" t="str">
        <f>"603336"</f>
        <v>603336</v>
      </c>
      <c r="B338" s="1" t="s">
        <v>2547</v>
      </c>
      <c r="C338" s="1" t="s">
        <v>3338</v>
      </c>
    </row>
    <row r="339" spans="1:3" x14ac:dyDescent="0.2">
      <c r="A339" s="1" t="str">
        <f>"603332"</f>
        <v>603332</v>
      </c>
      <c r="B339" s="1" t="s">
        <v>3078</v>
      </c>
      <c r="C339" s="1" t="s">
        <v>3416</v>
      </c>
    </row>
    <row r="340" spans="1:3" x14ac:dyDescent="0.2">
      <c r="A340" s="1" t="str">
        <f>"603331"</f>
        <v>603331</v>
      </c>
      <c r="B340" s="1" t="s">
        <v>1188</v>
      </c>
      <c r="C340" s="1" t="s">
        <v>3221</v>
      </c>
    </row>
    <row r="341" spans="1:3" x14ac:dyDescent="0.2">
      <c r="A341" s="1" t="str">
        <f>"603329"</f>
        <v>603329</v>
      </c>
      <c r="B341" s="1" t="s">
        <v>186</v>
      </c>
      <c r="C341" s="1" t="s">
        <v>3130</v>
      </c>
    </row>
    <row r="342" spans="1:3" x14ac:dyDescent="0.2">
      <c r="A342" s="1" t="str">
        <f>"603328"</f>
        <v>603328</v>
      </c>
      <c r="B342" s="1" t="s">
        <v>762</v>
      </c>
      <c r="C342" s="1" t="s">
        <v>3197</v>
      </c>
    </row>
    <row r="343" spans="1:3" x14ac:dyDescent="0.2">
      <c r="A343" s="1" t="str">
        <f>"603327"</f>
        <v>603327</v>
      </c>
      <c r="B343" s="1" t="s">
        <v>861</v>
      </c>
      <c r="C343" s="1" t="s">
        <v>3202</v>
      </c>
    </row>
    <row r="344" spans="1:3" x14ac:dyDescent="0.2">
      <c r="A344" s="1" t="str">
        <f>"603326"</f>
        <v>603326</v>
      </c>
      <c r="B344" s="1" t="s">
        <v>2254</v>
      </c>
      <c r="C344" s="1" t="s">
        <v>3300</v>
      </c>
    </row>
    <row r="345" spans="1:3" x14ac:dyDescent="0.2">
      <c r="A345" s="1" t="str">
        <f>"603325"</f>
        <v>603325</v>
      </c>
      <c r="B345" s="1" t="s">
        <v>1122</v>
      </c>
      <c r="C345" s="1" t="s">
        <v>3218</v>
      </c>
    </row>
    <row r="346" spans="1:3" x14ac:dyDescent="0.2">
      <c r="A346" s="1" t="str">
        <f>"603324"</f>
        <v>603324</v>
      </c>
      <c r="B346" s="1" t="s">
        <v>70</v>
      </c>
      <c r="C346" s="1" t="s">
        <v>3118</v>
      </c>
    </row>
    <row r="347" spans="1:3" x14ac:dyDescent="0.2">
      <c r="A347" s="1" t="str">
        <f>"603322"</f>
        <v>603322</v>
      </c>
      <c r="B347" s="1" t="s">
        <v>644</v>
      </c>
      <c r="C347" s="1" t="s">
        <v>3186</v>
      </c>
    </row>
    <row r="348" spans="1:3" x14ac:dyDescent="0.2">
      <c r="A348" s="1" t="str">
        <f>"603320"</f>
        <v>603320</v>
      </c>
      <c r="B348" s="1" t="s">
        <v>1584</v>
      </c>
      <c r="C348" s="1" t="s">
        <v>3249</v>
      </c>
    </row>
    <row r="349" spans="1:3" x14ac:dyDescent="0.2">
      <c r="A349" s="1" t="str">
        <f>"603319"</f>
        <v>603319</v>
      </c>
      <c r="B349" s="1" t="s">
        <v>1999</v>
      </c>
      <c r="C349" s="1" t="s">
        <v>3276</v>
      </c>
    </row>
    <row r="350" spans="1:3" x14ac:dyDescent="0.2">
      <c r="A350" s="1" t="str">
        <f>"603318"</f>
        <v>603318</v>
      </c>
      <c r="B350" s="1" t="s">
        <v>103</v>
      </c>
      <c r="C350" s="1" t="s">
        <v>3120</v>
      </c>
    </row>
    <row r="351" spans="1:3" x14ac:dyDescent="0.2">
      <c r="A351" s="1" t="str">
        <f>"603317"</f>
        <v>603317</v>
      </c>
      <c r="B351" s="1" t="s">
        <v>2465</v>
      </c>
      <c r="C351" s="1" t="s">
        <v>3328</v>
      </c>
    </row>
    <row r="352" spans="1:3" x14ac:dyDescent="0.2">
      <c r="A352" s="1" t="str">
        <f>"603316"</f>
        <v>603316</v>
      </c>
      <c r="B352" s="1" t="s">
        <v>344</v>
      </c>
      <c r="C352" s="1" t="s">
        <v>3151</v>
      </c>
    </row>
    <row r="353" spans="1:3" x14ac:dyDescent="0.2">
      <c r="A353" s="1" t="str">
        <f>"603315"</f>
        <v>603315</v>
      </c>
      <c r="B353" s="1" t="s">
        <v>64</v>
      </c>
      <c r="C353" s="1" t="s">
        <v>3117</v>
      </c>
    </row>
    <row r="354" spans="1:3" x14ac:dyDescent="0.2">
      <c r="A354" s="1" t="str">
        <f>"603313"</f>
        <v>603313</v>
      </c>
      <c r="B354" s="1" t="s">
        <v>2255</v>
      </c>
      <c r="C354" s="1" t="s">
        <v>3300</v>
      </c>
    </row>
    <row r="355" spans="1:3" x14ac:dyDescent="0.2">
      <c r="A355" s="1" t="str">
        <f>"603312"</f>
        <v>603312</v>
      </c>
      <c r="B355" s="1" t="s">
        <v>1490</v>
      </c>
      <c r="C355" s="1" t="s">
        <v>3241</v>
      </c>
    </row>
    <row r="356" spans="1:3" x14ac:dyDescent="0.2">
      <c r="A356" s="1" t="str">
        <f>"603311"</f>
        <v>603311</v>
      </c>
      <c r="B356" s="1" t="s">
        <v>2154</v>
      </c>
      <c r="C356" s="1" t="s">
        <v>3287</v>
      </c>
    </row>
    <row r="357" spans="1:3" x14ac:dyDescent="0.2">
      <c r="A357" s="1" t="str">
        <f>"603310"</f>
        <v>603310</v>
      </c>
      <c r="B357" s="1" t="s">
        <v>2975</v>
      </c>
      <c r="C357" s="1" t="s">
        <v>3400</v>
      </c>
    </row>
    <row r="358" spans="1:3" x14ac:dyDescent="0.2">
      <c r="A358" s="1" t="str">
        <f>"603309"</f>
        <v>603309</v>
      </c>
      <c r="B358" s="1" t="s">
        <v>1717</v>
      </c>
      <c r="C358" s="1" t="s">
        <v>3258</v>
      </c>
    </row>
    <row r="359" spans="1:3" x14ac:dyDescent="0.2">
      <c r="A359" s="1" t="str">
        <f>"603308"</f>
        <v>603308</v>
      </c>
      <c r="B359" s="1" t="s">
        <v>1233</v>
      </c>
      <c r="C359" s="1" t="s">
        <v>3223</v>
      </c>
    </row>
    <row r="360" spans="1:3" x14ac:dyDescent="0.2">
      <c r="A360" s="1" t="str">
        <f>"603307"</f>
        <v>603307</v>
      </c>
      <c r="B360" s="1" t="s">
        <v>2214</v>
      </c>
      <c r="C360" s="1" t="s">
        <v>3297</v>
      </c>
    </row>
    <row r="361" spans="1:3" x14ac:dyDescent="0.2">
      <c r="A361" s="1" t="str">
        <f>"603306"</f>
        <v>603306</v>
      </c>
      <c r="B361" s="1" t="s">
        <v>2064</v>
      </c>
      <c r="C361" s="1" t="s">
        <v>3277</v>
      </c>
    </row>
    <row r="362" spans="1:3" x14ac:dyDescent="0.2">
      <c r="A362" s="1" t="str">
        <f>"603305"</f>
        <v>603305</v>
      </c>
      <c r="B362" s="1" t="s">
        <v>2000</v>
      </c>
      <c r="C362" s="1" t="s">
        <v>3276</v>
      </c>
    </row>
    <row r="363" spans="1:3" x14ac:dyDescent="0.2">
      <c r="A363" s="1" t="str">
        <f>"603303"</f>
        <v>603303</v>
      </c>
      <c r="B363" s="1" t="s">
        <v>790</v>
      </c>
      <c r="C363" s="1" t="s">
        <v>3198</v>
      </c>
    </row>
    <row r="364" spans="1:3" x14ac:dyDescent="0.2">
      <c r="A364" s="1" t="str">
        <f>"603301"</f>
        <v>603301</v>
      </c>
      <c r="B364" s="1" t="s">
        <v>1718</v>
      </c>
      <c r="C364" s="1" t="s">
        <v>3258</v>
      </c>
    </row>
    <row r="365" spans="1:3" x14ac:dyDescent="0.2">
      <c r="A365" s="1" t="str">
        <f>"603300"</f>
        <v>603300</v>
      </c>
      <c r="B365" s="1" t="s">
        <v>356</v>
      </c>
      <c r="C365" s="1" t="s">
        <v>3154</v>
      </c>
    </row>
    <row r="366" spans="1:3" x14ac:dyDescent="0.2">
      <c r="A366" s="1" t="str">
        <f>"603299"</f>
        <v>603299</v>
      </c>
      <c r="B366" s="1" t="s">
        <v>3046</v>
      </c>
      <c r="C366" s="1" t="s">
        <v>3407</v>
      </c>
    </row>
    <row r="367" spans="1:3" x14ac:dyDescent="0.2">
      <c r="A367" s="1" t="str">
        <f>"603298"</f>
        <v>603298</v>
      </c>
      <c r="B367" s="1" t="s">
        <v>1014</v>
      </c>
      <c r="C367" s="1" t="s">
        <v>3213</v>
      </c>
    </row>
    <row r="368" spans="1:3" x14ac:dyDescent="0.2">
      <c r="A368" s="1" t="str">
        <f>"603297"</f>
        <v>603297</v>
      </c>
      <c r="B368" s="1" t="s">
        <v>817</v>
      </c>
      <c r="C368" s="1" t="s">
        <v>3199</v>
      </c>
    </row>
    <row r="369" spans="1:3" x14ac:dyDescent="0.2">
      <c r="A369" s="1" t="str">
        <f>"603296"</f>
        <v>603296</v>
      </c>
      <c r="B369" s="1" t="s">
        <v>862</v>
      </c>
      <c r="C369" s="1" t="s">
        <v>3202</v>
      </c>
    </row>
    <row r="370" spans="1:3" x14ac:dyDescent="0.2">
      <c r="A370" s="1" t="str">
        <f>"603291"</f>
        <v>603291</v>
      </c>
      <c r="B370" s="1" t="s">
        <v>84</v>
      </c>
      <c r="C370" s="1" t="s">
        <v>3119</v>
      </c>
    </row>
    <row r="371" spans="1:3" x14ac:dyDescent="0.2">
      <c r="A371" s="1" t="str">
        <f>"603290"</f>
        <v>603290</v>
      </c>
      <c r="B371" s="1" t="s">
        <v>921</v>
      </c>
      <c r="C371" s="1" t="s">
        <v>3204</v>
      </c>
    </row>
    <row r="372" spans="1:3" x14ac:dyDescent="0.2">
      <c r="A372" s="1" t="str">
        <f>"603289"</f>
        <v>603289</v>
      </c>
      <c r="B372" s="1" t="s">
        <v>1030</v>
      </c>
      <c r="C372" s="1" t="s">
        <v>3214</v>
      </c>
    </row>
    <row r="373" spans="1:3" x14ac:dyDescent="0.2">
      <c r="A373" s="1" t="str">
        <f>"603288"</f>
        <v>603288</v>
      </c>
      <c r="B373" s="1" t="s">
        <v>2466</v>
      </c>
      <c r="C373" s="1" t="s">
        <v>3328</v>
      </c>
    </row>
    <row r="374" spans="1:3" x14ac:dyDescent="0.2">
      <c r="A374" s="1" t="str">
        <f>"603285"</f>
        <v>603285</v>
      </c>
      <c r="B374" s="1" t="s">
        <v>2917</v>
      </c>
      <c r="C374" s="1" t="s">
        <v>3396</v>
      </c>
    </row>
    <row r="375" spans="1:3" x14ac:dyDescent="0.2">
      <c r="A375" s="1" t="str">
        <f>"603283"</f>
        <v>603283</v>
      </c>
      <c r="B375" s="1" t="s">
        <v>981</v>
      </c>
      <c r="C375" s="1" t="s">
        <v>3210</v>
      </c>
    </row>
    <row r="376" spans="1:3" x14ac:dyDescent="0.2">
      <c r="A376" s="1" t="str">
        <f>"603282"</f>
        <v>603282</v>
      </c>
      <c r="B376" s="1" t="s">
        <v>1031</v>
      </c>
      <c r="C376" s="1" t="s">
        <v>3214</v>
      </c>
    </row>
    <row r="377" spans="1:3" x14ac:dyDescent="0.2">
      <c r="A377" s="1" t="str">
        <f>"603281"</f>
        <v>603281</v>
      </c>
      <c r="B377" s="1" t="s">
        <v>2955</v>
      </c>
      <c r="C377" s="1" t="s">
        <v>3398</v>
      </c>
    </row>
    <row r="378" spans="1:3" x14ac:dyDescent="0.2">
      <c r="A378" s="1" t="str">
        <f>"603280"</f>
        <v>603280</v>
      </c>
      <c r="B378" s="1" t="s">
        <v>1015</v>
      </c>
      <c r="C378" s="1" t="s">
        <v>3213</v>
      </c>
    </row>
    <row r="379" spans="1:3" x14ac:dyDescent="0.2">
      <c r="A379" s="1" t="str">
        <f>"603279"</f>
        <v>603279</v>
      </c>
      <c r="B379" s="1" t="s">
        <v>71</v>
      </c>
      <c r="C379" s="1" t="s">
        <v>3118</v>
      </c>
    </row>
    <row r="380" spans="1:3" x14ac:dyDescent="0.2">
      <c r="A380" s="1" t="str">
        <f>"603278"</f>
        <v>603278</v>
      </c>
      <c r="B380" s="1" t="s">
        <v>1201</v>
      </c>
      <c r="C380" s="1" t="s">
        <v>3222</v>
      </c>
    </row>
    <row r="381" spans="1:3" x14ac:dyDescent="0.2">
      <c r="A381" s="1" t="str">
        <f>"603277"</f>
        <v>603277</v>
      </c>
      <c r="B381" s="1" t="s">
        <v>1189</v>
      </c>
      <c r="C381" s="1" t="s">
        <v>3221</v>
      </c>
    </row>
    <row r="382" spans="1:3" x14ac:dyDescent="0.2">
      <c r="A382" s="1" t="str">
        <f>"603276"</f>
        <v>603276</v>
      </c>
      <c r="B382" s="1" t="s">
        <v>3030</v>
      </c>
      <c r="C382" s="1" t="s">
        <v>3406</v>
      </c>
    </row>
    <row r="383" spans="1:3" x14ac:dyDescent="0.2">
      <c r="A383" s="1" t="str">
        <f>"603275"</f>
        <v>603275</v>
      </c>
      <c r="B383" s="1" t="s">
        <v>982</v>
      </c>
      <c r="C383" s="1" t="s">
        <v>3210</v>
      </c>
    </row>
    <row r="384" spans="1:3" x14ac:dyDescent="0.2">
      <c r="A384" s="1" t="str">
        <f>"603273"</f>
        <v>603273</v>
      </c>
      <c r="B384" s="1" t="s">
        <v>1032</v>
      </c>
      <c r="C384" s="1" t="s">
        <v>3214</v>
      </c>
    </row>
    <row r="385" spans="1:3" x14ac:dyDescent="0.2">
      <c r="A385" s="1" t="str">
        <f>"603272"</f>
        <v>603272</v>
      </c>
      <c r="B385" s="1" t="s">
        <v>2235</v>
      </c>
      <c r="C385" s="1" t="s">
        <v>3299</v>
      </c>
    </row>
    <row r="386" spans="1:3" x14ac:dyDescent="0.2">
      <c r="A386" s="1" t="str">
        <f>"603271"</f>
        <v>603271</v>
      </c>
      <c r="B386" s="1" t="s">
        <v>2719</v>
      </c>
      <c r="C386" s="1" t="s">
        <v>3373</v>
      </c>
    </row>
    <row r="387" spans="1:3" x14ac:dyDescent="0.2">
      <c r="A387" s="1" t="str">
        <f>"603270"</f>
        <v>603270</v>
      </c>
      <c r="B387" s="1" t="s">
        <v>1202</v>
      </c>
      <c r="C387" s="1" t="s">
        <v>3222</v>
      </c>
    </row>
    <row r="388" spans="1:3" x14ac:dyDescent="0.2">
      <c r="A388" s="1" t="str">
        <f>"603269"</f>
        <v>603269</v>
      </c>
      <c r="B388" s="1" t="s">
        <v>1157</v>
      </c>
      <c r="C388" s="1" t="s">
        <v>3219</v>
      </c>
    </row>
    <row r="389" spans="1:3" x14ac:dyDescent="0.2">
      <c r="A389" s="1" t="str">
        <f>"603267"</f>
        <v>603267</v>
      </c>
      <c r="B389" s="1" t="s">
        <v>1323</v>
      </c>
      <c r="C389" s="1" t="s">
        <v>3227</v>
      </c>
    </row>
    <row r="390" spans="1:3" x14ac:dyDescent="0.2">
      <c r="A390" s="1" t="str">
        <f>"603266"</f>
        <v>603266</v>
      </c>
      <c r="B390" s="1" t="s">
        <v>1935</v>
      </c>
      <c r="C390" s="1" t="s">
        <v>3274</v>
      </c>
    </row>
    <row r="391" spans="1:3" x14ac:dyDescent="0.2">
      <c r="A391" s="1" t="str">
        <f>"603260"</f>
        <v>603260</v>
      </c>
      <c r="B391" s="1" t="s">
        <v>2956</v>
      </c>
      <c r="C391" s="1" t="s">
        <v>3398</v>
      </c>
    </row>
    <row r="392" spans="1:3" x14ac:dyDescent="0.2">
      <c r="A392" s="1" t="str">
        <f>"603259"</f>
        <v>603259</v>
      </c>
      <c r="B392" s="1" t="s">
        <v>1695</v>
      </c>
      <c r="C392" s="1" t="s">
        <v>3255</v>
      </c>
    </row>
    <row r="393" spans="1:3" x14ac:dyDescent="0.2">
      <c r="A393" s="1" t="str">
        <f>"603258"</f>
        <v>603258</v>
      </c>
      <c r="B393" s="1" t="s">
        <v>507</v>
      </c>
      <c r="C393" s="1" t="s">
        <v>3174</v>
      </c>
    </row>
    <row r="394" spans="1:3" x14ac:dyDescent="0.2">
      <c r="A394" s="1" t="str">
        <f>"603256"</f>
        <v>603256</v>
      </c>
      <c r="B394" s="1" t="s">
        <v>2627</v>
      </c>
      <c r="C394" s="1" t="s">
        <v>3359</v>
      </c>
    </row>
    <row r="395" spans="1:3" x14ac:dyDescent="0.2">
      <c r="A395" s="1" t="str">
        <f>"603239"</f>
        <v>603239</v>
      </c>
      <c r="B395" s="1" t="s">
        <v>2065</v>
      </c>
      <c r="C395" s="1" t="s">
        <v>3277</v>
      </c>
    </row>
    <row r="396" spans="1:3" x14ac:dyDescent="0.2">
      <c r="A396" s="1" t="str">
        <f>"603238"</f>
        <v>603238</v>
      </c>
      <c r="B396" s="1" t="s">
        <v>2392</v>
      </c>
      <c r="C396" s="1" t="s">
        <v>3316</v>
      </c>
    </row>
    <row r="397" spans="1:3" x14ac:dyDescent="0.2">
      <c r="A397" s="1" t="str">
        <f>"603236"</f>
        <v>603236</v>
      </c>
      <c r="B397" s="1" t="s">
        <v>674</v>
      </c>
      <c r="C397" s="1" t="s">
        <v>3191</v>
      </c>
    </row>
    <row r="398" spans="1:3" x14ac:dyDescent="0.2">
      <c r="A398" s="1" t="str">
        <f>"603235"</f>
        <v>603235</v>
      </c>
      <c r="B398" s="1" t="s">
        <v>1801</v>
      </c>
      <c r="C398" s="1" t="s">
        <v>3267</v>
      </c>
    </row>
    <row r="399" spans="1:3" x14ac:dyDescent="0.2">
      <c r="A399" s="1" t="str">
        <f>"603231"</f>
        <v>603231</v>
      </c>
      <c r="B399" s="1" t="s">
        <v>2549</v>
      </c>
      <c r="C399" s="1" t="s">
        <v>3339</v>
      </c>
    </row>
    <row r="400" spans="1:3" x14ac:dyDescent="0.2">
      <c r="A400" s="1" t="str">
        <f>"603230"</f>
        <v>603230</v>
      </c>
      <c r="B400" s="1" t="s">
        <v>445</v>
      </c>
      <c r="C400" s="1" t="s">
        <v>3165</v>
      </c>
    </row>
    <row r="401" spans="1:3" x14ac:dyDescent="0.2">
      <c r="A401" s="1" t="str">
        <f>"603229"</f>
        <v>603229</v>
      </c>
      <c r="B401" s="1" t="s">
        <v>1802</v>
      </c>
      <c r="C401" s="1" t="s">
        <v>3267</v>
      </c>
    </row>
    <row r="402" spans="1:3" x14ac:dyDescent="0.2">
      <c r="A402" s="1" t="str">
        <f>"603228"</f>
        <v>603228</v>
      </c>
      <c r="B402" s="1" t="s">
        <v>763</v>
      </c>
      <c r="C402" s="1" t="s">
        <v>3197</v>
      </c>
    </row>
    <row r="403" spans="1:3" x14ac:dyDescent="0.2">
      <c r="A403" s="1" t="str">
        <f>"603227"</f>
        <v>603227</v>
      </c>
      <c r="B403" s="1" t="s">
        <v>2994</v>
      </c>
      <c r="C403" s="1" t="s">
        <v>3402</v>
      </c>
    </row>
    <row r="404" spans="1:3" x14ac:dyDescent="0.2">
      <c r="A404" s="1" t="str">
        <f>"603225"</f>
        <v>603225</v>
      </c>
      <c r="B404" s="1" t="s">
        <v>3079</v>
      </c>
      <c r="C404" s="1" t="s">
        <v>3416</v>
      </c>
    </row>
    <row r="405" spans="1:3" x14ac:dyDescent="0.2">
      <c r="A405" s="1" t="str">
        <f>"603223"</f>
        <v>603223</v>
      </c>
      <c r="B405" s="1" t="s">
        <v>164</v>
      </c>
      <c r="C405" s="1" t="s">
        <v>3126</v>
      </c>
    </row>
    <row r="406" spans="1:3" x14ac:dyDescent="0.2">
      <c r="A406" s="1" t="str">
        <f>"603221"</f>
        <v>603221</v>
      </c>
      <c r="B406" s="1" t="s">
        <v>2256</v>
      </c>
      <c r="C406" s="1" t="s">
        <v>3300</v>
      </c>
    </row>
    <row r="407" spans="1:3" x14ac:dyDescent="0.2">
      <c r="A407" s="1" t="str">
        <f>"603220"</f>
        <v>603220</v>
      </c>
      <c r="B407" s="1" t="s">
        <v>649</v>
      </c>
      <c r="C407" s="1" t="s">
        <v>3187</v>
      </c>
    </row>
    <row r="408" spans="1:3" x14ac:dyDescent="0.2">
      <c r="A408" s="1" t="str">
        <f>"603219"</f>
        <v>603219</v>
      </c>
      <c r="B408" s="1" t="s">
        <v>2185</v>
      </c>
      <c r="C408" s="1" t="s">
        <v>3291</v>
      </c>
    </row>
    <row r="409" spans="1:3" x14ac:dyDescent="0.2">
      <c r="A409" s="1" t="str">
        <f>"603218"</f>
        <v>603218</v>
      </c>
      <c r="B409" s="1" t="s">
        <v>1398</v>
      </c>
      <c r="C409" s="1" t="s">
        <v>3233</v>
      </c>
    </row>
    <row r="410" spans="1:3" x14ac:dyDescent="0.2">
      <c r="A410" s="1" t="str">
        <f>"603217"</f>
        <v>603217</v>
      </c>
      <c r="B410" s="1" t="s">
        <v>3031</v>
      </c>
      <c r="C410" s="1" t="s">
        <v>3406</v>
      </c>
    </row>
    <row r="411" spans="1:3" x14ac:dyDescent="0.2">
      <c r="A411" s="1" t="str">
        <f>"603216"</f>
        <v>603216</v>
      </c>
      <c r="B411" s="1" t="s">
        <v>2257</v>
      </c>
      <c r="C411" s="1" t="s">
        <v>3300</v>
      </c>
    </row>
    <row r="412" spans="1:3" x14ac:dyDescent="0.2">
      <c r="A412" s="1" t="str">
        <f>"603215"</f>
        <v>603215</v>
      </c>
      <c r="B412" s="1" t="s">
        <v>2188</v>
      </c>
      <c r="C412" s="1" t="s">
        <v>3292</v>
      </c>
    </row>
    <row r="413" spans="1:3" x14ac:dyDescent="0.2">
      <c r="A413" s="1" t="str">
        <f>"603214"</f>
        <v>603214</v>
      </c>
      <c r="B413" s="1" t="s">
        <v>2132</v>
      </c>
      <c r="C413" s="1" t="s">
        <v>3285</v>
      </c>
    </row>
    <row r="414" spans="1:3" x14ac:dyDescent="0.2">
      <c r="A414" s="1" t="str">
        <f>"603213"</f>
        <v>603213</v>
      </c>
      <c r="B414" s="1" t="s">
        <v>3057</v>
      </c>
      <c r="C414" s="1" t="s">
        <v>3409</v>
      </c>
    </row>
    <row r="415" spans="1:3" x14ac:dyDescent="0.2">
      <c r="A415" s="1" t="str">
        <f>"603211"</f>
        <v>603211</v>
      </c>
      <c r="B415" s="1" t="s">
        <v>1936</v>
      </c>
      <c r="C415" s="1" t="s">
        <v>3274</v>
      </c>
    </row>
    <row r="416" spans="1:3" x14ac:dyDescent="0.2">
      <c r="A416" s="1" t="str">
        <f>"603210"</f>
        <v>603210</v>
      </c>
      <c r="B416" s="1" t="s">
        <v>1937</v>
      </c>
      <c r="C416" s="1" t="s">
        <v>3274</v>
      </c>
    </row>
    <row r="417" spans="1:3" x14ac:dyDescent="0.2">
      <c r="A417" s="1" t="str">
        <f>"603209"</f>
        <v>603209</v>
      </c>
      <c r="B417" s="1" t="s">
        <v>205</v>
      </c>
      <c r="C417" s="1" t="s">
        <v>3131</v>
      </c>
    </row>
    <row r="418" spans="1:3" x14ac:dyDescent="0.2">
      <c r="A418" s="1" t="str">
        <f>"603208"</f>
        <v>603208</v>
      </c>
      <c r="B418" s="1" t="s">
        <v>2258</v>
      </c>
      <c r="C418" s="1" t="s">
        <v>3300</v>
      </c>
    </row>
    <row r="419" spans="1:3" x14ac:dyDescent="0.2">
      <c r="A419" s="1" t="str">
        <f>"603207"</f>
        <v>603207</v>
      </c>
      <c r="B419" s="1" t="s">
        <v>1830</v>
      </c>
      <c r="C419" s="1" t="s">
        <v>3268</v>
      </c>
    </row>
    <row r="420" spans="1:3" x14ac:dyDescent="0.2">
      <c r="A420" s="1" t="str">
        <f>"603206"</f>
        <v>603206</v>
      </c>
      <c r="B420" s="1" t="s">
        <v>650</v>
      </c>
      <c r="C420" s="1" t="s">
        <v>3187</v>
      </c>
    </row>
    <row r="421" spans="1:3" x14ac:dyDescent="0.2">
      <c r="A421" s="1" t="str">
        <f>"603205"</f>
        <v>603205</v>
      </c>
      <c r="B421" s="1" t="s">
        <v>1719</v>
      </c>
      <c r="C421" s="1" t="s">
        <v>3258</v>
      </c>
    </row>
    <row r="422" spans="1:3" x14ac:dyDescent="0.2">
      <c r="A422" s="1" t="str">
        <f>"603203"</f>
        <v>603203</v>
      </c>
      <c r="B422" s="1" t="s">
        <v>1033</v>
      </c>
      <c r="C422" s="1" t="s">
        <v>3214</v>
      </c>
    </row>
    <row r="423" spans="1:3" x14ac:dyDescent="0.2">
      <c r="A423" s="1" t="str">
        <f>"603202"</f>
        <v>603202</v>
      </c>
      <c r="B423" s="1" t="s">
        <v>1911</v>
      </c>
      <c r="C423" s="1" t="s">
        <v>3273</v>
      </c>
    </row>
    <row r="424" spans="1:3" x14ac:dyDescent="0.2">
      <c r="A424" s="1" t="str">
        <f>"603201"</f>
        <v>603201</v>
      </c>
      <c r="B424" s="1" t="s">
        <v>1938</v>
      </c>
      <c r="C424" s="1" t="s">
        <v>3274</v>
      </c>
    </row>
    <row r="425" spans="1:3" x14ac:dyDescent="0.2">
      <c r="A425" s="1" t="str">
        <f>"603200"</f>
        <v>603200</v>
      </c>
      <c r="B425" s="1" t="s">
        <v>45</v>
      </c>
      <c r="C425" s="1" t="s">
        <v>3116</v>
      </c>
    </row>
    <row r="426" spans="1:3" x14ac:dyDescent="0.2">
      <c r="A426" s="1" t="str">
        <f>"603199"</f>
        <v>603199</v>
      </c>
      <c r="B426" s="1" t="s">
        <v>288</v>
      </c>
      <c r="C426" s="1" t="s">
        <v>3141</v>
      </c>
    </row>
    <row r="427" spans="1:3" x14ac:dyDescent="0.2">
      <c r="A427" s="1" t="str">
        <f>"603198"</f>
        <v>603198</v>
      </c>
      <c r="B427" s="1" t="s">
        <v>2506</v>
      </c>
      <c r="C427" s="1" t="s">
        <v>3331</v>
      </c>
    </row>
    <row r="428" spans="1:3" x14ac:dyDescent="0.2">
      <c r="A428" s="1" t="str">
        <f>"603197"</f>
        <v>603197</v>
      </c>
      <c r="B428" s="1" t="s">
        <v>1912</v>
      </c>
      <c r="C428" s="1" t="s">
        <v>3273</v>
      </c>
    </row>
    <row r="429" spans="1:3" x14ac:dyDescent="0.2">
      <c r="A429" s="1" t="str">
        <f>"603196"</f>
        <v>603196</v>
      </c>
      <c r="B429" s="1" t="s">
        <v>2351</v>
      </c>
      <c r="C429" s="1" t="s">
        <v>3311</v>
      </c>
    </row>
    <row r="430" spans="1:3" x14ac:dyDescent="0.2">
      <c r="A430" s="1" t="str">
        <f>"603195"</f>
        <v>603195</v>
      </c>
      <c r="B430" s="1" t="s">
        <v>2236</v>
      </c>
      <c r="C430" s="1" t="s">
        <v>3299</v>
      </c>
    </row>
    <row r="431" spans="1:3" x14ac:dyDescent="0.2">
      <c r="A431" s="1" t="str">
        <f>"603194"</f>
        <v>603194</v>
      </c>
      <c r="B431" s="1" t="s">
        <v>1016</v>
      </c>
      <c r="C431" s="1" t="s">
        <v>3213</v>
      </c>
    </row>
    <row r="432" spans="1:3" x14ac:dyDescent="0.2">
      <c r="A432" s="1" t="str">
        <f>"603193"</f>
        <v>603193</v>
      </c>
      <c r="B432" s="1" t="s">
        <v>3100</v>
      </c>
      <c r="C432" s="1" t="s">
        <v>3418</v>
      </c>
    </row>
    <row r="433" spans="1:3" x14ac:dyDescent="0.2">
      <c r="A433" s="1" t="str">
        <f>"603192"</f>
        <v>603192</v>
      </c>
      <c r="B433" s="1" t="s">
        <v>3013</v>
      </c>
      <c r="C433" s="1" t="s">
        <v>3404</v>
      </c>
    </row>
    <row r="434" spans="1:3" x14ac:dyDescent="0.2">
      <c r="A434" s="1" t="str">
        <f>"603191"</f>
        <v>603191</v>
      </c>
      <c r="B434" s="1" t="s">
        <v>1491</v>
      </c>
      <c r="C434" s="1" t="s">
        <v>3241</v>
      </c>
    </row>
    <row r="435" spans="1:3" x14ac:dyDescent="0.2">
      <c r="A435" s="1" t="str">
        <f>"603190"</f>
        <v>603190</v>
      </c>
      <c r="B435" s="1" t="s">
        <v>1939</v>
      </c>
      <c r="C435" s="1" t="s">
        <v>3274</v>
      </c>
    </row>
    <row r="436" spans="1:3" x14ac:dyDescent="0.2">
      <c r="A436" s="1" t="str">
        <f>"603189"</f>
        <v>603189</v>
      </c>
      <c r="B436" s="1" t="s">
        <v>555</v>
      </c>
      <c r="C436" s="1" t="s">
        <v>3182</v>
      </c>
    </row>
    <row r="437" spans="1:3" x14ac:dyDescent="0.2">
      <c r="A437" s="1" t="str">
        <f>"603188"</f>
        <v>603188</v>
      </c>
      <c r="B437" s="1" t="s">
        <v>2983</v>
      </c>
      <c r="C437" s="1" t="s">
        <v>3401</v>
      </c>
    </row>
    <row r="438" spans="1:3" x14ac:dyDescent="0.2">
      <c r="A438" s="1" t="str">
        <f>"603187"</f>
        <v>603187</v>
      </c>
      <c r="B438" s="1" t="s">
        <v>1190</v>
      </c>
      <c r="C438" s="1" t="s">
        <v>3221</v>
      </c>
    </row>
    <row r="439" spans="1:3" x14ac:dyDescent="0.2">
      <c r="A439" s="1" t="str">
        <f>"603186"</f>
        <v>603186</v>
      </c>
      <c r="B439" s="1" t="s">
        <v>764</v>
      </c>
      <c r="C439" s="1" t="s">
        <v>3197</v>
      </c>
    </row>
    <row r="440" spans="1:3" x14ac:dyDescent="0.2">
      <c r="A440" s="1" t="str">
        <f>"603182"</f>
        <v>603182</v>
      </c>
      <c r="B440" s="1" t="s">
        <v>2542</v>
      </c>
      <c r="C440" s="1" t="s">
        <v>3337</v>
      </c>
    </row>
    <row r="441" spans="1:3" x14ac:dyDescent="0.2">
      <c r="A441" s="1" t="str">
        <f>"603181"</f>
        <v>603181</v>
      </c>
      <c r="B441" s="1" t="s">
        <v>2918</v>
      </c>
      <c r="C441" s="1" t="s">
        <v>3396</v>
      </c>
    </row>
    <row r="442" spans="1:3" x14ac:dyDescent="0.2">
      <c r="A442" s="1" t="str">
        <f>"603180"</f>
        <v>603180</v>
      </c>
      <c r="B442" s="1" t="s">
        <v>2259</v>
      </c>
      <c r="C442" s="1" t="s">
        <v>3300</v>
      </c>
    </row>
    <row r="443" spans="1:3" x14ac:dyDescent="0.2">
      <c r="A443" s="1" t="str">
        <f>"603179"</f>
        <v>603179</v>
      </c>
      <c r="B443" s="1" t="s">
        <v>1913</v>
      </c>
      <c r="C443" s="1" t="s">
        <v>3273</v>
      </c>
    </row>
    <row r="444" spans="1:3" x14ac:dyDescent="0.2">
      <c r="A444" s="1" t="str">
        <f>"603177"</f>
        <v>603177</v>
      </c>
      <c r="B444" s="1" t="s">
        <v>65</v>
      </c>
      <c r="C444" s="1" t="s">
        <v>3117</v>
      </c>
    </row>
    <row r="445" spans="1:3" x14ac:dyDescent="0.2">
      <c r="A445" s="1" t="str">
        <f>"603173"</f>
        <v>603173</v>
      </c>
      <c r="B445" s="1" t="s">
        <v>1034</v>
      </c>
      <c r="C445" s="1" t="s">
        <v>3214</v>
      </c>
    </row>
    <row r="446" spans="1:3" x14ac:dyDescent="0.2">
      <c r="A446" s="1" t="str">
        <f>"603172"</f>
        <v>603172</v>
      </c>
      <c r="B446" s="1" t="s">
        <v>2984</v>
      </c>
      <c r="C446" s="1" t="s">
        <v>3401</v>
      </c>
    </row>
    <row r="447" spans="1:3" x14ac:dyDescent="0.2">
      <c r="A447" s="1" t="str">
        <f>"603171"</f>
        <v>603171</v>
      </c>
      <c r="B447" s="1" t="s">
        <v>556</v>
      </c>
      <c r="C447" s="1" t="s">
        <v>3182</v>
      </c>
    </row>
    <row r="448" spans="1:3" x14ac:dyDescent="0.2">
      <c r="A448" s="1" t="str">
        <f>"603170"</f>
        <v>603170</v>
      </c>
      <c r="B448" s="1" t="s">
        <v>2467</v>
      </c>
      <c r="C448" s="1" t="s">
        <v>3328</v>
      </c>
    </row>
    <row r="449" spans="1:3" x14ac:dyDescent="0.2">
      <c r="A449" s="1" t="str">
        <f>"603169"</f>
        <v>603169</v>
      </c>
      <c r="B449" s="1" t="s">
        <v>1123</v>
      </c>
      <c r="C449" s="1" t="s">
        <v>3218</v>
      </c>
    </row>
    <row r="450" spans="1:3" x14ac:dyDescent="0.2">
      <c r="A450" s="1" t="str">
        <f>"603168"</f>
        <v>603168</v>
      </c>
      <c r="B450" s="1" t="s">
        <v>1831</v>
      </c>
      <c r="C450" s="1" t="s">
        <v>3268</v>
      </c>
    </row>
    <row r="451" spans="1:3" x14ac:dyDescent="0.2">
      <c r="A451" s="1" t="str">
        <f>"603167"</f>
        <v>603167</v>
      </c>
      <c r="B451" s="1" t="s">
        <v>206</v>
      </c>
      <c r="C451" s="1" t="s">
        <v>3131</v>
      </c>
    </row>
    <row r="452" spans="1:3" x14ac:dyDescent="0.2">
      <c r="A452" s="1" t="str">
        <f>"603166"</f>
        <v>603166</v>
      </c>
      <c r="B452" s="1" t="s">
        <v>2001</v>
      </c>
      <c r="C452" s="1" t="s">
        <v>3276</v>
      </c>
    </row>
    <row r="453" spans="1:3" x14ac:dyDescent="0.2">
      <c r="A453" s="1" t="str">
        <f>"603165"</f>
        <v>603165</v>
      </c>
      <c r="B453" s="1" t="s">
        <v>2325</v>
      </c>
      <c r="C453" s="1" t="s">
        <v>3308</v>
      </c>
    </row>
    <row r="454" spans="1:3" x14ac:dyDescent="0.2">
      <c r="A454" s="1" t="str">
        <f>"603163"</f>
        <v>603163</v>
      </c>
      <c r="B454" s="1" t="s">
        <v>323</v>
      </c>
      <c r="C454" s="1" t="s">
        <v>3148</v>
      </c>
    </row>
    <row r="455" spans="1:3" x14ac:dyDescent="0.2">
      <c r="A455" s="1" t="str">
        <f>"603162"</f>
        <v>603162</v>
      </c>
      <c r="B455" s="1" t="s">
        <v>207</v>
      </c>
      <c r="C455" s="1" t="s">
        <v>3131</v>
      </c>
    </row>
    <row r="456" spans="1:3" x14ac:dyDescent="0.2">
      <c r="A456" s="1" t="str">
        <f>"603161"</f>
        <v>603161</v>
      </c>
      <c r="B456" s="1" t="s">
        <v>2002</v>
      </c>
      <c r="C456" s="1" t="s">
        <v>3276</v>
      </c>
    </row>
    <row r="457" spans="1:3" x14ac:dyDescent="0.2">
      <c r="A457" s="1" t="str">
        <f>"603160"</f>
        <v>603160</v>
      </c>
      <c r="B457" s="1" t="s">
        <v>932</v>
      </c>
      <c r="C457" s="1" t="s">
        <v>3205</v>
      </c>
    </row>
    <row r="458" spans="1:3" x14ac:dyDescent="0.2">
      <c r="A458" s="1" t="str">
        <f>"603159"</f>
        <v>603159</v>
      </c>
      <c r="B458" s="1" t="s">
        <v>1035</v>
      </c>
      <c r="C458" s="1" t="s">
        <v>3214</v>
      </c>
    </row>
    <row r="459" spans="1:3" x14ac:dyDescent="0.2">
      <c r="A459" s="1" t="str">
        <f>"603158"</f>
        <v>603158</v>
      </c>
      <c r="B459" s="1" t="s">
        <v>2003</v>
      </c>
      <c r="C459" s="1" t="s">
        <v>3276</v>
      </c>
    </row>
    <row r="460" spans="1:3" x14ac:dyDescent="0.2">
      <c r="A460" s="1" t="str">
        <f>"603156"</f>
        <v>603156</v>
      </c>
      <c r="B460" s="1" t="s">
        <v>2497</v>
      </c>
      <c r="C460" s="1" t="s">
        <v>3330</v>
      </c>
    </row>
    <row r="461" spans="1:3" x14ac:dyDescent="0.2">
      <c r="A461" s="1" t="str">
        <f>"603155"</f>
        <v>603155</v>
      </c>
      <c r="B461" s="1" t="s">
        <v>2957</v>
      </c>
      <c r="C461" s="1" t="s">
        <v>3398</v>
      </c>
    </row>
    <row r="462" spans="1:3" x14ac:dyDescent="0.2">
      <c r="A462" s="1" t="str">
        <f>"603151"</f>
        <v>603151</v>
      </c>
      <c r="B462" s="1" t="s">
        <v>2563</v>
      </c>
      <c r="C462" s="1" t="s">
        <v>3342</v>
      </c>
    </row>
    <row r="463" spans="1:3" x14ac:dyDescent="0.2">
      <c r="A463" s="1" t="str">
        <f>"603150"</f>
        <v>603150</v>
      </c>
      <c r="B463" s="1" t="s">
        <v>2860</v>
      </c>
      <c r="C463" s="1" t="s">
        <v>3390</v>
      </c>
    </row>
    <row r="464" spans="1:3" x14ac:dyDescent="0.2">
      <c r="A464" s="1" t="str">
        <f>"603136"</f>
        <v>603136</v>
      </c>
      <c r="B464" s="1" t="s">
        <v>289</v>
      </c>
      <c r="C464" s="1" t="s">
        <v>3141</v>
      </c>
    </row>
    <row r="465" spans="1:3" x14ac:dyDescent="0.2">
      <c r="A465" s="1" t="str">
        <f>"603135"</f>
        <v>603135</v>
      </c>
      <c r="B465" s="1" t="s">
        <v>1036</v>
      </c>
      <c r="C465" s="1" t="s">
        <v>3214</v>
      </c>
    </row>
    <row r="466" spans="1:3" x14ac:dyDescent="0.2">
      <c r="A466" s="1" t="str">
        <f>"603132"</f>
        <v>603132</v>
      </c>
      <c r="B466" s="1" t="s">
        <v>2706</v>
      </c>
      <c r="C466" s="1" t="s">
        <v>3372</v>
      </c>
    </row>
    <row r="467" spans="1:3" x14ac:dyDescent="0.2">
      <c r="A467" s="1" t="str">
        <f>"603131"</f>
        <v>603131</v>
      </c>
      <c r="B467" s="1" t="s">
        <v>1158</v>
      </c>
      <c r="C467" s="1" t="s">
        <v>3219</v>
      </c>
    </row>
    <row r="468" spans="1:3" x14ac:dyDescent="0.2">
      <c r="A468" s="1" t="str">
        <f>"603130"</f>
        <v>603130</v>
      </c>
      <c r="B468" s="1" t="s">
        <v>2393</v>
      </c>
      <c r="C468" s="1" t="s">
        <v>3316</v>
      </c>
    </row>
    <row r="469" spans="1:3" x14ac:dyDescent="0.2">
      <c r="A469" s="1" t="str">
        <f>"603129"</f>
        <v>603129</v>
      </c>
      <c r="B469" s="1" t="s">
        <v>1896</v>
      </c>
      <c r="C469" s="1" t="s">
        <v>3270</v>
      </c>
    </row>
    <row r="470" spans="1:3" x14ac:dyDescent="0.2">
      <c r="A470" s="1" t="str">
        <f>"603128"</f>
        <v>603128</v>
      </c>
      <c r="B470" s="1" t="s">
        <v>175</v>
      </c>
      <c r="C470" s="1" t="s">
        <v>3128</v>
      </c>
    </row>
    <row r="471" spans="1:3" x14ac:dyDescent="0.2">
      <c r="A471" s="1" t="str">
        <f>"603127"</f>
        <v>603127</v>
      </c>
      <c r="B471" s="1" t="s">
        <v>1696</v>
      </c>
      <c r="C471" s="1" t="s">
        <v>3255</v>
      </c>
    </row>
    <row r="472" spans="1:3" x14ac:dyDescent="0.2">
      <c r="A472" s="1" t="str">
        <f>"603125"</f>
        <v>603125</v>
      </c>
      <c r="B472" s="1" t="s">
        <v>3032</v>
      </c>
      <c r="C472" s="1" t="s">
        <v>3406</v>
      </c>
    </row>
    <row r="473" spans="1:3" x14ac:dyDescent="0.2">
      <c r="A473" s="1" t="str">
        <f>"603124"</f>
        <v>603124</v>
      </c>
      <c r="B473" s="1" t="s">
        <v>2641</v>
      </c>
      <c r="C473" s="1" t="s">
        <v>3361</v>
      </c>
    </row>
    <row r="474" spans="1:3" x14ac:dyDescent="0.2">
      <c r="A474" s="1" t="str">
        <f>"603121"</f>
        <v>603121</v>
      </c>
      <c r="B474" s="1" t="s">
        <v>2004</v>
      </c>
      <c r="C474" s="1" t="s">
        <v>3276</v>
      </c>
    </row>
    <row r="475" spans="1:3" x14ac:dyDescent="0.2">
      <c r="A475" s="1" t="str">
        <f>"603120"</f>
        <v>603120</v>
      </c>
      <c r="B475" s="1" t="s">
        <v>2919</v>
      </c>
      <c r="C475" s="1" t="s">
        <v>3396</v>
      </c>
    </row>
    <row r="476" spans="1:3" x14ac:dyDescent="0.2">
      <c r="A476" s="1" t="str">
        <f>"603119"</f>
        <v>603119</v>
      </c>
      <c r="B476" s="1" t="s">
        <v>1940</v>
      </c>
      <c r="C476" s="1" t="s">
        <v>3274</v>
      </c>
    </row>
    <row r="477" spans="1:3" x14ac:dyDescent="0.2">
      <c r="A477" s="1" t="str">
        <f>"603118"</f>
        <v>603118</v>
      </c>
      <c r="B477" s="1" t="s">
        <v>675</v>
      </c>
      <c r="C477" s="1" t="s">
        <v>3191</v>
      </c>
    </row>
    <row r="478" spans="1:3" x14ac:dyDescent="0.2">
      <c r="A478" s="1" t="str">
        <f>"603117"</f>
        <v>603117</v>
      </c>
      <c r="B478" s="1" t="s">
        <v>176</v>
      </c>
      <c r="C478" s="1" t="s">
        <v>3128</v>
      </c>
    </row>
    <row r="479" spans="1:3" x14ac:dyDescent="0.2">
      <c r="A479" s="1" t="str">
        <f>"603116"</f>
        <v>603116</v>
      </c>
      <c r="B479" s="1" t="s">
        <v>2378</v>
      </c>
      <c r="C479" s="1" t="s">
        <v>3313</v>
      </c>
    </row>
    <row r="480" spans="1:3" x14ac:dyDescent="0.2">
      <c r="A480" s="1" t="str">
        <f>"603115"</f>
        <v>603115</v>
      </c>
      <c r="B480" s="1" t="s">
        <v>2720</v>
      </c>
      <c r="C480" s="1" t="s">
        <v>3373</v>
      </c>
    </row>
    <row r="481" spans="1:3" x14ac:dyDescent="0.2">
      <c r="A481" s="1" t="str">
        <f>"603112"</f>
        <v>603112</v>
      </c>
      <c r="B481" s="1" t="s">
        <v>1203</v>
      </c>
      <c r="C481" s="1" t="s">
        <v>3222</v>
      </c>
    </row>
    <row r="482" spans="1:3" x14ac:dyDescent="0.2">
      <c r="A482" s="1" t="str">
        <f>"603111"</f>
        <v>603111</v>
      </c>
      <c r="B482" s="1" t="s">
        <v>1310</v>
      </c>
      <c r="C482" s="1" t="s">
        <v>3226</v>
      </c>
    </row>
    <row r="483" spans="1:3" x14ac:dyDescent="0.2">
      <c r="A483" s="1" t="str">
        <f>"603110"</f>
        <v>603110</v>
      </c>
      <c r="B483" s="1" t="s">
        <v>3005</v>
      </c>
      <c r="C483" s="1" t="s">
        <v>3403</v>
      </c>
    </row>
    <row r="484" spans="1:3" x14ac:dyDescent="0.2">
      <c r="A484" s="1" t="str">
        <f>"603109"</f>
        <v>603109</v>
      </c>
      <c r="B484" s="1" t="s">
        <v>1585</v>
      </c>
      <c r="C484" s="1" t="s">
        <v>3249</v>
      </c>
    </row>
    <row r="485" spans="1:3" x14ac:dyDescent="0.2">
      <c r="A485" s="1" t="str">
        <f>"603107"</f>
        <v>603107</v>
      </c>
      <c r="B485" s="1" t="s">
        <v>2005</v>
      </c>
      <c r="C485" s="1" t="s">
        <v>3276</v>
      </c>
    </row>
    <row r="486" spans="1:3" x14ac:dyDescent="0.2">
      <c r="A486" s="1" t="str">
        <f>"603106"</f>
        <v>603106</v>
      </c>
      <c r="B486" s="1" t="s">
        <v>613</v>
      </c>
      <c r="C486" s="1" t="s">
        <v>3184</v>
      </c>
    </row>
    <row r="487" spans="1:3" x14ac:dyDescent="0.2">
      <c r="A487" s="1" t="str">
        <f>"603105"</f>
        <v>603105</v>
      </c>
      <c r="B487" s="1" t="s">
        <v>129</v>
      </c>
      <c r="C487" s="1" t="s">
        <v>3123</v>
      </c>
    </row>
    <row r="488" spans="1:3" x14ac:dyDescent="0.2">
      <c r="A488" s="1" t="str">
        <f>"603103"</f>
        <v>603103</v>
      </c>
      <c r="B488" s="1" t="s">
        <v>475</v>
      </c>
      <c r="C488" s="1" t="s">
        <v>3170</v>
      </c>
    </row>
    <row r="489" spans="1:3" x14ac:dyDescent="0.2">
      <c r="A489" s="1" t="str">
        <f>"603102"</f>
        <v>603102</v>
      </c>
      <c r="B489" s="1" t="s">
        <v>2420</v>
      </c>
      <c r="C489" s="1" t="s">
        <v>3321</v>
      </c>
    </row>
    <row r="490" spans="1:3" x14ac:dyDescent="0.2">
      <c r="A490" s="1" t="str">
        <f>"603100"</f>
        <v>603100</v>
      </c>
      <c r="B490" s="1" t="s">
        <v>1284</v>
      </c>
      <c r="C490" s="1" t="s">
        <v>3225</v>
      </c>
    </row>
    <row r="491" spans="1:3" x14ac:dyDescent="0.2">
      <c r="A491" s="1" t="str">
        <f>"603099"</f>
        <v>603099</v>
      </c>
      <c r="B491" s="1" t="s">
        <v>290</v>
      </c>
      <c r="C491" s="1" t="s">
        <v>3141</v>
      </c>
    </row>
    <row r="492" spans="1:3" x14ac:dyDescent="0.2">
      <c r="A492" s="1" t="str">
        <f>"603097"</f>
        <v>603097</v>
      </c>
      <c r="B492" s="1" t="s">
        <v>1492</v>
      </c>
      <c r="C492" s="1" t="s">
        <v>3241</v>
      </c>
    </row>
    <row r="493" spans="1:3" x14ac:dyDescent="0.2">
      <c r="A493" s="1" t="str">
        <f>"603096"</f>
        <v>603096</v>
      </c>
      <c r="B493" s="1" t="s">
        <v>446</v>
      </c>
      <c r="C493" s="1" t="s">
        <v>3165</v>
      </c>
    </row>
    <row r="494" spans="1:3" x14ac:dyDescent="0.2">
      <c r="A494" s="1" t="str">
        <f>"603095"</f>
        <v>603095</v>
      </c>
      <c r="B494" s="1" t="s">
        <v>1103</v>
      </c>
      <c r="C494" s="1" t="s">
        <v>3216</v>
      </c>
    </row>
    <row r="495" spans="1:3" x14ac:dyDescent="0.2">
      <c r="A495" s="1" t="str">
        <f>"603093"</f>
        <v>603093</v>
      </c>
      <c r="B495" s="1" t="s">
        <v>359</v>
      </c>
      <c r="C495" s="1" t="s">
        <v>3155</v>
      </c>
    </row>
    <row r="496" spans="1:3" x14ac:dyDescent="0.2">
      <c r="A496" s="1" t="str">
        <f>"603091"</f>
        <v>603091</v>
      </c>
      <c r="B496" s="1" t="s">
        <v>2237</v>
      </c>
      <c r="C496" s="1" t="s">
        <v>3299</v>
      </c>
    </row>
    <row r="497" spans="1:3" x14ac:dyDescent="0.2">
      <c r="A497" s="1" t="str">
        <f>"603090"</f>
        <v>603090</v>
      </c>
      <c r="B497" s="1" t="s">
        <v>1159</v>
      </c>
      <c r="C497" s="1" t="s">
        <v>3219</v>
      </c>
    </row>
    <row r="498" spans="1:3" x14ac:dyDescent="0.2">
      <c r="A498" s="1" t="str">
        <f>"603089"</f>
        <v>603089</v>
      </c>
      <c r="B498" s="1" t="s">
        <v>2006</v>
      </c>
      <c r="C498" s="1" t="s">
        <v>3276</v>
      </c>
    </row>
    <row r="499" spans="1:3" x14ac:dyDescent="0.2">
      <c r="A499" s="1" t="str">
        <f>"603088"</f>
        <v>603088</v>
      </c>
      <c r="B499" s="1" t="s">
        <v>1269</v>
      </c>
      <c r="C499" s="1" t="s">
        <v>3224</v>
      </c>
    </row>
    <row r="500" spans="1:3" x14ac:dyDescent="0.2">
      <c r="A500" s="1" t="str">
        <f>"603087"</f>
        <v>603087</v>
      </c>
      <c r="B500" s="1" t="s">
        <v>1771</v>
      </c>
      <c r="C500" s="1" t="s">
        <v>3262</v>
      </c>
    </row>
    <row r="501" spans="1:3" x14ac:dyDescent="0.2">
      <c r="A501" s="1" t="str">
        <f>"603086"</f>
        <v>603086</v>
      </c>
      <c r="B501" s="1" t="s">
        <v>2826</v>
      </c>
      <c r="C501" s="1" t="s">
        <v>3386</v>
      </c>
    </row>
    <row r="502" spans="1:3" x14ac:dyDescent="0.2">
      <c r="A502" s="1" t="str">
        <f>"603085"</f>
        <v>603085</v>
      </c>
      <c r="B502" s="1" t="s">
        <v>2066</v>
      </c>
      <c r="C502" s="1" t="s">
        <v>3277</v>
      </c>
    </row>
    <row r="503" spans="1:3" x14ac:dyDescent="0.2">
      <c r="A503" s="1" t="str">
        <f>"603083"</f>
        <v>603083</v>
      </c>
      <c r="B503" s="1" t="s">
        <v>676</v>
      </c>
      <c r="C503" s="1" t="s">
        <v>3191</v>
      </c>
    </row>
    <row r="504" spans="1:3" x14ac:dyDescent="0.2">
      <c r="A504" s="1" t="str">
        <f>"603082"</f>
        <v>603082</v>
      </c>
      <c r="B504" s="1" t="s">
        <v>970</v>
      </c>
      <c r="C504" s="1" t="s">
        <v>3208</v>
      </c>
    </row>
    <row r="505" spans="1:3" x14ac:dyDescent="0.2">
      <c r="A505" s="1" t="str">
        <f>"603081"</f>
        <v>603081</v>
      </c>
      <c r="B505" s="1" t="s">
        <v>1037</v>
      </c>
      <c r="C505" s="1" t="s">
        <v>3214</v>
      </c>
    </row>
    <row r="506" spans="1:3" x14ac:dyDescent="0.2">
      <c r="A506" s="1" t="str">
        <f>"603080"</f>
        <v>603080</v>
      </c>
      <c r="B506" s="1" t="s">
        <v>104</v>
      </c>
      <c r="C506" s="1" t="s">
        <v>3120</v>
      </c>
    </row>
    <row r="507" spans="1:3" x14ac:dyDescent="0.2">
      <c r="A507" s="1" t="str">
        <f>"603079"</f>
        <v>603079</v>
      </c>
      <c r="B507" s="1" t="s">
        <v>2963</v>
      </c>
      <c r="C507" s="1" t="s">
        <v>3399</v>
      </c>
    </row>
    <row r="508" spans="1:3" x14ac:dyDescent="0.2">
      <c r="A508" s="1" t="str">
        <f>"603078"</f>
        <v>603078</v>
      </c>
      <c r="B508" s="1" t="s">
        <v>952</v>
      </c>
      <c r="C508" s="1" t="s">
        <v>3207</v>
      </c>
    </row>
    <row r="509" spans="1:3" x14ac:dyDescent="0.2">
      <c r="A509" s="1" t="str">
        <f>"603077"</f>
        <v>603077</v>
      </c>
      <c r="B509" s="1" t="s">
        <v>3055</v>
      </c>
      <c r="C509" s="1" t="s">
        <v>3408</v>
      </c>
    </row>
    <row r="510" spans="1:3" x14ac:dyDescent="0.2">
      <c r="A510" s="1" t="str">
        <f>"603076"</f>
        <v>603076</v>
      </c>
      <c r="B510" s="1" t="s">
        <v>1038</v>
      </c>
      <c r="C510" s="1" t="s">
        <v>3214</v>
      </c>
    </row>
    <row r="511" spans="1:3" x14ac:dyDescent="0.2">
      <c r="A511" s="1" t="str">
        <f>"603075"</f>
        <v>603075</v>
      </c>
      <c r="B511" s="1" t="s">
        <v>2155</v>
      </c>
      <c r="C511" s="1" t="s">
        <v>3287</v>
      </c>
    </row>
    <row r="512" spans="1:3" x14ac:dyDescent="0.2">
      <c r="A512" s="1" t="str">
        <f>"603073"</f>
        <v>603073</v>
      </c>
      <c r="B512" s="1" t="s">
        <v>2394</v>
      </c>
      <c r="C512" s="1" t="s">
        <v>3316</v>
      </c>
    </row>
    <row r="513" spans="1:3" x14ac:dyDescent="0.2">
      <c r="A513" s="1" t="str">
        <f>"603072"</f>
        <v>603072</v>
      </c>
      <c r="B513" s="1" t="s">
        <v>2650</v>
      </c>
      <c r="C513" s="1" t="s">
        <v>3362</v>
      </c>
    </row>
    <row r="514" spans="1:3" x14ac:dyDescent="0.2">
      <c r="A514" s="1" t="str">
        <f>"603071"</f>
        <v>603071</v>
      </c>
      <c r="B514" s="1" t="s">
        <v>2120</v>
      </c>
      <c r="C514" s="1" t="s">
        <v>3284</v>
      </c>
    </row>
    <row r="515" spans="1:3" x14ac:dyDescent="0.2">
      <c r="A515" s="1" t="str">
        <f>"603070"</f>
        <v>603070</v>
      </c>
      <c r="B515" s="1" t="s">
        <v>1474</v>
      </c>
      <c r="C515" s="1" t="s">
        <v>3240</v>
      </c>
    </row>
    <row r="516" spans="1:3" x14ac:dyDescent="0.2">
      <c r="A516" s="1" t="str">
        <f>"603068"</f>
        <v>603068</v>
      </c>
      <c r="B516" s="1" t="s">
        <v>933</v>
      </c>
      <c r="C516" s="1" t="s">
        <v>3205</v>
      </c>
    </row>
    <row r="517" spans="1:3" x14ac:dyDescent="0.2">
      <c r="A517" s="1" t="str">
        <f>"603067"</f>
        <v>603067</v>
      </c>
      <c r="B517" s="1" t="s">
        <v>3047</v>
      </c>
      <c r="C517" s="1" t="s">
        <v>3407</v>
      </c>
    </row>
    <row r="518" spans="1:3" x14ac:dyDescent="0.2">
      <c r="A518" s="1" t="str">
        <f>"603066"</f>
        <v>603066</v>
      </c>
      <c r="B518" s="1" t="s">
        <v>167</v>
      </c>
      <c r="C518" s="1" t="s">
        <v>3127</v>
      </c>
    </row>
    <row r="519" spans="1:3" x14ac:dyDescent="0.2">
      <c r="A519" s="1" t="str">
        <f>"603065"</f>
        <v>603065</v>
      </c>
      <c r="B519" s="1" t="s">
        <v>2871</v>
      </c>
      <c r="C519" s="1" t="s">
        <v>3391</v>
      </c>
    </row>
    <row r="520" spans="1:3" x14ac:dyDescent="0.2">
      <c r="A520" s="1" t="str">
        <f>"603063"</f>
        <v>603063</v>
      </c>
      <c r="B520" s="1" t="s">
        <v>1399</v>
      </c>
      <c r="C520" s="1" t="s">
        <v>3233</v>
      </c>
    </row>
    <row r="521" spans="1:3" x14ac:dyDescent="0.2">
      <c r="A521" s="1" t="str">
        <f>"603062"</f>
        <v>603062</v>
      </c>
      <c r="B521" s="1" t="s">
        <v>3006</v>
      </c>
      <c r="C521" s="1" t="s">
        <v>3403</v>
      </c>
    </row>
    <row r="522" spans="1:3" x14ac:dyDescent="0.2">
      <c r="A522" s="1" t="str">
        <f>"603061"</f>
        <v>603061</v>
      </c>
      <c r="B522" s="1" t="s">
        <v>945</v>
      </c>
      <c r="C522" s="1" t="s">
        <v>3206</v>
      </c>
    </row>
    <row r="523" spans="1:3" x14ac:dyDescent="0.2">
      <c r="A523" s="1" t="str">
        <f>"603059"</f>
        <v>603059</v>
      </c>
      <c r="B523" s="1" t="s">
        <v>3101</v>
      </c>
      <c r="C523" s="1" t="s">
        <v>3418</v>
      </c>
    </row>
    <row r="524" spans="1:3" x14ac:dyDescent="0.2">
      <c r="A524" s="1" t="str">
        <f>"603058"</f>
        <v>603058</v>
      </c>
      <c r="B524" s="1" t="s">
        <v>2282</v>
      </c>
      <c r="C524" s="1" t="s">
        <v>3302</v>
      </c>
    </row>
    <row r="525" spans="1:3" x14ac:dyDescent="0.2">
      <c r="A525" s="1" t="str">
        <f>"603057"</f>
        <v>603057</v>
      </c>
      <c r="B525" s="1" t="s">
        <v>2446</v>
      </c>
      <c r="C525" s="1" t="s">
        <v>3325</v>
      </c>
    </row>
    <row r="526" spans="1:3" x14ac:dyDescent="0.2">
      <c r="A526" s="1" t="str">
        <f>"603055"</f>
        <v>603055</v>
      </c>
      <c r="B526" s="1" t="s">
        <v>2395</v>
      </c>
      <c r="C526" s="1" t="s">
        <v>3316</v>
      </c>
    </row>
    <row r="527" spans="1:3" x14ac:dyDescent="0.2">
      <c r="A527" s="1" t="str">
        <f>"603053"</f>
        <v>603053</v>
      </c>
      <c r="B527" s="1" t="s">
        <v>105</v>
      </c>
      <c r="C527" s="1" t="s">
        <v>3120</v>
      </c>
    </row>
    <row r="528" spans="1:3" x14ac:dyDescent="0.2">
      <c r="A528" s="1" t="str">
        <f>"603052"</f>
        <v>603052</v>
      </c>
      <c r="B528" s="1" t="s">
        <v>863</v>
      </c>
      <c r="C528" s="1" t="s">
        <v>3202</v>
      </c>
    </row>
    <row r="529" spans="1:3" x14ac:dyDescent="0.2">
      <c r="A529" s="1" t="str">
        <f>"603051"</f>
        <v>603051</v>
      </c>
      <c r="B529" s="1" t="s">
        <v>2950</v>
      </c>
      <c r="C529" s="1" t="s">
        <v>3397</v>
      </c>
    </row>
    <row r="530" spans="1:3" x14ac:dyDescent="0.2">
      <c r="A530" s="1" t="str">
        <f>"603050"</f>
        <v>603050</v>
      </c>
      <c r="B530" s="1" t="s">
        <v>1515</v>
      </c>
      <c r="C530" s="1" t="s">
        <v>3242</v>
      </c>
    </row>
    <row r="531" spans="1:3" x14ac:dyDescent="0.2">
      <c r="A531" s="1" t="str">
        <f>"603049"</f>
        <v>603049</v>
      </c>
      <c r="B531" s="1" t="s">
        <v>1967</v>
      </c>
      <c r="C531" s="1" t="s">
        <v>3275</v>
      </c>
    </row>
    <row r="532" spans="1:3" x14ac:dyDescent="0.2">
      <c r="A532" s="1" t="str">
        <f>"603048"</f>
        <v>603048</v>
      </c>
      <c r="B532" s="1" t="s">
        <v>2007</v>
      </c>
      <c r="C532" s="1" t="s">
        <v>3276</v>
      </c>
    </row>
    <row r="533" spans="1:3" x14ac:dyDescent="0.2">
      <c r="A533" s="1" t="str">
        <f>"603043"</f>
        <v>603043</v>
      </c>
      <c r="B533" s="1" t="s">
        <v>2450</v>
      </c>
      <c r="C533" s="1" t="s">
        <v>3326</v>
      </c>
    </row>
    <row r="534" spans="1:3" x14ac:dyDescent="0.2">
      <c r="A534" s="1" t="str">
        <f>"603041"</f>
        <v>603041</v>
      </c>
      <c r="B534" s="1" t="s">
        <v>3014</v>
      </c>
      <c r="C534" s="1" t="s">
        <v>3404</v>
      </c>
    </row>
    <row r="535" spans="1:3" x14ac:dyDescent="0.2">
      <c r="A535" s="1" t="str">
        <f>"603040"</f>
        <v>603040</v>
      </c>
      <c r="B535" s="1" t="s">
        <v>2008</v>
      </c>
      <c r="C535" s="1" t="s">
        <v>3276</v>
      </c>
    </row>
    <row r="536" spans="1:3" x14ac:dyDescent="0.2">
      <c r="A536" s="1" t="str">
        <f>"603039"</f>
        <v>603039</v>
      </c>
      <c r="B536" s="1" t="s">
        <v>611</v>
      </c>
      <c r="C536" s="1" t="s">
        <v>3183</v>
      </c>
    </row>
    <row r="537" spans="1:3" x14ac:dyDescent="0.2">
      <c r="A537" s="1" t="str">
        <f>"603038"</f>
        <v>603038</v>
      </c>
      <c r="B537" s="1" t="s">
        <v>2260</v>
      </c>
      <c r="C537" s="1" t="s">
        <v>3300</v>
      </c>
    </row>
    <row r="538" spans="1:3" x14ac:dyDescent="0.2">
      <c r="A538" s="1" t="str">
        <f>"603037"</f>
        <v>603037</v>
      </c>
      <c r="B538" s="1" t="s">
        <v>2009</v>
      </c>
      <c r="C538" s="1" t="s">
        <v>3276</v>
      </c>
    </row>
    <row r="539" spans="1:3" x14ac:dyDescent="0.2">
      <c r="A539" s="1" t="str">
        <f>"603036"</f>
        <v>603036</v>
      </c>
      <c r="B539" s="1" t="s">
        <v>1124</v>
      </c>
      <c r="C539" s="1" t="s">
        <v>3218</v>
      </c>
    </row>
    <row r="540" spans="1:3" x14ac:dyDescent="0.2">
      <c r="A540" s="1" t="str">
        <f>"603035"</f>
        <v>603035</v>
      </c>
      <c r="B540" s="1" t="s">
        <v>2067</v>
      </c>
      <c r="C540" s="1" t="s">
        <v>3277</v>
      </c>
    </row>
    <row r="541" spans="1:3" x14ac:dyDescent="0.2">
      <c r="A541" s="1" t="str">
        <f>"603033"</f>
        <v>603033</v>
      </c>
      <c r="B541" s="1" t="s">
        <v>2845</v>
      </c>
      <c r="C541" s="1" t="s">
        <v>3387</v>
      </c>
    </row>
    <row r="542" spans="1:3" x14ac:dyDescent="0.2">
      <c r="A542" s="1" t="str">
        <f>"603031"</f>
        <v>603031</v>
      </c>
      <c r="B542" s="1" t="s">
        <v>1537</v>
      </c>
      <c r="C542" s="1" t="s">
        <v>3244</v>
      </c>
    </row>
    <row r="543" spans="1:3" x14ac:dyDescent="0.2">
      <c r="A543" s="1" t="str">
        <f>"603029"</f>
        <v>603029</v>
      </c>
      <c r="B543" s="1" t="s">
        <v>1095</v>
      </c>
      <c r="C543" s="1" t="s">
        <v>3215</v>
      </c>
    </row>
    <row r="544" spans="1:3" x14ac:dyDescent="0.2">
      <c r="A544" s="1" t="str">
        <f>"603027"</f>
        <v>603027</v>
      </c>
      <c r="B544" s="1" t="s">
        <v>2468</v>
      </c>
      <c r="C544" s="1" t="s">
        <v>3328</v>
      </c>
    </row>
    <row r="545" spans="1:3" x14ac:dyDescent="0.2">
      <c r="A545" s="1" t="str">
        <f>"603025"</f>
        <v>603025</v>
      </c>
      <c r="B545" s="1" t="s">
        <v>983</v>
      </c>
      <c r="C545" s="1" t="s">
        <v>3210</v>
      </c>
    </row>
    <row r="546" spans="1:3" x14ac:dyDescent="0.2">
      <c r="A546" s="1" t="str">
        <f>"603022"</f>
        <v>603022</v>
      </c>
      <c r="B546" s="1" t="s">
        <v>2276</v>
      </c>
      <c r="C546" s="1" t="s">
        <v>3301</v>
      </c>
    </row>
    <row r="547" spans="1:3" x14ac:dyDescent="0.2">
      <c r="A547" s="1" t="str">
        <f>"603020"</f>
        <v>603020</v>
      </c>
      <c r="B547" s="1" t="s">
        <v>2469</v>
      </c>
      <c r="C547" s="1" t="s">
        <v>3328</v>
      </c>
    </row>
    <row r="548" spans="1:3" x14ac:dyDescent="0.2">
      <c r="A548" s="1" t="str">
        <f>"603019"</f>
        <v>603019</v>
      </c>
      <c r="B548" s="1" t="s">
        <v>614</v>
      </c>
      <c r="C548" s="1" t="s">
        <v>3184</v>
      </c>
    </row>
    <row r="549" spans="1:3" x14ac:dyDescent="0.2">
      <c r="A549" s="1" t="str">
        <f>"603016"</f>
        <v>603016</v>
      </c>
      <c r="B549" s="1" t="s">
        <v>1475</v>
      </c>
      <c r="C549" s="1" t="s">
        <v>3240</v>
      </c>
    </row>
    <row r="550" spans="1:3" x14ac:dyDescent="0.2">
      <c r="A550" s="1" t="str">
        <f>"603015"</f>
        <v>603015</v>
      </c>
      <c r="B550" s="1" t="s">
        <v>984</v>
      </c>
      <c r="C550" s="1" t="s">
        <v>3210</v>
      </c>
    </row>
    <row r="551" spans="1:3" x14ac:dyDescent="0.2">
      <c r="A551" s="1" t="str">
        <f>"603014"</f>
        <v>603014</v>
      </c>
      <c r="B551" s="1" t="s">
        <v>1740</v>
      </c>
      <c r="C551" s="1" t="s">
        <v>3259</v>
      </c>
    </row>
    <row r="552" spans="1:3" x14ac:dyDescent="0.2">
      <c r="A552" s="1" t="str">
        <f>"603013"</f>
        <v>603013</v>
      </c>
      <c r="B552" s="1" t="s">
        <v>2010</v>
      </c>
      <c r="C552" s="1" t="s">
        <v>3276</v>
      </c>
    </row>
    <row r="553" spans="1:3" x14ac:dyDescent="0.2">
      <c r="A553" s="1" t="str">
        <f>"603012"</f>
        <v>603012</v>
      </c>
      <c r="B553" s="1" t="s">
        <v>1125</v>
      </c>
      <c r="C553" s="1" t="s">
        <v>3218</v>
      </c>
    </row>
    <row r="554" spans="1:3" x14ac:dyDescent="0.2">
      <c r="A554" s="1" t="str">
        <f>"603011"</f>
        <v>603011</v>
      </c>
      <c r="B554" s="1" t="s">
        <v>1039</v>
      </c>
      <c r="C554" s="1" t="s">
        <v>3214</v>
      </c>
    </row>
    <row r="555" spans="1:3" x14ac:dyDescent="0.2">
      <c r="A555" s="1" t="str">
        <f>"603010"</f>
        <v>603010</v>
      </c>
      <c r="B555" s="1" t="s">
        <v>2872</v>
      </c>
      <c r="C555" s="1" t="s">
        <v>3391</v>
      </c>
    </row>
    <row r="556" spans="1:3" x14ac:dyDescent="0.2">
      <c r="A556" s="1" t="str">
        <f>"603009"</f>
        <v>603009</v>
      </c>
      <c r="B556" s="1" t="s">
        <v>2011</v>
      </c>
      <c r="C556" s="1" t="s">
        <v>3276</v>
      </c>
    </row>
    <row r="557" spans="1:3" x14ac:dyDescent="0.2">
      <c r="A557" s="1" t="str">
        <f>"603008"</f>
        <v>603008</v>
      </c>
      <c r="B557" s="1" t="s">
        <v>2261</v>
      </c>
      <c r="C557" s="1" t="s">
        <v>3300</v>
      </c>
    </row>
    <row r="558" spans="1:3" x14ac:dyDescent="0.2">
      <c r="A558" s="1" t="str">
        <f>"603006"</f>
        <v>603006</v>
      </c>
      <c r="B558" s="1" t="s">
        <v>2068</v>
      </c>
      <c r="C558" s="1" t="s">
        <v>3277</v>
      </c>
    </row>
    <row r="559" spans="1:3" x14ac:dyDescent="0.2">
      <c r="A559" s="1" t="str">
        <f>"603005"</f>
        <v>603005</v>
      </c>
      <c r="B559" s="1" t="s">
        <v>915</v>
      </c>
      <c r="C559" s="1" t="s">
        <v>3203</v>
      </c>
    </row>
    <row r="560" spans="1:3" x14ac:dyDescent="0.2">
      <c r="A560" s="1" t="str">
        <f>"603004"</f>
        <v>603004</v>
      </c>
      <c r="B560" s="1" t="s">
        <v>2920</v>
      </c>
      <c r="C560" s="1" t="s">
        <v>3396</v>
      </c>
    </row>
    <row r="561" spans="1:3" x14ac:dyDescent="0.2">
      <c r="A561" s="1" t="str">
        <f>"603002"</f>
        <v>603002</v>
      </c>
      <c r="B561" s="1" t="s">
        <v>2906</v>
      </c>
      <c r="C561" s="1" t="s">
        <v>3395</v>
      </c>
    </row>
    <row r="562" spans="1:3" x14ac:dyDescent="0.2">
      <c r="A562" s="1" t="str">
        <f>"601999"</f>
        <v>601999</v>
      </c>
      <c r="B562" s="1" t="s">
        <v>447</v>
      </c>
      <c r="C562" s="1" t="s">
        <v>3165</v>
      </c>
    </row>
    <row r="563" spans="1:3" x14ac:dyDescent="0.2">
      <c r="A563" s="1" t="str">
        <f>"601998"</f>
        <v>601998</v>
      </c>
      <c r="B563" s="1" t="s">
        <v>421</v>
      </c>
      <c r="C563" s="1" t="s">
        <v>3161</v>
      </c>
    </row>
    <row r="564" spans="1:3" x14ac:dyDescent="0.2">
      <c r="A564" s="1" t="str">
        <f>"601995"</f>
        <v>601995</v>
      </c>
      <c r="B564" s="1" t="s">
        <v>373</v>
      </c>
      <c r="C564" s="1" t="s">
        <v>3160</v>
      </c>
    </row>
    <row r="565" spans="1:3" x14ac:dyDescent="0.2">
      <c r="A565" s="1" t="str">
        <f>"601990"</f>
        <v>601990</v>
      </c>
      <c r="B565" s="1" t="s">
        <v>374</v>
      </c>
      <c r="C565" s="1" t="s">
        <v>3160</v>
      </c>
    </row>
    <row r="566" spans="1:3" x14ac:dyDescent="0.2">
      <c r="A566" s="1" t="str">
        <f>"601989"</f>
        <v>601989</v>
      </c>
      <c r="B566" s="1" t="s">
        <v>1340</v>
      </c>
      <c r="C566" s="1" t="s">
        <v>3228</v>
      </c>
    </row>
    <row r="567" spans="1:3" x14ac:dyDescent="0.2">
      <c r="A567" s="1" t="str">
        <f>"601988"</f>
        <v>601988</v>
      </c>
      <c r="B567" s="1" t="s">
        <v>430</v>
      </c>
      <c r="C567" s="1" t="s">
        <v>3162</v>
      </c>
    </row>
    <row r="568" spans="1:3" x14ac:dyDescent="0.2">
      <c r="A568" s="1" t="str">
        <f>"601985"</f>
        <v>601985</v>
      </c>
      <c r="B568" s="1" t="s">
        <v>127</v>
      </c>
      <c r="C568" s="1" t="s">
        <v>3122</v>
      </c>
    </row>
    <row r="569" spans="1:3" x14ac:dyDescent="0.2">
      <c r="A569" s="1" t="str">
        <f>"601975"</f>
        <v>601975</v>
      </c>
      <c r="B569" s="1" t="s">
        <v>208</v>
      </c>
      <c r="C569" s="1" t="s">
        <v>3131</v>
      </c>
    </row>
    <row r="570" spans="1:3" x14ac:dyDescent="0.2">
      <c r="A570" s="1" t="str">
        <f>"601969"</f>
        <v>601969</v>
      </c>
      <c r="B570" s="1" t="s">
        <v>2784</v>
      </c>
      <c r="C570" s="1" t="s">
        <v>3380</v>
      </c>
    </row>
    <row r="571" spans="1:3" x14ac:dyDescent="0.2">
      <c r="A571" s="1" t="str">
        <f>"601968"</f>
        <v>601968</v>
      </c>
      <c r="B571" s="1" t="s">
        <v>2298</v>
      </c>
      <c r="C571" s="1" t="s">
        <v>3304</v>
      </c>
    </row>
    <row r="572" spans="1:3" x14ac:dyDescent="0.2">
      <c r="A572" s="1" t="str">
        <f>"601966"</f>
        <v>601966</v>
      </c>
      <c r="B572" s="1" t="s">
        <v>1968</v>
      </c>
      <c r="C572" s="1" t="s">
        <v>3275</v>
      </c>
    </row>
    <row r="573" spans="1:3" x14ac:dyDescent="0.2">
      <c r="A573" s="1" t="str">
        <f>"601965"</f>
        <v>601965</v>
      </c>
      <c r="B573" s="1" t="s">
        <v>1899</v>
      </c>
      <c r="C573" s="1" t="s">
        <v>3271</v>
      </c>
    </row>
    <row r="574" spans="1:3" x14ac:dyDescent="0.2">
      <c r="A574" s="1" t="str">
        <f>"601958"</f>
        <v>601958</v>
      </c>
      <c r="B574" s="1" t="s">
        <v>2676</v>
      </c>
      <c r="C574" s="1" t="s">
        <v>3365</v>
      </c>
    </row>
    <row r="575" spans="1:3" x14ac:dyDescent="0.2">
      <c r="A575" s="1" t="str">
        <f>"601956"</f>
        <v>601956</v>
      </c>
      <c r="B575" s="1" t="s">
        <v>2156</v>
      </c>
      <c r="C575" s="1" t="s">
        <v>3287</v>
      </c>
    </row>
    <row r="576" spans="1:3" x14ac:dyDescent="0.2">
      <c r="A576" s="1" t="str">
        <f>"601952"</f>
        <v>601952</v>
      </c>
      <c r="B576" s="1" t="s">
        <v>2598</v>
      </c>
      <c r="C576" s="1" t="s">
        <v>3352</v>
      </c>
    </row>
    <row r="577" spans="1:3" x14ac:dyDescent="0.2">
      <c r="A577" s="1" t="str">
        <f>"601939"</f>
        <v>601939</v>
      </c>
      <c r="B577" s="1" t="s">
        <v>431</v>
      </c>
      <c r="C577" s="1" t="s">
        <v>3162</v>
      </c>
    </row>
    <row r="578" spans="1:3" x14ac:dyDescent="0.2">
      <c r="A578" s="1" t="str">
        <f>"601928"</f>
        <v>601928</v>
      </c>
      <c r="B578" s="1" t="s">
        <v>460</v>
      </c>
      <c r="C578" s="1" t="s">
        <v>3166</v>
      </c>
    </row>
    <row r="579" spans="1:3" x14ac:dyDescent="0.2">
      <c r="A579" s="1" t="str">
        <f>"601921"</f>
        <v>601921</v>
      </c>
      <c r="B579" s="1" t="s">
        <v>448</v>
      </c>
      <c r="C579" s="1" t="s">
        <v>3165</v>
      </c>
    </row>
    <row r="580" spans="1:3" x14ac:dyDescent="0.2">
      <c r="A580" s="1" t="str">
        <f>"601919"</f>
        <v>601919</v>
      </c>
      <c r="B580" s="1" t="s">
        <v>209</v>
      </c>
      <c r="C580" s="1" t="s">
        <v>3131</v>
      </c>
    </row>
    <row r="581" spans="1:3" x14ac:dyDescent="0.2">
      <c r="A581" s="1" t="str">
        <f>"601916"</f>
        <v>601916</v>
      </c>
      <c r="B581" s="1" t="s">
        <v>422</v>
      </c>
      <c r="C581" s="1" t="s">
        <v>3161</v>
      </c>
    </row>
    <row r="582" spans="1:3" x14ac:dyDescent="0.2">
      <c r="A582" s="1" t="str">
        <f>"601901"</f>
        <v>601901</v>
      </c>
      <c r="B582" s="1" t="s">
        <v>375</v>
      </c>
      <c r="C582" s="1" t="s">
        <v>3160</v>
      </c>
    </row>
    <row r="583" spans="1:3" x14ac:dyDescent="0.2">
      <c r="A583" s="1" t="str">
        <f>"601900"</f>
        <v>601900</v>
      </c>
      <c r="B583" s="1" t="s">
        <v>461</v>
      </c>
      <c r="C583" s="1" t="s">
        <v>3166</v>
      </c>
    </row>
    <row r="584" spans="1:3" x14ac:dyDescent="0.2">
      <c r="A584" s="1" t="str">
        <f>"601899"</f>
        <v>601899</v>
      </c>
      <c r="B584" s="1" t="s">
        <v>2746</v>
      </c>
      <c r="C584" s="1" t="s">
        <v>3374</v>
      </c>
    </row>
    <row r="585" spans="1:3" x14ac:dyDescent="0.2">
      <c r="A585" s="1" t="str">
        <f>"601890"</f>
        <v>601890</v>
      </c>
      <c r="B585" s="1" t="s">
        <v>1341</v>
      </c>
      <c r="C585" s="1" t="s">
        <v>3228</v>
      </c>
    </row>
    <row r="586" spans="1:3" x14ac:dyDescent="0.2">
      <c r="A586" s="1" t="str">
        <f>"601888"</f>
        <v>601888</v>
      </c>
      <c r="B586" s="1" t="s">
        <v>284</v>
      </c>
      <c r="C586" s="1" t="s">
        <v>3140</v>
      </c>
    </row>
    <row r="587" spans="1:3" x14ac:dyDescent="0.2">
      <c r="A587" s="1" t="str">
        <f>"601882"</f>
        <v>601882</v>
      </c>
      <c r="B587" s="1" t="s">
        <v>1270</v>
      </c>
      <c r="C587" s="1" t="s">
        <v>3224</v>
      </c>
    </row>
    <row r="588" spans="1:3" x14ac:dyDescent="0.2">
      <c r="A588" s="1" t="str">
        <f>"601881"</f>
        <v>601881</v>
      </c>
      <c r="B588" s="1" t="s">
        <v>376</v>
      </c>
      <c r="C588" s="1" t="s">
        <v>3160</v>
      </c>
    </row>
    <row r="589" spans="1:3" x14ac:dyDescent="0.2">
      <c r="A589" s="1" t="str">
        <f>"601880"</f>
        <v>601880</v>
      </c>
      <c r="B589" s="1" t="s">
        <v>220</v>
      </c>
      <c r="C589" s="1" t="s">
        <v>3132</v>
      </c>
    </row>
    <row r="590" spans="1:3" x14ac:dyDescent="0.2">
      <c r="A590" s="1" t="str">
        <f>"601878"</f>
        <v>601878</v>
      </c>
      <c r="B590" s="1" t="s">
        <v>377</v>
      </c>
      <c r="C590" s="1" t="s">
        <v>3160</v>
      </c>
    </row>
    <row r="591" spans="1:3" x14ac:dyDescent="0.2">
      <c r="A591" s="1" t="str">
        <f>"601877"</f>
        <v>601877</v>
      </c>
      <c r="B591" s="1" t="s">
        <v>1476</v>
      </c>
      <c r="C591" s="1" t="s">
        <v>3240</v>
      </c>
    </row>
    <row r="592" spans="1:3" x14ac:dyDescent="0.2">
      <c r="A592" s="1" t="str">
        <f>"601872"</f>
        <v>601872</v>
      </c>
      <c r="B592" s="1" t="s">
        <v>210</v>
      </c>
      <c r="C592" s="1" t="s">
        <v>3131</v>
      </c>
    </row>
    <row r="593" spans="1:3" x14ac:dyDescent="0.2">
      <c r="A593" s="1" t="str">
        <f>"601869"</f>
        <v>601869</v>
      </c>
      <c r="B593" s="1" t="s">
        <v>703</v>
      </c>
      <c r="C593" s="1" t="s">
        <v>3194</v>
      </c>
    </row>
    <row r="594" spans="1:3" x14ac:dyDescent="0.2">
      <c r="A594" s="1" t="str">
        <f>"601866"</f>
        <v>601866</v>
      </c>
      <c r="B594" s="1" t="s">
        <v>211</v>
      </c>
      <c r="C594" s="1" t="s">
        <v>3131</v>
      </c>
    </row>
    <row r="595" spans="1:3" x14ac:dyDescent="0.2">
      <c r="A595" s="1" t="str">
        <f>"601865"</f>
        <v>601865</v>
      </c>
      <c r="B595" s="1" t="s">
        <v>1426</v>
      </c>
      <c r="C595" s="1" t="s">
        <v>3236</v>
      </c>
    </row>
    <row r="596" spans="1:3" x14ac:dyDescent="0.2">
      <c r="A596" s="1" t="str">
        <f>"601858"</f>
        <v>601858</v>
      </c>
      <c r="B596" s="1" t="s">
        <v>443</v>
      </c>
      <c r="C596" s="1" t="s">
        <v>3164</v>
      </c>
    </row>
    <row r="597" spans="1:3" x14ac:dyDescent="0.2">
      <c r="A597" s="1" t="str">
        <f>"601827"</f>
        <v>601827</v>
      </c>
      <c r="B597" s="1" t="s">
        <v>19</v>
      </c>
      <c r="C597" s="1" t="s">
        <v>3115</v>
      </c>
    </row>
    <row r="598" spans="1:3" x14ac:dyDescent="0.2">
      <c r="A598" s="1" t="str">
        <f>"601818"</f>
        <v>601818</v>
      </c>
      <c r="B598" s="1" t="s">
        <v>423</v>
      </c>
      <c r="C598" s="1" t="s">
        <v>3161</v>
      </c>
    </row>
    <row r="599" spans="1:3" x14ac:dyDescent="0.2">
      <c r="A599" s="1" t="str">
        <f>"601816"</f>
        <v>601816</v>
      </c>
      <c r="B599" s="1" t="s">
        <v>268</v>
      </c>
      <c r="C599" s="1" t="s">
        <v>3137</v>
      </c>
    </row>
    <row r="600" spans="1:3" x14ac:dyDescent="0.2">
      <c r="A600" s="1" t="str">
        <f>"601811"</f>
        <v>601811</v>
      </c>
      <c r="B600" s="1" t="s">
        <v>462</v>
      </c>
      <c r="C600" s="1" t="s">
        <v>3166</v>
      </c>
    </row>
    <row r="601" spans="1:3" x14ac:dyDescent="0.2">
      <c r="A601" s="1" t="str">
        <f>"601801"</f>
        <v>601801</v>
      </c>
      <c r="B601" s="1" t="s">
        <v>449</v>
      </c>
      <c r="C601" s="1" t="s">
        <v>3165</v>
      </c>
    </row>
    <row r="602" spans="1:3" x14ac:dyDescent="0.2">
      <c r="A602" s="1" t="str">
        <f>"601799"</f>
        <v>601799</v>
      </c>
      <c r="B602" s="1" t="s">
        <v>2069</v>
      </c>
      <c r="C602" s="1" t="s">
        <v>3277</v>
      </c>
    </row>
    <row r="603" spans="1:3" x14ac:dyDescent="0.2">
      <c r="A603" s="1" t="str">
        <f>"601798"</f>
        <v>601798</v>
      </c>
      <c r="B603" s="1" t="s">
        <v>1126</v>
      </c>
      <c r="C603" s="1" t="s">
        <v>3218</v>
      </c>
    </row>
    <row r="604" spans="1:3" x14ac:dyDescent="0.2">
      <c r="A604" s="1" t="str">
        <f>"601788"</f>
        <v>601788</v>
      </c>
      <c r="B604" s="1" t="s">
        <v>378</v>
      </c>
      <c r="C604" s="1" t="s">
        <v>3160</v>
      </c>
    </row>
    <row r="605" spans="1:3" x14ac:dyDescent="0.2">
      <c r="A605" s="1" t="str">
        <f>"601777"</f>
        <v>601777</v>
      </c>
      <c r="B605" s="1" t="s">
        <v>1897</v>
      </c>
      <c r="C605" s="1" t="s">
        <v>3270</v>
      </c>
    </row>
    <row r="606" spans="1:3" x14ac:dyDescent="0.2">
      <c r="A606" s="1" t="str">
        <f>"601766"</f>
        <v>601766</v>
      </c>
      <c r="B606" s="1" t="s">
        <v>1311</v>
      </c>
      <c r="C606" s="1" t="s">
        <v>3226</v>
      </c>
    </row>
    <row r="607" spans="1:3" x14ac:dyDescent="0.2">
      <c r="A607" s="1" t="str">
        <f>"601728"</f>
        <v>601728</v>
      </c>
      <c r="B607" s="1" t="s">
        <v>661</v>
      </c>
      <c r="C607" s="1" t="s">
        <v>3189</v>
      </c>
    </row>
    <row r="608" spans="1:3" x14ac:dyDescent="0.2">
      <c r="A608" s="1" t="str">
        <f>"601727"</f>
        <v>601727</v>
      </c>
      <c r="B608" s="1" t="s">
        <v>1380</v>
      </c>
      <c r="C608" s="1" t="s">
        <v>3232</v>
      </c>
    </row>
    <row r="609" spans="1:3" x14ac:dyDescent="0.2">
      <c r="A609" s="1" t="str">
        <f>"601718"</f>
        <v>601718</v>
      </c>
      <c r="B609" s="1" t="s">
        <v>2352</v>
      </c>
      <c r="C609" s="1" t="s">
        <v>3311</v>
      </c>
    </row>
    <row r="610" spans="1:3" x14ac:dyDescent="0.2">
      <c r="A610" s="1" t="str">
        <f>"601717"</f>
        <v>601717</v>
      </c>
      <c r="B610" s="1" t="s">
        <v>1127</v>
      </c>
      <c r="C610" s="1" t="s">
        <v>3218</v>
      </c>
    </row>
    <row r="611" spans="1:3" x14ac:dyDescent="0.2">
      <c r="A611" s="1" t="str">
        <f>"601702"</f>
        <v>601702</v>
      </c>
      <c r="B611" s="1" t="s">
        <v>2721</v>
      </c>
      <c r="C611" s="1" t="s">
        <v>3373</v>
      </c>
    </row>
    <row r="612" spans="1:3" x14ac:dyDescent="0.2">
      <c r="A612" s="1" t="str">
        <f>"601698"</f>
        <v>601698</v>
      </c>
      <c r="B612" s="1" t="s">
        <v>1348</v>
      </c>
      <c r="C612" s="1" t="s">
        <v>3229</v>
      </c>
    </row>
    <row r="613" spans="1:3" x14ac:dyDescent="0.2">
      <c r="A613" s="1" t="str">
        <f>"601696"</f>
        <v>601696</v>
      </c>
      <c r="B613" s="1" t="s">
        <v>379</v>
      </c>
      <c r="C613" s="1" t="s">
        <v>3160</v>
      </c>
    </row>
    <row r="614" spans="1:3" x14ac:dyDescent="0.2">
      <c r="A614" s="1" t="str">
        <f>"601689"</f>
        <v>601689</v>
      </c>
      <c r="B614" s="1" t="s">
        <v>2070</v>
      </c>
      <c r="C614" s="1" t="s">
        <v>3277</v>
      </c>
    </row>
    <row r="615" spans="1:3" x14ac:dyDescent="0.2">
      <c r="A615" s="1" t="str">
        <f>"601688"</f>
        <v>601688</v>
      </c>
      <c r="B615" s="1" t="s">
        <v>380</v>
      </c>
      <c r="C615" s="1" t="s">
        <v>3160</v>
      </c>
    </row>
    <row r="616" spans="1:3" x14ac:dyDescent="0.2">
      <c r="A616" s="1" t="str">
        <f>"601686"</f>
        <v>601686</v>
      </c>
      <c r="B616" s="1" t="s">
        <v>2769</v>
      </c>
      <c r="C616" s="1" t="s">
        <v>3376</v>
      </c>
    </row>
    <row r="617" spans="1:3" x14ac:dyDescent="0.2">
      <c r="A617" s="1" t="str">
        <f>"601678"</f>
        <v>601678</v>
      </c>
      <c r="B617" s="1" t="s">
        <v>3058</v>
      </c>
      <c r="C617" s="1" t="s">
        <v>3409</v>
      </c>
    </row>
    <row r="618" spans="1:3" x14ac:dyDescent="0.2">
      <c r="A618" s="1" t="str">
        <f>"601677"</f>
        <v>601677</v>
      </c>
      <c r="B618" s="1" t="s">
        <v>2722</v>
      </c>
      <c r="C618" s="1" t="s">
        <v>3373</v>
      </c>
    </row>
    <row r="619" spans="1:3" x14ac:dyDescent="0.2">
      <c r="A619" s="1" t="str">
        <f>"601658"</f>
        <v>601658</v>
      </c>
      <c r="B619" s="1" t="s">
        <v>432</v>
      </c>
      <c r="C619" s="1" t="s">
        <v>3162</v>
      </c>
    </row>
    <row r="620" spans="1:3" x14ac:dyDescent="0.2">
      <c r="A620" s="1" t="str">
        <f>"601636"</f>
        <v>601636</v>
      </c>
      <c r="B620" s="1" t="s">
        <v>2633</v>
      </c>
      <c r="C620" s="1" t="s">
        <v>3360</v>
      </c>
    </row>
    <row r="621" spans="1:3" x14ac:dyDescent="0.2">
      <c r="A621" s="1" t="str">
        <f>"601633"</f>
        <v>601633</v>
      </c>
      <c r="B621" s="1" t="s">
        <v>2103</v>
      </c>
      <c r="C621" s="1" t="s">
        <v>3280</v>
      </c>
    </row>
    <row r="622" spans="1:3" x14ac:dyDescent="0.2">
      <c r="A622" s="1" t="str">
        <f>"601628"</f>
        <v>601628</v>
      </c>
      <c r="B622" s="1" t="s">
        <v>368</v>
      </c>
      <c r="C622" s="1" t="s">
        <v>3159</v>
      </c>
    </row>
    <row r="623" spans="1:3" x14ac:dyDescent="0.2">
      <c r="A623" s="1" t="str">
        <f>"601619"</f>
        <v>601619</v>
      </c>
      <c r="B623" s="1" t="s">
        <v>137</v>
      </c>
      <c r="C623" s="1" t="s">
        <v>3124</v>
      </c>
    </row>
    <row r="624" spans="1:3" x14ac:dyDescent="0.2">
      <c r="A624" s="1" t="str">
        <f>"601618"</f>
        <v>601618</v>
      </c>
      <c r="B624" s="1" t="s">
        <v>324</v>
      </c>
      <c r="C624" s="1" t="s">
        <v>3148</v>
      </c>
    </row>
    <row r="625" spans="1:3" x14ac:dyDescent="0.2">
      <c r="A625" s="1" t="str">
        <f>"601616"</f>
        <v>601616</v>
      </c>
      <c r="B625" s="1" t="s">
        <v>1477</v>
      </c>
      <c r="C625" s="1" t="s">
        <v>3240</v>
      </c>
    </row>
    <row r="626" spans="1:3" x14ac:dyDescent="0.2">
      <c r="A626" s="1" t="str">
        <f>"601615"</f>
        <v>601615</v>
      </c>
      <c r="B626" s="1" t="s">
        <v>1414</v>
      </c>
      <c r="C626" s="1" t="s">
        <v>3234</v>
      </c>
    </row>
    <row r="627" spans="1:3" x14ac:dyDescent="0.2">
      <c r="A627" s="1" t="str">
        <f>"601609"</f>
        <v>601609</v>
      </c>
      <c r="B627" s="1" t="s">
        <v>2747</v>
      </c>
      <c r="C627" s="1" t="s">
        <v>3374</v>
      </c>
    </row>
    <row r="628" spans="1:3" x14ac:dyDescent="0.2">
      <c r="A628" s="1" t="str">
        <f>"601608"</f>
        <v>601608</v>
      </c>
      <c r="B628" s="1" t="s">
        <v>1128</v>
      </c>
      <c r="C628" s="1" t="s">
        <v>3218</v>
      </c>
    </row>
    <row r="629" spans="1:3" x14ac:dyDescent="0.2">
      <c r="A629" s="1" t="str">
        <f>"601607"</f>
        <v>601607</v>
      </c>
      <c r="B629" s="1" t="s">
        <v>1660</v>
      </c>
      <c r="C629" s="1" t="s">
        <v>3252</v>
      </c>
    </row>
    <row r="630" spans="1:3" x14ac:dyDescent="0.2">
      <c r="A630" s="1" t="str">
        <f>"601601"</f>
        <v>601601</v>
      </c>
      <c r="B630" s="1" t="s">
        <v>369</v>
      </c>
      <c r="C630" s="1" t="s">
        <v>3159</v>
      </c>
    </row>
    <row r="631" spans="1:3" x14ac:dyDescent="0.2">
      <c r="A631" s="1" t="str">
        <f>"601600"</f>
        <v>601600</v>
      </c>
      <c r="B631" s="1" t="s">
        <v>2723</v>
      </c>
      <c r="C631" s="1" t="s">
        <v>3373</v>
      </c>
    </row>
    <row r="632" spans="1:3" x14ac:dyDescent="0.2">
      <c r="A632" s="1" t="str">
        <f>"601599"</f>
        <v>601599</v>
      </c>
      <c r="B632" s="1" t="s">
        <v>2396</v>
      </c>
      <c r="C632" s="1" t="s">
        <v>3316</v>
      </c>
    </row>
    <row r="633" spans="1:3" x14ac:dyDescent="0.2">
      <c r="A633" s="1" t="str">
        <f>"601598"</f>
        <v>601598</v>
      </c>
      <c r="B633" s="1" t="s">
        <v>177</v>
      </c>
      <c r="C633" s="1" t="s">
        <v>3128</v>
      </c>
    </row>
    <row r="634" spans="1:3" x14ac:dyDescent="0.2">
      <c r="A634" s="1" t="str">
        <f>"601595"</f>
        <v>601595</v>
      </c>
      <c r="B634" s="1" t="s">
        <v>476</v>
      </c>
      <c r="C634" s="1" t="s">
        <v>3170</v>
      </c>
    </row>
    <row r="635" spans="1:3" x14ac:dyDescent="0.2">
      <c r="A635" s="1" t="str">
        <f>"601579"</f>
        <v>601579</v>
      </c>
      <c r="B635" s="1" t="s">
        <v>2522</v>
      </c>
      <c r="C635" s="1" t="s">
        <v>3333</v>
      </c>
    </row>
    <row r="636" spans="1:3" x14ac:dyDescent="0.2">
      <c r="A636" s="1" t="str">
        <f>"601568"</f>
        <v>601568</v>
      </c>
      <c r="B636" s="1" t="s">
        <v>3059</v>
      </c>
      <c r="C636" s="1" t="s">
        <v>3409</v>
      </c>
    </row>
    <row r="637" spans="1:3" x14ac:dyDescent="0.2">
      <c r="A637" s="1" t="str">
        <f>"601567"</f>
        <v>601567</v>
      </c>
      <c r="B637" s="1" t="s">
        <v>1478</v>
      </c>
      <c r="C637" s="1" t="s">
        <v>3240</v>
      </c>
    </row>
    <row r="638" spans="1:3" x14ac:dyDescent="0.2">
      <c r="A638" s="1" t="str">
        <f>"601566"</f>
        <v>601566</v>
      </c>
      <c r="B638" s="1" t="s">
        <v>2353</v>
      </c>
      <c r="C638" s="1" t="s">
        <v>3311</v>
      </c>
    </row>
    <row r="639" spans="1:3" x14ac:dyDescent="0.2">
      <c r="A639" s="1" t="str">
        <f>"601555"</f>
        <v>601555</v>
      </c>
      <c r="B639" s="1" t="s">
        <v>381</v>
      </c>
      <c r="C639" s="1" t="s">
        <v>3160</v>
      </c>
    </row>
    <row r="640" spans="1:3" x14ac:dyDescent="0.2">
      <c r="A640" s="1" t="str">
        <f>"601519"</f>
        <v>601519</v>
      </c>
      <c r="B640" s="1" t="s">
        <v>557</v>
      </c>
      <c r="C640" s="1" t="s">
        <v>3182</v>
      </c>
    </row>
    <row r="641" spans="1:3" x14ac:dyDescent="0.2">
      <c r="A641" s="1" t="str">
        <f>"601518"</f>
        <v>601518</v>
      </c>
      <c r="B641" s="1" t="s">
        <v>249</v>
      </c>
      <c r="C641" s="1" t="s">
        <v>3136</v>
      </c>
    </row>
    <row r="642" spans="1:3" x14ac:dyDescent="0.2">
      <c r="A642" s="1" t="str">
        <f>"601512"</f>
        <v>601512</v>
      </c>
      <c r="B642" s="1" t="s">
        <v>311</v>
      </c>
      <c r="C642" s="1" t="s">
        <v>3146</v>
      </c>
    </row>
    <row r="643" spans="1:3" x14ac:dyDescent="0.2">
      <c r="A643" s="1" t="str">
        <f>"601500"</f>
        <v>601500</v>
      </c>
      <c r="B643" s="1" t="s">
        <v>1969</v>
      </c>
      <c r="C643" s="1" t="s">
        <v>3275</v>
      </c>
    </row>
    <row r="644" spans="1:3" x14ac:dyDescent="0.2">
      <c r="A644" s="1" t="str">
        <f>"601456"</f>
        <v>601456</v>
      </c>
      <c r="B644" s="1" t="s">
        <v>382</v>
      </c>
      <c r="C644" s="1" t="s">
        <v>3160</v>
      </c>
    </row>
    <row r="645" spans="1:3" x14ac:dyDescent="0.2">
      <c r="A645" s="1" t="str">
        <f>"601399"</f>
        <v>601399</v>
      </c>
      <c r="B645" s="1" t="s">
        <v>1129</v>
      </c>
      <c r="C645" s="1" t="s">
        <v>3218</v>
      </c>
    </row>
    <row r="646" spans="1:3" x14ac:dyDescent="0.2">
      <c r="A646" s="1" t="str">
        <f>"601398"</f>
        <v>601398</v>
      </c>
      <c r="B646" s="1" t="s">
        <v>433</v>
      </c>
      <c r="C646" s="1" t="s">
        <v>3162</v>
      </c>
    </row>
    <row r="647" spans="1:3" x14ac:dyDescent="0.2">
      <c r="A647" s="1" t="str">
        <f>"601388"</f>
        <v>601388</v>
      </c>
      <c r="B647" s="1" t="s">
        <v>2724</v>
      </c>
      <c r="C647" s="1" t="s">
        <v>3373</v>
      </c>
    </row>
    <row r="648" spans="1:3" x14ac:dyDescent="0.2">
      <c r="A648" s="1" t="str">
        <f>"601377"</f>
        <v>601377</v>
      </c>
      <c r="B648" s="1" t="s">
        <v>383</v>
      </c>
      <c r="C648" s="1" t="s">
        <v>3160</v>
      </c>
    </row>
    <row r="649" spans="1:3" x14ac:dyDescent="0.2">
      <c r="A649" s="1" t="str">
        <f>"601375"</f>
        <v>601375</v>
      </c>
      <c r="B649" s="1" t="s">
        <v>384</v>
      </c>
      <c r="C649" s="1" t="s">
        <v>3160</v>
      </c>
    </row>
    <row r="650" spans="1:3" x14ac:dyDescent="0.2">
      <c r="A650" s="1" t="str">
        <f>"601369"</f>
        <v>601369</v>
      </c>
      <c r="B650" s="1" t="s">
        <v>1160</v>
      </c>
      <c r="C650" s="1" t="s">
        <v>3219</v>
      </c>
    </row>
    <row r="651" spans="1:3" x14ac:dyDescent="0.2">
      <c r="A651" s="1" t="str">
        <f>"601368"</f>
        <v>601368</v>
      </c>
      <c r="B651" s="1" t="s">
        <v>85</v>
      </c>
      <c r="C651" s="1" t="s">
        <v>3119</v>
      </c>
    </row>
    <row r="652" spans="1:3" x14ac:dyDescent="0.2">
      <c r="A652" s="1" t="str">
        <f>"601366"</f>
        <v>601366</v>
      </c>
      <c r="B652" s="1" t="s">
        <v>2138</v>
      </c>
      <c r="C652" s="1" t="s">
        <v>3286</v>
      </c>
    </row>
    <row r="653" spans="1:3" x14ac:dyDescent="0.2">
      <c r="A653" s="1" t="str">
        <f>"601339"</f>
        <v>601339</v>
      </c>
      <c r="B653" s="1" t="s">
        <v>2413</v>
      </c>
      <c r="C653" s="1" t="s">
        <v>3319</v>
      </c>
    </row>
    <row r="654" spans="1:3" x14ac:dyDescent="0.2">
      <c r="A654" s="1" t="str">
        <f>"601336"</f>
        <v>601336</v>
      </c>
      <c r="B654" s="1" t="s">
        <v>370</v>
      </c>
      <c r="C654" s="1" t="s">
        <v>3159</v>
      </c>
    </row>
    <row r="655" spans="1:3" x14ac:dyDescent="0.2">
      <c r="A655" s="1" t="str">
        <f>"601333"</f>
        <v>601333</v>
      </c>
      <c r="B655" s="1" t="s">
        <v>269</v>
      </c>
      <c r="C655" s="1" t="s">
        <v>3137</v>
      </c>
    </row>
    <row r="656" spans="1:3" x14ac:dyDescent="0.2">
      <c r="A656" s="1" t="str">
        <f>"601330"</f>
        <v>601330</v>
      </c>
      <c r="B656" s="1" t="s">
        <v>20</v>
      </c>
      <c r="C656" s="1" t="s">
        <v>3115</v>
      </c>
    </row>
    <row r="657" spans="1:3" x14ac:dyDescent="0.2">
      <c r="A657" s="1" t="str">
        <f>"601328"</f>
        <v>601328</v>
      </c>
      <c r="B657" s="1" t="s">
        <v>434</v>
      </c>
      <c r="C657" s="1" t="s">
        <v>3162</v>
      </c>
    </row>
    <row r="658" spans="1:3" x14ac:dyDescent="0.2">
      <c r="A658" s="1" t="str">
        <f>"601326"</f>
        <v>601326</v>
      </c>
      <c r="B658" s="1" t="s">
        <v>221</v>
      </c>
      <c r="C658" s="1" t="s">
        <v>3132</v>
      </c>
    </row>
    <row r="659" spans="1:3" x14ac:dyDescent="0.2">
      <c r="A659" s="1" t="str">
        <f>"601319"</f>
        <v>601319</v>
      </c>
      <c r="B659" s="1" t="s">
        <v>371</v>
      </c>
      <c r="C659" s="1" t="s">
        <v>3159</v>
      </c>
    </row>
    <row r="660" spans="1:3" x14ac:dyDescent="0.2">
      <c r="A660" s="1" t="str">
        <f>"601318"</f>
        <v>601318</v>
      </c>
      <c r="B660" s="1" t="s">
        <v>372</v>
      </c>
      <c r="C660" s="1" t="s">
        <v>3159</v>
      </c>
    </row>
    <row r="661" spans="1:3" x14ac:dyDescent="0.2">
      <c r="A661" s="1" t="str">
        <f>"601311"</f>
        <v>601311</v>
      </c>
      <c r="B661" s="1" t="s">
        <v>1538</v>
      </c>
      <c r="C661" s="1" t="s">
        <v>3244</v>
      </c>
    </row>
    <row r="662" spans="1:3" x14ac:dyDescent="0.2">
      <c r="A662" s="1" t="str">
        <f>"601298"</f>
        <v>601298</v>
      </c>
      <c r="B662" s="1" t="s">
        <v>222</v>
      </c>
      <c r="C662" s="1" t="s">
        <v>3132</v>
      </c>
    </row>
    <row r="663" spans="1:3" x14ac:dyDescent="0.2">
      <c r="A663" s="1" t="str">
        <f>"601288"</f>
        <v>601288</v>
      </c>
      <c r="B663" s="1" t="s">
        <v>435</v>
      </c>
      <c r="C663" s="1" t="s">
        <v>3162</v>
      </c>
    </row>
    <row r="664" spans="1:3" x14ac:dyDescent="0.2">
      <c r="A664" s="1" t="str">
        <f>"601236"</f>
        <v>601236</v>
      </c>
      <c r="B664" s="1" t="s">
        <v>385</v>
      </c>
      <c r="C664" s="1" t="s">
        <v>3160</v>
      </c>
    </row>
    <row r="665" spans="1:3" x14ac:dyDescent="0.2">
      <c r="A665" s="1" t="str">
        <f>"601233"</f>
        <v>601233</v>
      </c>
      <c r="B665" s="1" t="s">
        <v>3080</v>
      </c>
      <c r="C665" s="1" t="s">
        <v>3416</v>
      </c>
    </row>
    <row r="666" spans="1:3" x14ac:dyDescent="0.2">
      <c r="A666" s="1" t="str">
        <f>"601231"</f>
        <v>601231</v>
      </c>
      <c r="B666" s="1" t="s">
        <v>864</v>
      </c>
      <c r="C666" s="1" t="s">
        <v>3202</v>
      </c>
    </row>
    <row r="667" spans="1:3" x14ac:dyDescent="0.2">
      <c r="A667" s="1" t="str">
        <f>"601228"</f>
        <v>601228</v>
      </c>
      <c r="B667" s="1" t="s">
        <v>223</v>
      </c>
      <c r="C667" s="1" t="s">
        <v>3132</v>
      </c>
    </row>
    <row r="668" spans="1:3" x14ac:dyDescent="0.2">
      <c r="A668" s="1" t="str">
        <f>"601222"</f>
        <v>601222</v>
      </c>
      <c r="B668" s="1" t="s">
        <v>130</v>
      </c>
      <c r="C668" s="1" t="s">
        <v>3123</v>
      </c>
    </row>
    <row r="669" spans="1:3" x14ac:dyDescent="0.2">
      <c r="A669" s="1" t="str">
        <f>"601218"</f>
        <v>601218</v>
      </c>
      <c r="B669" s="1" t="s">
        <v>1400</v>
      </c>
      <c r="C669" s="1" t="s">
        <v>3233</v>
      </c>
    </row>
    <row r="670" spans="1:3" x14ac:dyDescent="0.2">
      <c r="A670" s="1" t="str">
        <f>"601216"</f>
        <v>601216</v>
      </c>
      <c r="B670" s="1" t="s">
        <v>3060</v>
      </c>
      <c r="C670" s="1" t="s">
        <v>3409</v>
      </c>
    </row>
    <row r="671" spans="1:3" x14ac:dyDescent="0.2">
      <c r="A671" s="1" t="str">
        <f>"601211"</f>
        <v>601211</v>
      </c>
      <c r="B671" s="1" t="s">
        <v>386</v>
      </c>
      <c r="C671" s="1" t="s">
        <v>3160</v>
      </c>
    </row>
    <row r="672" spans="1:3" x14ac:dyDescent="0.2">
      <c r="A672" s="1" t="str">
        <f>"601208"</f>
        <v>601208</v>
      </c>
      <c r="B672" s="1" t="s">
        <v>2896</v>
      </c>
      <c r="C672" s="1" t="s">
        <v>3394</v>
      </c>
    </row>
    <row r="673" spans="1:3" x14ac:dyDescent="0.2">
      <c r="A673" s="1" t="str">
        <f>"601200"</f>
        <v>601200</v>
      </c>
      <c r="B673" s="1" t="s">
        <v>21</v>
      </c>
      <c r="C673" s="1" t="s">
        <v>3115</v>
      </c>
    </row>
    <row r="674" spans="1:3" x14ac:dyDescent="0.2">
      <c r="A674" s="1" t="str">
        <f>"601199"</f>
        <v>601199</v>
      </c>
      <c r="B674" s="1" t="s">
        <v>86</v>
      </c>
      <c r="C674" s="1" t="s">
        <v>3119</v>
      </c>
    </row>
    <row r="675" spans="1:3" x14ac:dyDescent="0.2">
      <c r="A675" s="1" t="str">
        <f>"601198"</f>
        <v>601198</v>
      </c>
      <c r="B675" s="1" t="s">
        <v>387</v>
      </c>
      <c r="C675" s="1" t="s">
        <v>3160</v>
      </c>
    </row>
    <row r="676" spans="1:3" x14ac:dyDescent="0.2">
      <c r="A676" s="1" t="str">
        <f>"601188"</f>
        <v>601188</v>
      </c>
      <c r="B676" s="1" t="s">
        <v>250</v>
      </c>
      <c r="C676" s="1" t="s">
        <v>3136</v>
      </c>
    </row>
    <row r="677" spans="1:3" x14ac:dyDescent="0.2">
      <c r="A677" s="1" t="str">
        <f>"601179"</f>
        <v>601179</v>
      </c>
      <c r="B677" s="1" t="s">
        <v>1493</v>
      </c>
      <c r="C677" s="1" t="s">
        <v>3241</v>
      </c>
    </row>
    <row r="678" spans="1:3" x14ac:dyDescent="0.2">
      <c r="A678" s="1" t="str">
        <f>"601177"</f>
        <v>601177</v>
      </c>
      <c r="B678" s="1" t="s">
        <v>1234</v>
      </c>
      <c r="C678" s="1" t="s">
        <v>3223</v>
      </c>
    </row>
    <row r="679" spans="1:3" x14ac:dyDescent="0.2">
      <c r="A679" s="1" t="str">
        <f>"601168"</f>
        <v>601168</v>
      </c>
      <c r="B679" s="1" t="s">
        <v>2748</v>
      </c>
      <c r="C679" s="1" t="s">
        <v>3374</v>
      </c>
    </row>
    <row r="680" spans="1:3" x14ac:dyDescent="0.2">
      <c r="A680" s="1" t="str">
        <f>"601166"</f>
        <v>601166</v>
      </c>
      <c r="B680" s="1" t="s">
        <v>424</v>
      </c>
      <c r="C680" s="1" t="s">
        <v>3161</v>
      </c>
    </row>
    <row r="681" spans="1:3" x14ac:dyDescent="0.2">
      <c r="A681" s="1" t="str">
        <f>"601163"</f>
        <v>601163</v>
      </c>
      <c r="B681" s="1" t="s">
        <v>1970</v>
      </c>
      <c r="C681" s="1" t="s">
        <v>3275</v>
      </c>
    </row>
    <row r="682" spans="1:3" x14ac:dyDescent="0.2">
      <c r="A682" s="1" t="str">
        <f>"601162"</f>
        <v>601162</v>
      </c>
      <c r="B682" s="1" t="s">
        <v>388</v>
      </c>
      <c r="C682" s="1" t="s">
        <v>3160</v>
      </c>
    </row>
    <row r="683" spans="1:3" x14ac:dyDescent="0.2">
      <c r="A683" s="1" t="str">
        <f>"601158"</f>
        <v>601158</v>
      </c>
      <c r="B683" s="1" t="s">
        <v>87</v>
      </c>
      <c r="C683" s="1" t="s">
        <v>3119</v>
      </c>
    </row>
    <row r="684" spans="1:3" x14ac:dyDescent="0.2">
      <c r="A684" s="1" t="str">
        <f>"601156"</f>
        <v>601156</v>
      </c>
      <c r="B684" s="1" t="s">
        <v>178</v>
      </c>
      <c r="C684" s="1" t="s">
        <v>3128</v>
      </c>
    </row>
    <row r="685" spans="1:3" x14ac:dyDescent="0.2">
      <c r="A685" s="1" t="str">
        <f>"601139"</f>
        <v>601139</v>
      </c>
      <c r="B685" s="1" t="s">
        <v>106</v>
      </c>
      <c r="C685" s="1" t="s">
        <v>3120</v>
      </c>
    </row>
    <row r="686" spans="1:3" x14ac:dyDescent="0.2">
      <c r="A686" s="1" t="str">
        <f>"601138"</f>
        <v>601138</v>
      </c>
      <c r="B686" s="1" t="s">
        <v>865</v>
      </c>
      <c r="C686" s="1" t="s">
        <v>3202</v>
      </c>
    </row>
    <row r="687" spans="1:3" x14ac:dyDescent="0.2">
      <c r="A687" s="1" t="str">
        <f>"601137"</f>
        <v>601137</v>
      </c>
      <c r="B687" s="1" t="s">
        <v>2642</v>
      </c>
      <c r="C687" s="1" t="s">
        <v>3361</v>
      </c>
    </row>
    <row r="688" spans="1:3" x14ac:dyDescent="0.2">
      <c r="A688" s="1" t="str">
        <f>"601136"</f>
        <v>601136</v>
      </c>
      <c r="B688" s="1" t="s">
        <v>389</v>
      </c>
      <c r="C688" s="1" t="s">
        <v>3160</v>
      </c>
    </row>
    <row r="689" spans="1:3" x14ac:dyDescent="0.2">
      <c r="A689" s="1" t="str">
        <f>"601133"</f>
        <v>601133</v>
      </c>
      <c r="B689" s="1" t="s">
        <v>325</v>
      </c>
      <c r="C689" s="1" t="s">
        <v>3148</v>
      </c>
    </row>
    <row r="690" spans="1:3" x14ac:dyDescent="0.2">
      <c r="A690" s="1" t="str">
        <f>"601127"</f>
        <v>601127</v>
      </c>
      <c r="B690" s="1" t="s">
        <v>2104</v>
      </c>
      <c r="C690" s="1" t="s">
        <v>3280</v>
      </c>
    </row>
    <row r="691" spans="1:3" x14ac:dyDescent="0.2">
      <c r="A691" s="1" t="str">
        <f>"601126"</f>
        <v>601126</v>
      </c>
      <c r="B691" s="1" t="s">
        <v>1516</v>
      </c>
      <c r="C691" s="1" t="s">
        <v>3242</v>
      </c>
    </row>
    <row r="692" spans="1:3" x14ac:dyDescent="0.2">
      <c r="A692" s="1" t="str">
        <f>"601121"</f>
        <v>601121</v>
      </c>
      <c r="B692" s="1" t="s">
        <v>2785</v>
      </c>
      <c r="C692" s="1" t="s">
        <v>3380</v>
      </c>
    </row>
    <row r="693" spans="1:3" x14ac:dyDescent="0.2">
      <c r="A693" s="1" t="str">
        <f>"601117"</f>
        <v>601117</v>
      </c>
      <c r="B693" s="1" t="s">
        <v>340</v>
      </c>
      <c r="C693" s="1" t="s">
        <v>3150</v>
      </c>
    </row>
    <row r="694" spans="1:3" x14ac:dyDescent="0.2">
      <c r="A694" s="1" t="str">
        <f>"601113"</f>
        <v>601113</v>
      </c>
      <c r="B694" s="1" t="s">
        <v>2114</v>
      </c>
      <c r="C694" s="1" t="s">
        <v>3283</v>
      </c>
    </row>
    <row r="695" spans="1:3" x14ac:dyDescent="0.2">
      <c r="A695" s="1" t="str">
        <f>"601108"</f>
        <v>601108</v>
      </c>
      <c r="B695" s="1" t="s">
        <v>390</v>
      </c>
      <c r="C695" s="1" t="s">
        <v>3160</v>
      </c>
    </row>
    <row r="696" spans="1:3" x14ac:dyDescent="0.2">
      <c r="A696" s="1" t="str">
        <f>"601107"</f>
        <v>601107</v>
      </c>
      <c r="B696" s="1" t="s">
        <v>251</v>
      </c>
      <c r="C696" s="1" t="s">
        <v>3136</v>
      </c>
    </row>
    <row r="697" spans="1:3" x14ac:dyDescent="0.2">
      <c r="A697" s="1" t="str">
        <f>"601100"</f>
        <v>601100</v>
      </c>
      <c r="B697" s="1" t="s">
        <v>1005</v>
      </c>
      <c r="C697" s="1" t="s">
        <v>3212</v>
      </c>
    </row>
    <row r="698" spans="1:3" x14ac:dyDescent="0.2">
      <c r="A698" s="1" t="str">
        <f>"601099"</f>
        <v>601099</v>
      </c>
      <c r="B698" s="1" t="s">
        <v>391</v>
      </c>
      <c r="C698" s="1" t="s">
        <v>3160</v>
      </c>
    </row>
    <row r="699" spans="1:3" x14ac:dyDescent="0.2">
      <c r="A699" s="1" t="str">
        <f>"601098"</f>
        <v>601098</v>
      </c>
      <c r="B699" s="1" t="s">
        <v>463</v>
      </c>
      <c r="C699" s="1" t="s">
        <v>3166</v>
      </c>
    </row>
    <row r="700" spans="1:3" x14ac:dyDescent="0.2">
      <c r="A700" s="1" t="str">
        <f>"601089"</f>
        <v>601089</v>
      </c>
      <c r="B700" s="1" t="s">
        <v>1832</v>
      </c>
      <c r="C700" s="1" t="s">
        <v>3268</v>
      </c>
    </row>
    <row r="701" spans="1:3" x14ac:dyDescent="0.2">
      <c r="A701" s="1" t="str">
        <f>"601083"</f>
        <v>601083</v>
      </c>
      <c r="B701" s="1" t="s">
        <v>212</v>
      </c>
      <c r="C701" s="1" t="s">
        <v>3131</v>
      </c>
    </row>
    <row r="702" spans="1:3" x14ac:dyDescent="0.2">
      <c r="A702" s="1" t="str">
        <f>"601069"</f>
        <v>601069</v>
      </c>
      <c r="B702" s="1" t="s">
        <v>2697</v>
      </c>
      <c r="C702" s="1" t="s">
        <v>3371</v>
      </c>
    </row>
    <row r="703" spans="1:3" x14ac:dyDescent="0.2">
      <c r="A703" s="1" t="str">
        <f>"601068"</f>
        <v>601068</v>
      </c>
      <c r="B703" s="1" t="s">
        <v>326</v>
      </c>
      <c r="C703" s="1" t="s">
        <v>3148</v>
      </c>
    </row>
    <row r="704" spans="1:3" x14ac:dyDescent="0.2">
      <c r="A704" s="1" t="str">
        <f>"601066"</f>
        <v>601066</v>
      </c>
      <c r="B704" s="1" t="s">
        <v>392</v>
      </c>
      <c r="C704" s="1" t="s">
        <v>3160</v>
      </c>
    </row>
    <row r="705" spans="1:3" x14ac:dyDescent="0.2">
      <c r="A705" s="1" t="str">
        <f>"601065"</f>
        <v>601065</v>
      </c>
      <c r="B705" s="1" t="s">
        <v>3048</v>
      </c>
      <c r="C705" s="1" t="s">
        <v>3407</v>
      </c>
    </row>
    <row r="706" spans="1:3" x14ac:dyDescent="0.2">
      <c r="A706" s="1" t="str">
        <f>"601061"</f>
        <v>601061</v>
      </c>
      <c r="B706" s="1" t="s">
        <v>2121</v>
      </c>
      <c r="C706" s="1" t="s">
        <v>3284</v>
      </c>
    </row>
    <row r="707" spans="1:3" x14ac:dyDescent="0.2">
      <c r="A707" s="1" t="str">
        <f>"601059"</f>
        <v>601059</v>
      </c>
      <c r="B707" s="1" t="s">
        <v>393</v>
      </c>
      <c r="C707" s="1" t="s">
        <v>3160</v>
      </c>
    </row>
    <row r="708" spans="1:3" x14ac:dyDescent="0.2">
      <c r="A708" s="1" t="str">
        <f>"601058"</f>
        <v>601058</v>
      </c>
      <c r="B708" s="1" t="s">
        <v>1971</v>
      </c>
      <c r="C708" s="1" t="s">
        <v>3275</v>
      </c>
    </row>
    <row r="709" spans="1:3" x14ac:dyDescent="0.2">
      <c r="A709" s="1" t="str">
        <f>"601038"</f>
        <v>601038</v>
      </c>
      <c r="B709" s="1" t="s">
        <v>1096</v>
      </c>
      <c r="C709" s="1" t="s">
        <v>3215</v>
      </c>
    </row>
    <row r="710" spans="1:3" x14ac:dyDescent="0.2">
      <c r="A710" s="1" t="str">
        <f>"601033"</f>
        <v>601033</v>
      </c>
      <c r="B710" s="1" t="s">
        <v>22</v>
      </c>
      <c r="C710" s="1" t="s">
        <v>3115</v>
      </c>
    </row>
    <row r="711" spans="1:3" x14ac:dyDescent="0.2">
      <c r="A711" s="1" t="str">
        <f>"601022"</f>
        <v>601022</v>
      </c>
      <c r="B711" s="1" t="s">
        <v>213</v>
      </c>
      <c r="C711" s="1" t="s">
        <v>3131</v>
      </c>
    </row>
    <row r="712" spans="1:3" x14ac:dyDescent="0.2">
      <c r="A712" s="1" t="str">
        <f>"601021"</f>
        <v>601021</v>
      </c>
      <c r="B712" s="1" t="s">
        <v>242</v>
      </c>
      <c r="C712" s="1" t="s">
        <v>3134</v>
      </c>
    </row>
    <row r="713" spans="1:3" x14ac:dyDescent="0.2">
      <c r="A713" s="1" t="str">
        <f>"601020"</f>
        <v>601020</v>
      </c>
      <c r="B713" s="1" t="s">
        <v>2707</v>
      </c>
      <c r="C713" s="1" t="s">
        <v>3372</v>
      </c>
    </row>
    <row r="714" spans="1:3" x14ac:dyDescent="0.2">
      <c r="A714" s="1" t="str">
        <f>"601019"</f>
        <v>601019</v>
      </c>
      <c r="B714" s="1" t="s">
        <v>464</v>
      </c>
      <c r="C714" s="1" t="s">
        <v>3166</v>
      </c>
    </row>
    <row r="715" spans="1:3" x14ac:dyDescent="0.2">
      <c r="A715" s="1" t="str">
        <f>"601018"</f>
        <v>601018</v>
      </c>
      <c r="B715" s="1" t="s">
        <v>224</v>
      </c>
      <c r="C715" s="1" t="s">
        <v>3132</v>
      </c>
    </row>
    <row r="716" spans="1:3" x14ac:dyDescent="0.2">
      <c r="A716" s="1" t="str">
        <f>"601016"</f>
        <v>601016</v>
      </c>
      <c r="B716" s="1" t="s">
        <v>138</v>
      </c>
      <c r="C716" s="1" t="s">
        <v>3124</v>
      </c>
    </row>
    <row r="717" spans="1:3" x14ac:dyDescent="0.2">
      <c r="A717" s="1" t="str">
        <f>"601008"</f>
        <v>601008</v>
      </c>
      <c r="B717" s="1" t="s">
        <v>225</v>
      </c>
      <c r="C717" s="1" t="s">
        <v>3132</v>
      </c>
    </row>
    <row r="718" spans="1:3" x14ac:dyDescent="0.2">
      <c r="A718" s="1" t="str">
        <f>"601007"</f>
        <v>601007</v>
      </c>
      <c r="B718" s="1" t="s">
        <v>300</v>
      </c>
      <c r="C718" s="1" t="s">
        <v>3143</v>
      </c>
    </row>
    <row r="719" spans="1:3" x14ac:dyDescent="0.2">
      <c r="A719" s="1" t="str">
        <f>"601006"</f>
        <v>601006</v>
      </c>
      <c r="B719" s="1" t="s">
        <v>270</v>
      </c>
      <c r="C719" s="1" t="s">
        <v>3137</v>
      </c>
    </row>
    <row r="720" spans="1:3" x14ac:dyDescent="0.2">
      <c r="A720" s="1" t="str">
        <f>"601003"</f>
        <v>601003</v>
      </c>
      <c r="B720" s="1" t="s">
        <v>2772</v>
      </c>
      <c r="C720" s="1" t="s">
        <v>3377</v>
      </c>
    </row>
    <row r="721" spans="1:3" x14ac:dyDescent="0.2">
      <c r="A721" s="1" t="str">
        <f>"601002"</f>
        <v>601002</v>
      </c>
      <c r="B721" s="1" t="s">
        <v>1235</v>
      </c>
      <c r="C721" s="1" t="s">
        <v>3223</v>
      </c>
    </row>
    <row r="722" spans="1:3" x14ac:dyDescent="0.2">
      <c r="A722" s="1" t="str">
        <f>"601000"</f>
        <v>601000</v>
      </c>
      <c r="B722" s="1" t="s">
        <v>226</v>
      </c>
      <c r="C722" s="1" t="s">
        <v>3132</v>
      </c>
    </row>
    <row r="723" spans="1:3" x14ac:dyDescent="0.2">
      <c r="A723" s="1" t="str">
        <f>"600999"</f>
        <v>600999</v>
      </c>
      <c r="B723" s="1" t="s">
        <v>394</v>
      </c>
      <c r="C723" s="1" t="s">
        <v>3160</v>
      </c>
    </row>
    <row r="724" spans="1:3" x14ac:dyDescent="0.2">
      <c r="A724" s="1" t="str">
        <f>"600998"</f>
        <v>600998</v>
      </c>
      <c r="B724" s="1" t="s">
        <v>1661</v>
      </c>
      <c r="C724" s="1" t="s">
        <v>3252</v>
      </c>
    </row>
    <row r="725" spans="1:3" x14ac:dyDescent="0.2">
      <c r="A725" s="1" t="str">
        <f>"600995"</f>
        <v>600995</v>
      </c>
      <c r="B725" s="1" t="s">
        <v>146</v>
      </c>
      <c r="C725" s="1" t="s">
        <v>3125</v>
      </c>
    </row>
    <row r="726" spans="1:3" x14ac:dyDescent="0.2">
      <c r="A726" s="1" t="str">
        <f>"600993"</f>
        <v>600993</v>
      </c>
      <c r="B726" s="1" t="s">
        <v>1607</v>
      </c>
      <c r="C726" s="1" t="s">
        <v>3251</v>
      </c>
    </row>
    <row r="727" spans="1:3" x14ac:dyDescent="0.2">
      <c r="A727" s="1" t="str">
        <f>"600988"</f>
        <v>600988</v>
      </c>
      <c r="B727" s="1" t="s">
        <v>2698</v>
      </c>
      <c r="C727" s="1" t="s">
        <v>3371</v>
      </c>
    </row>
    <row r="728" spans="1:3" x14ac:dyDescent="0.2">
      <c r="A728" s="1" t="str">
        <f>"600987"</f>
        <v>600987</v>
      </c>
      <c r="B728" s="1" t="s">
        <v>2410</v>
      </c>
      <c r="C728" s="1" t="s">
        <v>3318</v>
      </c>
    </row>
    <row r="729" spans="1:3" x14ac:dyDescent="0.2">
      <c r="A729" s="1" t="str">
        <f>"600986"</f>
        <v>600986</v>
      </c>
      <c r="B729" s="1" t="s">
        <v>495</v>
      </c>
      <c r="C729" s="1" t="s">
        <v>3173</v>
      </c>
    </row>
    <row r="730" spans="1:3" x14ac:dyDescent="0.2">
      <c r="A730" s="1" t="str">
        <f>"600983"</f>
        <v>600983</v>
      </c>
      <c r="B730" s="1" t="s">
        <v>2202</v>
      </c>
      <c r="C730" s="1" t="s">
        <v>3295</v>
      </c>
    </row>
    <row r="731" spans="1:3" x14ac:dyDescent="0.2">
      <c r="A731" s="1" t="str">
        <f>"600980"</f>
        <v>600980</v>
      </c>
      <c r="B731" s="1" t="s">
        <v>1130</v>
      </c>
      <c r="C731" s="1" t="s">
        <v>3218</v>
      </c>
    </row>
    <row r="732" spans="1:3" x14ac:dyDescent="0.2">
      <c r="A732" s="1" t="str">
        <f>"600979"</f>
        <v>600979</v>
      </c>
      <c r="B732" s="1" t="s">
        <v>147</v>
      </c>
      <c r="C732" s="1" t="s">
        <v>3125</v>
      </c>
    </row>
    <row r="733" spans="1:3" x14ac:dyDescent="0.2">
      <c r="A733" s="1" t="str">
        <f>"600976"</f>
        <v>600976</v>
      </c>
      <c r="B733" s="1" t="s">
        <v>1608</v>
      </c>
      <c r="C733" s="1" t="s">
        <v>3251</v>
      </c>
    </row>
    <row r="734" spans="1:3" x14ac:dyDescent="0.2">
      <c r="A734" s="1" t="str">
        <f>"600975"</f>
        <v>600975</v>
      </c>
      <c r="B734" s="1" t="s">
        <v>2581</v>
      </c>
      <c r="C734" s="1" t="s">
        <v>3348</v>
      </c>
    </row>
    <row r="735" spans="1:3" x14ac:dyDescent="0.2">
      <c r="A735" s="1" t="str">
        <f>"600973"</f>
        <v>600973</v>
      </c>
      <c r="B735" s="1" t="s">
        <v>1448</v>
      </c>
      <c r="C735" s="1" t="s">
        <v>3239</v>
      </c>
    </row>
    <row r="736" spans="1:3" x14ac:dyDescent="0.2">
      <c r="A736" s="1" t="str">
        <f>"600970"</f>
        <v>600970</v>
      </c>
      <c r="B736" s="1" t="s">
        <v>334</v>
      </c>
      <c r="C736" s="1" t="s">
        <v>3149</v>
      </c>
    </row>
    <row r="737" spans="1:3" x14ac:dyDescent="0.2">
      <c r="A737" s="1" t="str">
        <f>"600969"</f>
        <v>600969</v>
      </c>
      <c r="B737" s="1" t="s">
        <v>148</v>
      </c>
      <c r="C737" s="1" t="s">
        <v>3125</v>
      </c>
    </row>
    <row r="738" spans="1:3" x14ac:dyDescent="0.2">
      <c r="A738" s="1" t="str">
        <f>"600967"</f>
        <v>600967</v>
      </c>
      <c r="B738" s="1" t="s">
        <v>1375</v>
      </c>
      <c r="C738" s="1" t="s">
        <v>3231</v>
      </c>
    </row>
    <row r="739" spans="1:3" x14ac:dyDescent="0.2">
      <c r="A739" s="1" t="str">
        <f>"600966"</f>
        <v>600966</v>
      </c>
      <c r="B739" s="1" t="s">
        <v>2326</v>
      </c>
      <c r="C739" s="1" t="s">
        <v>3308</v>
      </c>
    </row>
    <row r="740" spans="1:3" x14ac:dyDescent="0.2">
      <c r="A740" s="1" t="str">
        <f>"600965"</f>
        <v>600965</v>
      </c>
      <c r="B740" s="1" t="s">
        <v>2572</v>
      </c>
      <c r="C740" s="1" t="s">
        <v>3346</v>
      </c>
    </row>
    <row r="741" spans="1:3" x14ac:dyDescent="0.2">
      <c r="A741" s="1" t="str">
        <f>"600963"</f>
        <v>600963</v>
      </c>
      <c r="B741" s="1" t="s">
        <v>2327</v>
      </c>
      <c r="C741" s="1" t="s">
        <v>3308</v>
      </c>
    </row>
    <row r="742" spans="1:3" x14ac:dyDescent="0.2">
      <c r="A742" s="1" t="str">
        <f>"600962"</f>
        <v>600962</v>
      </c>
      <c r="B742" s="1" t="s">
        <v>2498</v>
      </c>
      <c r="C742" s="1" t="s">
        <v>3330</v>
      </c>
    </row>
    <row r="743" spans="1:3" x14ac:dyDescent="0.2">
      <c r="A743" s="1" t="str">
        <f>"600961"</f>
        <v>600961</v>
      </c>
      <c r="B743" s="1" t="s">
        <v>2708</v>
      </c>
      <c r="C743" s="1" t="s">
        <v>3372</v>
      </c>
    </row>
    <row r="744" spans="1:3" x14ac:dyDescent="0.2">
      <c r="A744" s="1" t="str">
        <f>"600960"</f>
        <v>600960</v>
      </c>
      <c r="B744" s="1" t="s">
        <v>2012</v>
      </c>
      <c r="C744" s="1" t="s">
        <v>3276</v>
      </c>
    </row>
    <row r="745" spans="1:3" x14ac:dyDescent="0.2">
      <c r="A745" s="1" t="str">
        <f>"600959"</f>
        <v>600959</v>
      </c>
      <c r="B745" s="1" t="s">
        <v>436</v>
      </c>
      <c r="C745" s="1" t="s">
        <v>3163</v>
      </c>
    </row>
    <row r="746" spans="1:3" x14ac:dyDescent="0.2">
      <c r="A746" s="1" t="str">
        <f>"600958"</f>
        <v>600958</v>
      </c>
      <c r="B746" s="1" t="s">
        <v>395</v>
      </c>
      <c r="C746" s="1" t="s">
        <v>3160</v>
      </c>
    </row>
    <row r="747" spans="1:3" x14ac:dyDescent="0.2">
      <c r="A747" s="1" t="str">
        <f>"600956"</f>
        <v>600956</v>
      </c>
      <c r="B747" s="1" t="s">
        <v>107</v>
      </c>
      <c r="C747" s="1" t="s">
        <v>3120</v>
      </c>
    </row>
    <row r="748" spans="1:3" x14ac:dyDescent="0.2">
      <c r="A748" s="1" t="str">
        <f>"600941"</f>
        <v>600941</v>
      </c>
      <c r="B748" s="1" t="s">
        <v>662</v>
      </c>
      <c r="C748" s="1" t="s">
        <v>3189</v>
      </c>
    </row>
    <row r="749" spans="1:3" x14ac:dyDescent="0.2">
      <c r="A749" s="1" t="str">
        <f>"600933"</f>
        <v>600933</v>
      </c>
      <c r="B749" s="1" t="s">
        <v>2013</v>
      </c>
      <c r="C749" s="1" t="s">
        <v>3276</v>
      </c>
    </row>
    <row r="750" spans="1:3" x14ac:dyDescent="0.2">
      <c r="A750" s="1" t="str">
        <f>"600929"</f>
        <v>600929</v>
      </c>
      <c r="B750" s="1" t="s">
        <v>3049</v>
      </c>
      <c r="C750" s="1" t="s">
        <v>3407</v>
      </c>
    </row>
    <row r="751" spans="1:3" x14ac:dyDescent="0.2">
      <c r="A751" s="1" t="str">
        <f>"600918"</f>
        <v>600918</v>
      </c>
      <c r="B751" s="1" t="s">
        <v>396</v>
      </c>
      <c r="C751" s="1" t="s">
        <v>3160</v>
      </c>
    </row>
    <row r="752" spans="1:3" x14ac:dyDescent="0.2">
      <c r="A752" s="1" t="str">
        <f>"600916"</f>
        <v>600916</v>
      </c>
      <c r="B752" s="1" t="s">
        <v>2336</v>
      </c>
      <c r="C752" s="1" t="s">
        <v>3310</v>
      </c>
    </row>
    <row r="753" spans="1:3" x14ac:dyDescent="0.2">
      <c r="A753" s="1" t="str">
        <f>"600909"</f>
        <v>600909</v>
      </c>
      <c r="B753" s="1" t="s">
        <v>397</v>
      </c>
      <c r="C753" s="1" t="s">
        <v>3160</v>
      </c>
    </row>
    <row r="754" spans="1:3" x14ac:dyDescent="0.2">
      <c r="A754" s="1" t="str">
        <f>"600906"</f>
        <v>600906</v>
      </c>
      <c r="B754" s="1" t="s">
        <v>398</v>
      </c>
      <c r="C754" s="1" t="s">
        <v>3160</v>
      </c>
    </row>
    <row r="755" spans="1:3" x14ac:dyDescent="0.2">
      <c r="A755" s="1" t="str">
        <f>"600905"</f>
        <v>600905</v>
      </c>
      <c r="B755" s="1" t="s">
        <v>139</v>
      </c>
      <c r="C755" s="1" t="s">
        <v>3124</v>
      </c>
    </row>
    <row r="756" spans="1:3" x14ac:dyDescent="0.2">
      <c r="A756" s="1" t="str">
        <f>"600903"</f>
        <v>600903</v>
      </c>
      <c r="B756" s="1" t="s">
        <v>108</v>
      </c>
      <c r="C756" s="1" t="s">
        <v>3120</v>
      </c>
    </row>
    <row r="757" spans="1:3" x14ac:dyDescent="0.2">
      <c r="A757" s="1" t="str">
        <f>"600901"</f>
        <v>600901</v>
      </c>
      <c r="B757" s="1" t="s">
        <v>366</v>
      </c>
      <c r="C757" s="1" t="s">
        <v>3158</v>
      </c>
    </row>
    <row r="758" spans="1:3" x14ac:dyDescent="0.2">
      <c r="A758" s="1" t="str">
        <f>"600900"</f>
        <v>600900</v>
      </c>
      <c r="B758" s="1" t="s">
        <v>149</v>
      </c>
      <c r="C758" s="1" t="s">
        <v>3125</v>
      </c>
    </row>
    <row r="759" spans="1:3" x14ac:dyDescent="0.2">
      <c r="A759" s="1" t="str">
        <f>"600897"</f>
        <v>600897</v>
      </c>
      <c r="B759" s="1" t="s">
        <v>236</v>
      </c>
      <c r="C759" s="1" t="s">
        <v>3133</v>
      </c>
    </row>
    <row r="760" spans="1:3" x14ac:dyDescent="0.2">
      <c r="A760" s="1" t="str">
        <f>"600895"</f>
        <v>600895</v>
      </c>
      <c r="B760" s="1" t="s">
        <v>312</v>
      </c>
      <c r="C760" s="1" t="s">
        <v>3146</v>
      </c>
    </row>
    <row r="761" spans="1:3" x14ac:dyDescent="0.2">
      <c r="A761" s="1" t="str">
        <f>"600893"</f>
        <v>600893</v>
      </c>
      <c r="B761" s="1" t="s">
        <v>1352</v>
      </c>
      <c r="C761" s="1" t="s">
        <v>3230</v>
      </c>
    </row>
    <row r="762" spans="1:3" x14ac:dyDescent="0.2">
      <c r="A762" s="1" t="str">
        <f>"600888"</f>
        <v>600888</v>
      </c>
      <c r="B762" s="1" t="s">
        <v>2725</v>
      </c>
      <c r="C762" s="1" t="s">
        <v>3373</v>
      </c>
    </row>
    <row r="763" spans="1:3" x14ac:dyDescent="0.2">
      <c r="A763" s="1" t="str">
        <f>"600887"</f>
        <v>600887</v>
      </c>
      <c r="B763" s="1" t="s">
        <v>2482</v>
      </c>
      <c r="C763" s="1" t="s">
        <v>3329</v>
      </c>
    </row>
    <row r="764" spans="1:3" x14ac:dyDescent="0.2">
      <c r="A764" s="1" t="str">
        <f>"600886"</f>
        <v>600886</v>
      </c>
      <c r="B764" s="1" t="s">
        <v>150</v>
      </c>
      <c r="C764" s="1" t="s">
        <v>3125</v>
      </c>
    </row>
    <row r="765" spans="1:3" x14ac:dyDescent="0.2">
      <c r="A765" s="1" t="str">
        <f>"600885"</f>
        <v>600885</v>
      </c>
      <c r="B765" s="1" t="s">
        <v>1494</v>
      </c>
      <c r="C765" s="1" t="s">
        <v>3241</v>
      </c>
    </row>
    <row r="766" spans="1:3" x14ac:dyDescent="0.2">
      <c r="A766" s="1" t="str">
        <f>"600884"</f>
        <v>600884</v>
      </c>
      <c r="B766" s="1" t="s">
        <v>1547</v>
      </c>
      <c r="C766" s="1" t="s">
        <v>3247</v>
      </c>
    </row>
    <row r="767" spans="1:3" x14ac:dyDescent="0.2">
      <c r="A767" s="1" t="str">
        <f>"600883"</f>
        <v>600883</v>
      </c>
      <c r="B767" s="1" t="s">
        <v>2594</v>
      </c>
      <c r="C767" s="1" t="s">
        <v>3351</v>
      </c>
    </row>
    <row r="768" spans="1:3" x14ac:dyDescent="0.2">
      <c r="A768" s="1" t="str">
        <f>"600882"</f>
        <v>600882</v>
      </c>
      <c r="B768" s="1" t="s">
        <v>2483</v>
      </c>
      <c r="C768" s="1" t="s">
        <v>3329</v>
      </c>
    </row>
    <row r="769" spans="1:3" x14ac:dyDescent="0.2">
      <c r="A769" s="1" t="str">
        <f>"600879"</f>
        <v>600879</v>
      </c>
      <c r="B769" s="1" t="s">
        <v>1349</v>
      </c>
      <c r="C769" s="1" t="s">
        <v>3229</v>
      </c>
    </row>
    <row r="770" spans="1:3" x14ac:dyDescent="0.2">
      <c r="A770" s="1" t="str">
        <f>"600877"</f>
        <v>600877</v>
      </c>
      <c r="B770" s="1" t="s">
        <v>934</v>
      </c>
      <c r="C770" s="1" t="s">
        <v>3205</v>
      </c>
    </row>
    <row r="771" spans="1:3" x14ac:dyDescent="0.2">
      <c r="A771" s="1" t="str">
        <f>"600875"</f>
        <v>600875</v>
      </c>
      <c r="B771" s="1" t="s">
        <v>1381</v>
      </c>
      <c r="C771" s="1" t="s">
        <v>3232</v>
      </c>
    </row>
    <row r="772" spans="1:3" x14ac:dyDescent="0.2">
      <c r="A772" s="1" t="str">
        <f>"600874"</f>
        <v>600874</v>
      </c>
      <c r="B772" s="1" t="s">
        <v>46</v>
      </c>
      <c r="C772" s="1" t="s">
        <v>3116</v>
      </c>
    </row>
    <row r="773" spans="1:3" x14ac:dyDescent="0.2">
      <c r="A773" s="1" t="str">
        <f>"600873"</f>
        <v>600873</v>
      </c>
      <c r="B773" s="1" t="s">
        <v>2470</v>
      </c>
      <c r="C773" s="1" t="s">
        <v>3328</v>
      </c>
    </row>
    <row r="774" spans="1:3" x14ac:dyDescent="0.2">
      <c r="A774" s="1" t="str">
        <f>"600872"</f>
        <v>600872</v>
      </c>
      <c r="B774" s="1" t="s">
        <v>2471</v>
      </c>
      <c r="C774" s="1" t="s">
        <v>3328</v>
      </c>
    </row>
    <row r="775" spans="1:3" x14ac:dyDescent="0.2">
      <c r="A775" s="1" t="str">
        <f>"600869"</f>
        <v>600869</v>
      </c>
      <c r="B775" s="1" t="s">
        <v>1449</v>
      </c>
      <c r="C775" s="1" t="s">
        <v>3239</v>
      </c>
    </row>
    <row r="776" spans="1:3" x14ac:dyDescent="0.2">
      <c r="A776" s="1" t="str">
        <f>"600867"</f>
        <v>600867</v>
      </c>
      <c r="B776" s="1" t="s">
        <v>1772</v>
      </c>
      <c r="C776" s="1" t="s">
        <v>3262</v>
      </c>
    </row>
    <row r="777" spans="1:3" x14ac:dyDescent="0.2">
      <c r="A777" s="1" t="str">
        <f>"600866"</f>
        <v>600866</v>
      </c>
      <c r="B777" s="1" t="s">
        <v>2564</v>
      </c>
      <c r="C777" s="1" t="s">
        <v>3342</v>
      </c>
    </row>
    <row r="778" spans="1:3" x14ac:dyDescent="0.2">
      <c r="A778" s="1" t="str">
        <f>"600864"</f>
        <v>600864</v>
      </c>
      <c r="B778" s="1" t="s">
        <v>399</v>
      </c>
      <c r="C778" s="1" t="s">
        <v>3160</v>
      </c>
    </row>
    <row r="779" spans="1:3" x14ac:dyDescent="0.2">
      <c r="A779" s="1" t="str">
        <f>"600862"</f>
        <v>600862</v>
      </c>
      <c r="B779" s="1" t="s">
        <v>1353</v>
      </c>
      <c r="C779" s="1" t="s">
        <v>3230</v>
      </c>
    </row>
    <row r="780" spans="1:3" x14ac:dyDescent="0.2">
      <c r="A780" s="1" t="str">
        <f>"600858"</f>
        <v>600858</v>
      </c>
      <c r="B780" s="1" t="s">
        <v>2139</v>
      </c>
      <c r="C780" s="1" t="s">
        <v>3286</v>
      </c>
    </row>
    <row r="781" spans="1:3" x14ac:dyDescent="0.2">
      <c r="A781" s="1" t="str">
        <f>"600854"</f>
        <v>600854</v>
      </c>
      <c r="B781" s="1" t="s">
        <v>2208</v>
      </c>
      <c r="C781" s="1" t="s">
        <v>3296</v>
      </c>
    </row>
    <row r="782" spans="1:3" x14ac:dyDescent="0.2">
      <c r="A782" s="1" t="str">
        <f>"600851"</f>
        <v>600851</v>
      </c>
      <c r="B782" s="1" t="s">
        <v>1833</v>
      </c>
      <c r="C782" s="1" t="s">
        <v>3268</v>
      </c>
    </row>
    <row r="783" spans="1:3" x14ac:dyDescent="0.2">
      <c r="A783" s="1" t="str">
        <f>"600850"</f>
        <v>600850</v>
      </c>
      <c r="B783" s="1" t="s">
        <v>531</v>
      </c>
      <c r="C783" s="1" t="s">
        <v>3178</v>
      </c>
    </row>
    <row r="784" spans="1:3" x14ac:dyDescent="0.2">
      <c r="A784" s="1" t="str">
        <f>"600848"</f>
        <v>600848</v>
      </c>
      <c r="B784" s="1" t="s">
        <v>313</v>
      </c>
      <c r="C784" s="1" t="s">
        <v>3146</v>
      </c>
    </row>
    <row r="785" spans="1:3" x14ac:dyDescent="0.2">
      <c r="A785" s="1" t="str">
        <f>"600845"</f>
        <v>600845</v>
      </c>
      <c r="B785" s="1" t="s">
        <v>558</v>
      </c>
      <c r="C785" s="1" t="s">
        <v>3182</v>
      </c>
    </row>
    <row r="786" spans="1:3" x14ac:dyDescent="0.2">
      <c r="A786" s="1" t="str">
        <f>"600839"</f>
        <v>600839</v>
      </c>
      <c r="B786" s="1" t="s">
        <v>2198</v>
      </c>
      <c r="C786" s="1" t="s">
        <v>3294</v>
      </c>
    </row>
    <row r="787" spans="1:3" x14ac:dyDescent="0.2">
      <c r="A787" s="1" t="str">
        <f>"600838"</f>
        <v>600838</v>
      </c>
      <c r="B787" s="1" t="s">
        <v>2140</v>
      </c>
      <c r="C787" s="1" t="s">
        <v>3286</v>
      </c>
    </row>
    <row r="788" spans="1:3" x14ac:dyDescent="0.2">
      <c r="A788" s="1" t="str">
        <f>"600834"</f>
        <v>600834</v>
      </c>
      <c r="B788" s="1" t="s">
        <v>246</v>
      </c>
      <c r="C788" s="1" t="s">
        <v>3135</v>
      </c>
    </row>
    <row r="789" spans="1:3" x14ac:dyDescent="0.2">
      <c r="A789" s="1" t="str">
        <f>"600830"</f>
        <v>600830</v>
      </c>
      <c r="B789" s="1" t="s">
        <v>357</v>
      </c>
      <c r="C789" s="1" t="s">
        <v>3154</v>
      </c>
    </row>
    <row r="790" spans="1:3" x14ac:dyDescent="0.2">
      <c r="A790" s="1" t="str">
        <f>"600829"</f>
        <v>600829</v>
      </c>
      <c r="B790" s="1" t="s">
        <v>1662</v>
      </c>
      <c r="C790" s="1" t="s">
        <v>3252</v>
      </c>
    </row>
    <row r="791" spans="1:3" x14ac:dyDescent="0.2">
      <c r="A791" s="1" t="str">
        <f>"600827"</f>
        <v>600827</v>
      </c>
      <c r="B791" s="1" t="s">
        <v>2141</v>
      </c>
      <c r="C791" s="1" t="s">
        <v>3286</v>
      </c>
    </row>
    <row r="792" spans="1:3" x14ac:dyDescent="0.2">
      <c r="A792" s="1" t="str">
        <f>"600825"</f>
        <v>600825</v>
      </c>
      <c r="B792" s="1" t="s">
        <v>450</v>
      </c>
      <c r="C792" s="1" t="s">
        <v>3165</v>
      </c>
    </row>
    <row r="793" spans="1:3" x14ac:dyDescent="0.2">
      <c r="A793" s="1" t="str">
        <f>"600824"</f>
        <v>600824</v>
      </c>
      <c r="B793" s="1" t="s">
        <v>2142</v>
      </c>
      <c r="C793" s="1" t="s">
        <v>3286</v>
      </c>
    </row>
    <row r="794" spans="1:3" x14ac:dyDescent="0.2">
      <c r="A794" s="1" t="str">
        <f>"600822"</f>
        <v>600822</v>
      </c>
      <c r="B794" s="1" t="s">
        <v>1903</v>
      </c>
      <c r="C794" s="1" t="s">
        <v>3272</v>
      </c>
    </row>
    <row r="795" spans="1:3" x14ac:dyDescent="0.2">
      <c r="A795" s="1" t="str">
        <f>"600821"</f>
        <v>600821</v>
      </c>
      <c r="B795" s="1" t="s">
        <v>131</v>
      </c>
      <c r="C795" s="1" t="s">
        <v>3123</v>
      </c>
    </row>
    <row r="796" spans="1:3" x14ac:dyDescent="0.2">
      <c r="A796" s="1" t="str">
        <f>"600819"</f>
        <v>600819</v>
      </c>
      <c r="B796" s="1" t="s">
        <v>2634</v>
      </c>
      <c r="C796" s="1" t="s">
        <v>3360</v>
      </c>
    </row>
    <row r="797" spans="1:3" x14ac:dyDescent="0.2">
      <c r="A797" s="1" t="str">
        <f>"600817"</f>
        <v>600817</v>
      </c>
      <c r="B797" s="1" t="s">
        <v>72</v>
      </c>
      <c r="C797" s="1" t="s">
        <v>3118</v>
      </c>
    </row>
    <row r="798" spans="1:3" x14ac:dyDescent="0.2">
      <c r="A798" s="1" t="str">
        <f>"600816"</f>
        <v>600816</v>
      </c>
      <c r="B798" s="1" t="s">
        <v>363</v>
      </c>
      <c r="C798" s="1" t="s">
        <v>3157</v>
      </c>
    </row>
    <row r="799" spans="1:3" x14ac:dyDescent="0.2">
      <c r="A799" s="1" t="str">
        <f>"600815"</f>
        <v>600815</v>
      </c>
      <c r="B799" s="1" t="s">
        <v>1017</v>
      </c>
      <c r="C799" s="1" t="s">
        <v>3213</v>
      </c>
    </row>
    <row r="800" spans="1:3" x14ac:dyDescent="0.2">
      <c r="A800" s="1" t="str">
        <f>"600812"</f>
        <v>600812</v>
      </c>
      <c r="B800" s="1" t="s">
        <v>1834</v>
      </c>
      <c r="C800" s="1" t="s">
        <v>3268</v>
      </c>
    </row>
    <row r="801" spans="1:3" x14ac:dyDescent="0.2">
      <c r="A801" s="1" t="str">
        <f>"600809"</f>
        <v>600809</v>
      </c>
      <c r="B801" s="1" t="s">
        <v>2507</v>
      </c>
      <c r="C801" s="1" t="s">
        <v>3331</v>
      </c>
    </row>
    <row r="802" spans="1:3" x14ac:dyDescent="0.2">
      <c r="A802" s="1" t="str">
        <f>"600805"</f>
        <v>600805</v>
      </c>
      <c r="B802" s="1" t="s">
        <v>0</v>
      </c>
      <c r="C802" s="1" t="s">
        <v>3112</v>
      </c>
    </row>
    <row r="803" spans="1:3" x14ac:dyDescent="0.2">
      <c r="A803" s="1" t="str">
        <f>"600803"</f>
        <v>600803</v>
      </c>
      <c r="B803" s="1" t="s">
        <v>109</v>
      </c>
      <c r="C803" s="1" t="s">
        <v>3120</v>
      </c>
    </row>
    <row r="804" spans="1:3" x14ac:dyDescent="0.2">
      <c r="A804" s="1" t="str">
        <f>"600796"</f>
        <v>600796</v>
      </c>
      <c r="B804" s="1" t="s">
        <v>47</v>
      </c>
      <c r="C804" s="1" t="s">
        <v>3116</v>
      </c>
    </row>
    <row r="805" spans="1:3" x14ac:dyDescent="0.2">
      <c r="A805" s="1" t="str">
        <f>"600794"</f>
        <v>600794</v>
      </c>
      <c r="B805" s="1" t="s">
        <v>168</v>
      </c>
      <c r="C805" s="1" t="s">
        <v>3127</v>
      </c>
    </row>
    <row r="806" spans="1:3" x14ac:dyDescent="0.2">
      <c r="A806" s="1" t="str">
        <f>"600793"</f>
        <v>600793</v>
      </c>
      <c r="B806" s="1" t="s">
        <v>2310</v>
      </c>
      <c r="C806" s="1" t="s">
        <v>3306</v>
      </c>
    </row>
    <row r="807" spans="1:3" x14ac:dyDescent="0.2">
      <c r="A807" s="1" t="str">
        <f>"600789"</f>
        <v>600789</v>
      </c>
      <c r="B807" s="1" t="s">
        <v>1835</v>
      </c>
      <c r="C807" s="1" t="s">
        <v>3268</v>
      </c>
    </row>
    <row r="808" spans="1:3" x14ac:dyDescent="0.2">
      <c r="A808" s="1" t="str">
        <f>"600787"</f>
        <v>600787</v>
      </c>
      <c r="B808" s="1" t="s">
        <v>169</v>
      </c>
      <c r="C808" s="1" t="s">
        <v>3127</v>
      </c>
    </row>
    <row r="809" spans="1:3" x14ac:dyDescent="0.2">
      <c r="A809" s="1" t="str">
        <f>"600785"</f>
        <v>600785</v>
      </c>
      <c r="B809" s="1" t="s">
        <v>2143</v>
      </c>
      <c r="C809" s="1" t="s">
        <v>3286</v>
      </c>
    </row>
    <row r="810" spans="1:3" x14ac:dyDescent="0.2">
      <c r="A810" s="1" t="str">
        <f>"600784"</f>
        <v>600784</v>
      </c>
      <c r="B810" s="1" t="s">
        <v>1</v>
      </c>
      <c r="C810" s="1" t="s">
        <v>3112</v>
      </c>
    </row>
    <row r="811" spans="1:3" x14ac:dyDescent="0.2">
      <c r="A811" s="1" t="str">
        <f>"600782"</f>
        <v>600782</v>
      </c>
      <c r="B811" s="1" t="s">
        <v>2773</v>
      </c>
      <c r="C811" s="1" t="s">
        <v>3377</v>
      </c>
    </row>
    <row r="812" spans="1:3" x14ac:dyDescent="0.2">
      <c r="A812" s="1" t="str">
        <f>"600779"</f>
        <v>600779</v>
      </c>
      <c r="B812" s="1" t="s">
        <v>2508</v>
      </c>
      <c r="C812" s="1" t="s">
        <v>3331</v>
      </c>
    </row>
    <row r="813" spans="1:3" x14ac:dyDescent="0.2">
      <c r="A813" s="1" t="str">
        <f>"600778"</f>
        <v>600778</v>
      </c>
      <c r="B813" s="1" t="s">
        <v>2144</v>
      </c>
      <c r="C813" s="1" t="s">
        <v>3286</v>
      </c>
    </row>
    <row r="814" spans="1:3" x14ac:dyDescent="0.2">
      <c r="A814" s="1" t="str">
        <f>"600771"</f>
        <v>600771</v>
      </c>
      <c r="B814" s="1" t="s">
        <v>1609</v>
      </c>
      <c r="C814" s="1" t="s">
        <v>3251</v>
      </c>
    </row>
    <row r="815" spans="1:3" x14ac:dyDescent="0.2">
      <c r="A815" s="1" t="str">
        <f>"600769"</f>
        <v>600769</v>
      </c>
      <c r="B815" s="1" t="s">
        <v>88</v>
      </c>
      <c r="C815" s="1" t="s">
        <v>3119</v>
      </c>
    </row>
    <row r="816" spans="1:3" x14ac:dyDescent="0.2">
      <c r="A816" s="1" t="str">
        <f>"600768"</f>
        <v>600768</v>
      </c>
      <c r="B816" s="1" t="s">
        <v>2726</v>
      </c>
      <c r="C816" s="1" t="s">
        <v>3373</v>
      </c>
    </row>
    <row r="817" spans="1:3" x14ac:dyDescent="0.2">
      <c r="A817" s="1" t="str">
        <f>"600765"</f>
        <v>600765</v>
      </c>
      <c r="B817" s="1" t="s">
        <v>1354</v>
      </c>
      <c r="C817" s="1" t="s">
        <v>3230</v>
      </c>
    </row>
    <row r="818" spans="1:3" x14ac:dyDescent="0.2">
      <c r="A818" s="1" t="str">
        <f>"600764"</f>
        <v>600764</v>
      </c>
      <c r="B818" s="1" t="s">
        <v>1342</v>
      </c>
      <c r="C818" s="1" t="s">
        <v>3228</v>
      </c>
    </row>
    <row r="819" spans="1:3" x14ac:dyDescent="0.2">
      <c r="A819" s="1" t="str">
        <f>"600763"</f>
        <v>600763</v>
      </c>
      <c r="B819" s="1" t="s">
        <v>1683</v>
      </c>
      <c r="C819" s="1" t="s">
        <v>3254</v>
      </c>
    </row>
    <row r="820" spans="1:3" x14ac:dyDescent="0.2">
      <c r="A820" s="1" t="str">
        <f>"600761"</f>
        <v>600761</v>
      </c>
      <c r="B820" s="1" t="s">
        <v>1018</v>
      </c>
      <c r="C820" s="1" t="s">
        <v>3213</v>
      </c>
    </row>
    <row r="821" spans="1:3" x14ac:dyDescent="0.2">
      <c r="A821" s="1" t="str">
        <f>"600760"</f>
        <v>600760</v>
      </c>
      <c r="B821" s="1" t="s">
        <v>1355</v>
      </c>
      <c r="C821" s="1" t="s">
        <v>3230</v>
      </c>
    </row>
    <row r="822" spans="1:3" x14ac:dyDescent="0.2">
      <c r="A822" s="1" t="str">
        <f>"600757"</f>
        <v>600757</v>
      </c>
      <c r="B822" s="1" t="s">
        <v>465</v>
      </c>
      <c r="C822" s="1" t="s">
        <v>3166</v>
      </c>
    </row>
    <row r="823" spans="1:3" x14ac:dyDescent="0.2">
      <c r="A823" s="1" t="str">
        <f>"600755"</f>
        <v>600755</v>
      </c>
      <c r="B823" s="1" t="s">
        <v>187</v>
      </c>
      <c r="C823" s="1" t="s">
        <v>3130</v>
      </c>
    </row>
    <row r="824" spans="1:3" x14ac:dyDescent="0.2">
      <c r="A824" s="1" t="str">
        <f>"600754"</f>
        <v>600754</v>
      </c>
      <c r="B824" s="1" t="s">
        <v>301</v>
      </c>
      <c r="C824" s="1" t="s">
        <v>3143</v>
      </c>
    </row>
    <row r="825" spans="1:3" x14ac:dyDescent="0.2">
      <c r="A825" s="1" t="str">
        <f>"600751"</f>
        <v>600751</v>
      </c>
      <c r="B825" s="1" t="s">
        <v>214</v>
      </c>
      <c r="C825" s="1" t="s">
        <v>3131</v>
      </c>
    </row>
    <row r="826" spans="1:3" x14ac:dyDescent="0.2">
      <c r="A826" s="1" t="str">
        <f>"600750"</f>
        <v>600750</v>
      </c>
      <c r="B826" s="1" t="s">
        <v>1610</v>
      </c>
      <c r="C826" s="1" t="s">
        <v>3251</v>
      </c>
    </row>
    <row r="827" spans="1:3" x14ac:dyDescent="0.2">
      <c r="A827" s="1" t="str">
        <f>"600746"</f>
        <v>600746</v>
      </c>
      <c r="B827" s="1" t="s">
        <v>2873</v>
      </c>
      <c r="C827" s="1" t="s">
        <v>3391</v>
      </c>
    </row>
    <row r="828" spans="1:3" x14ac:dyDescent="0.2">
      <c r="A828" s="1" t="str">
        <f>"600745"</f>
        <v>600745</v>
      </c>
      <c r="B828" s="1" t="s">
        <v>922</v>
      </c>
      <c r="C828" s="1" t="s">
        <v>3204</v>
      </c>
    </row>
    <row r="829" spans="1:3" x14ac:dyDescent="0.2">
      <c r="A829" s="1" t="str">
        <f>"600742"</f>
        <v>600742</v>
      </c>
      <c r="B829" s="1" t="s">
        <v>2071</v>
      </c>
      <c r="C829" s="1" t="s">
        <v>3277</v>
      </c>
    </row>
    <row r="830" spans="1:3" x14ac:dyDescent="0.2">
      <c r="A830" s="1" t="str">
        <f>"600741"</f>
        <v>600741</v>
      </c>
      <c r="B830" s="1" t="s">
        <v>2072</v>
      </c>
      <c r="C830" s="1" t="s">
        <v>3277</v>
      </c>
    </row>
    <row r="831" spans="1:3" x14ac:dyDescent="0.2">
      <c r="A831" s="1" t="str">
        <f>"600739"</f>
        <v>600739</v>
      </c>
      <c r="B831" s="1" t="s">
        <v>1786</v>
      </c>
      <c r="C831" s="1" t="s">
        <v>3265</v>
      </c>
    </row>
    <row r="832" spans="1:3" x14ac:dyDescent="0.2">
      <c r="A832" s="1" t="str">
        <f>"600737"</f>
        <v>600737</v>
      </c>
      <c r="B832" s="1" t="s">
        <v>2431</v>
      </c>
      <c r="C832" s="1" t="s">
        <v>3323</v>
      </c>
    </row>
    <row r="833" spans="1:3" x14ac:dyDescent="0.2">
      <c r="A833" s="1" t="str">
        <f>"600735"</f>
        <v>600735</v>
      </c>
      <c r="B833" s="1" t="s">
        <v>2332</v>
      </c>
      <c r="C833" s="1" t="s">
        <v>3309</v>
      </c>
    </row>
    <row r="834" spans="1:3" x14ac:dyDescent="0.2">
      <c r="A834" s="1" t="str">
        <f>"600731"</f>
        <v>600731</v>
      </c>
      <c r="B834" s="1" t="s">
        <v>2827</v>
      </c>
      <c r="C834" s="1" t="s">
        <v>3386</v>
      </c>
    </row>
    <row r="835" spans="1:3" x14ac:dyDescent="0.2">
      <c r="A835" s="1" t="str">
        <f>"600729"</f>
        <v>600729</v>
      </c>
      <c r="B835" s="1" t="s">
        <v>2145</v>
      </c>
      <c r="C835" s="1" t="s">
        <v>3286</v>
      </c>
    </row>
    <row r="836" spans="1:3" x14ac:dyDescent="0.2">
      <c r="A836" s="1" t="str">
        <f>"600728"</f>
        <v>600728</v>
      </c>
      <c r="B836" s="1" t="s">
        <v>559</v>
      </c>
      <c r="C836" s="1" t="s">
        <v>3182</v>
      </c>
    </row>
    <row r="837" spans="1:3" x14ac:dyDescent="0.2">
      <c r="A837" s="1" t="str">
        <f>"600727"</f>
        <v>600727</v>
      </c>
      <c r="B837" s="1" t="s">
        <v>3065</v>
      </c>
      <c r="C837" s="1" t="s">
        <v>3410</v>
      </c>
    </row>
    <row r="838" spans="1:3" x14ac:dyDescent="0.2">
      <c r="A838" s="1" t="str">
        <f>"600724"</f>
        <v>600724</v>
      </c>
      <c r="B838" s="1" t="s">
        <v>2</v>
      </c>
      <c r="C838" s="1" t="s">
        <v>3112</v>
      </c>
    </row>
    <row r="839" spans="1:3" x14ac:dyDescent="0.2">
      <c r="A839" s="1" t="str">
        <f>"600721"</f>
        <v>600721</v>
      </c>
      <c r="B839" s="1" t="s">
        <v>1697</v>
      </c>
      <c r="C839" s="1" t="s">
        <v>3255</v>
      </c>
    </row>
    <row r="840" spans="1:3" x14ac:dyDescent="0.2">
      <c r="A840" s="1" t="str">
        <f>"600717"</f>
        <v>600717</v>
      </c>
      <c r="B840" s="1" t="s">
        <v>227</v>
      </c>
      <c r="C840" s="1" t="s">
        <v>3132</v>
      </c>
    </row>
    <row r="841" spans="1:3" x14ac:dyDescent="0.2">
      <c r="A841" s="1" t="str">
        <f>"600715"</f>
        <v>600715</v>
      </c>
      <c r="B841" s="1" t="s">
        <v>477</v>
      </c>
      <c r="C841" s="1" t="s">
        <v>3170</v>
      </c>
    </row>
    <row r="842" spans="1:3" x14ac:dyDescent="0.2">
      <c r="A842" s="1" t="str">
        <f>"600714"</f>
        <v>600714</v>
      </c>
      <c r="B842" s="1" t="s">
        <v>3050</v>
      </c>
      <c r="C842" s="1" t="s">
        <v>3407</v>
      </c>
    </row>
    <row r="843" spans="1:3" x14ac:dyDescent="0.2">
      <c r="A843" s="1" t="str">
        <f>"600713"</f>
        <v>600713</v>
      </c>
      <c r="B843" s="1" t="s">
        <v>1663</v>
      </c>
      <c r="C843" s="1" t="s">
        <v>3252</v>
      </c>
    </row>
    <row r="844" spans="1:3" x14ac:dyDescent="0.2">
      <c r="A844" s="1" t="str">
        <f>"600710"</f>
        <v>600710</v>
      </c>
      <c r="B844" s="1" t="s">
        <v>2122</v>
      </c>
      <c r="C844" s="1" t="s">
        <v>3284</v>
      </c>
    </row>
    <row r="845" spans="1:3" x14ac:dyDescent="0.2">
      <c r="A845" s="1" t="str">
        <f>"600707"</f>
        <v>600707</v>
      </c>
      <c r="B845" s="1" t="s">
        <v>837</v>
      </c>
      <c r="C845" s="1" t="s">
        <v>3200</v>
      </c>
    </row>
    <row r="846" spans="1:3" x14ac:dyDescent="0.2">
      <c r="A846" s="1" t="str">
        <f>"600704"</f>
        <v>600704</v>
      </c>
      <c r="B846" s="1" t="s">
        <v>188</v>
      </c>
      <c r="C846" s="1" t="s">
        <v>3130</v>
      </c>
    </row>
    <row r="847" spans="1:3" x14ac:dyDescent="0.2">
      <c r="A847" s="1" t="str">
        <f>"600703"</f>
        <v>600703</v>
      </c>
      <c r="B847" s="1" t="s">
        <v>791</v>
      </c>
      <c r="C847" s="1" t="s">
        <v>3198</v>
      </c>
    </row>
    <row r="848" spans="1:3" x14ac:dyDescent="0.2">
      <c r="A848" s="1" t="str">
        <f>"600702"</f>
        <v>600702</v>
      </c>
      <c r="B848" s="1" t="s">
        <v>2509</v>
      </c>
      <c r="C848" s="1" t="s">
        <v>3331</v>
      </c>
    </row>
    <row r="849" spans="1:3" x14ac:dyDescent="0.2">
      <c r="A849" s="1" t="str">
        <f>"600699"</f>
        <v>600699</v>
      </c>
      <c r="B849" s="1" t="s">
        <v>1914</v>
      </c>
      <c r="C849" s="1" t="s">
        <v>3273</v>
      </c>
    </row>
    <row r="850" spans="1:3" x14ac:dyDescent="0.2">
      <c r="A850" s="1" t="str">
        <f>"600698"</f>
        <v>600698</v>
      </c>
      <c r="B850" s="1" t="s">
        <v>2014</v>
      </c>
      <c r="C850" s="1" t="s">
        <v>3276</v>
      </c>
    </row>
    <row r="851" spans="1:3" x14ac:dyDescent="0.2">
      <c r="A851" s="1" t="str">
        <f>"600697"</f>
        <v>600697</v>
      </c>
      <c r="B851" s="1" t="s">
        <v>2146</v>
      </c>
      <c r="C851" s="1" t="s">
        <v>3286</v>
      </c>
    </row>
    <row r="852" spans="1:3" x14ac:dyDescent="0.2">
      <c r="A852" s="1" t="str">
        <f>"600694"</f>
        <v>600694</v>
      </c>
      <c r="B852" s="1" t="s">
        <v>2147</v>
      </c>
      <c r="C852" s="1" t="s">
        <v>3286</v>
      </c>
    </row>
    <row r="853" spans="1:3" x14ac:dyDescent="0.2">
      <c r="A853" s="1" t="str">
        <f>"600690"</f>
        <v>600690</v>
      </c>
      <c r="B853" s="1" t="s">
        <v>2203</v>
      </c>
      <c r="C853" s="1" t="s">
        <v>3295</v>
      </c>
    </row>
    <row r="854" spans="1:3" x14ac:dyDescent="0.2">
      <c r="A854" s="1" t="str">
        <f>"600689"</f>
        <v>600689</v>
      </c>
      <c r="B854" s="1" t="s">
        <v>3</v>
      </c>
      <c r="C854" s="1" t="s">
        <v>3112</v>
      </c>
    </row>
    <row r="855" spans="1:3" x14ac:dyDescent="0.2">
      <c r="A855" s="1" t="str">
        <f>"600686"</f>
        <v>600686</v>
      </c>
      <c r="B855" s="1" t="s">
        <v>2093</v>
      </c>
      <c r="C855" s="1" t="s">
        <v>3278</v>
      </c>
    </row>
    <row r="856" spans="1:3" x14ac:dyDescent="0.2">
      <c r="A856" s="1" t="str">
        <f>"600685"</f>
        <v>600685</v>
      </c>
      <c r="B856" s="1" t="s">
        <v>1343</v>
      </c>
      <c r="C856" s="1" t="s">
        <v>3228</v>
      </c>
    </row>
    <row r="857" spans="1:3" x14ac:dyDescent="0.2">
      <c r="A857" s="1" t="str">
        <f>"600682"</f>
        <v>600682</v>
      </c>
      <c r="B857" s="1" t="s">
        <v>1762</v>
      </c>
      <c r="C857" s="1" t="s">
        <v>3261</v>
      </c>
    </row>
    <row r="858" spans="1:3" x14ac:dyDescent="0.2">
      <c r="A858" s="1" t="str">
        <f>"600681"</f>
        <v>600681</v>
      </c>
      <c r="B858" s="1" t="s">
        <v>110</v>
      </c>
      <c r="C858" s="1" t="s">
        <v>3120</v>
      </c>
    </row>
    <row r="859" spans="1:3" x14ac:dyDescent="0.2">
      <c r="A859" s="1" t="str">
        <f>"600679"</f>
        <v>600679</v>
      </c>
      <c r="B859" s="1" t="s">
        <v>1889</v>
      </c>
      <c r="C859" s="1" t="s">
        <v>3269</v>
      </c>
    </row>
    <row r="860" spans="1:3" x14ac:dyDescent="0.2">
      <c r="A860" s="1" t="str">
        <f>"600674"</f>
        <v>600674</v>
      </c>
      <c r="B860" s="1" t="s">
        <v>151</v>
      </c>
      <c r="C860" s="1" t="s">
        <v>3125</v>
      </c>
    </row>
    <row r="861" spans="1:3" x14ac:dyDescent="0.2">
      <c r="A861" s="1" t="str">
        <f>"600673"</f>
        <v>600673</v>
      </c>
      <c r="B861" s="1" t="s">
        <v>4</v>
      </c>
      <c r="C861" s="1" t="s">
        <v>3112</v>
      </c>
    </row>
    <row r="862" spans="1:3" x14ac:dyDescent="0.2">
      <c r="A862" s="1" t="str">
        <f>"600671"</f>
        <v>600671</v>
      </c>
      <c r="B862" s="1" t="s">
        <v>1611</v>
      </c>
      <c r="C862" s="1" t="s">
        <v>3251</v>
      </c>
    </row>
    <row r="863" spans="1:3" x14ac:dyDescent="0.2">
      <c r="A863" s="1" t="str">
        <f>"600667"</f>
        <v>600667</v>
      </c>
      <c r="B863" s="1" t="s">
        <v>916</v>
      </c>
      <c r="C863" s="1" t="s">
        <v>3203</v>
      </c>
    </row>
    <row r="864" spans="1:3" x14ac:dyDescent="0.2">
      <c r="A864" s="1" t="str">
        <f>"600664"</f>
        <v>600664</v>
      </c>
      <c r="B864" s="1" t="s">
        <v>1836</v>
      </c>
      <c r="C864" s="1" t="s">
        <v>3268</v>
      </c>
    </row>
    <row r="865" spans="1:3" x14ac:dyDescent="0.2">
      <c r="A865" s="1" t="str">
        <f>"600663"</f>
        <v>600663</v>
      </c>
      <c r="B865" s="1" t="s">
        <v>318</v>
      </c>
      <c r="C865" s="1" t="s">
        <v>3147</v>
      </c>
    </row>
    <row r="866" spans="1:3" x14ac:dyDescent="0.2">
      <c r="A866" s="1" t="str">
        <f>"600660"</f>
        <v>600660</v>
      </c>
      <c r="B866" s="1" t="s">
        <v>2073</v>
      </c>
      <c r="C866" s="1" t="s">
        <v>3277</v>
      </c>
    </row>
    <row r="867" spans="1:3" x14ac:dyDescent="0.2">
      <c r="A867" s="1" t="str">
        <f>"600654"</f>
        <v>600654</v>
      </c>
      <c r="B867" s="1" t="s">
        <v>275</v>
      </c>
      <c r="C867" s="1" t="s">
        <v>3138</v>
      </c>
    </row>
    <row r="868" spans="1:3" x14ac:dyDescent="0.2">
      <c r="A868" s="1" t="str">
        <f>"600651"</f>
        <v>600651</v>
      </c>
      <c r="B868" s="1" t="s">
        <v>792</v>
      </c>
      <c r="C868" s="1" t="s">
        <v>3198</v>
      </c>
    </row>
    <row r="869" spans="1:3" x14ac:dyDescent="0.2">
      <c r="A869" s="1" t="str">
        <f>"600650"</f>
        <v>600650</v>
      </c>
      <c r="B869" s="1" t="s">
        <v>247</v>
      </c>
      <c r="C869" s="1" t="s">
        <v>3135</v>
      </c>
    </row>
    <row r="870" spans="1:3" x14ac:dyDescent="0.2">
      <c r="A870" s="1" t="str">
        <f>"600648"</f>
        <v>600648</v>
      </c>
      <c r="B870" s="1" t="s">
        <v>314</v>
      </c>
      <c r="C870" s="1" t="s">
        <v>3146</v>
      </c>
    </row>
    <row r="871" spans="1:3" x14ac:dyDescent="0.2">
      <c r="A871" s="1" t="str">
        <f>"600645"</f>
        <v>600645</v>
      </c>
      <c r="B871" s="1" t="s">
        <v>1778</v>
      </c>
      <c r="C871" s="1" t="s">
        <v>3263</v>
      </c>
    </row>
    <row r="872" spans="1:3" x14ac:dyDescent="0.2">
      <c r="A872" s="1" t="str">
        <f>"600643"</f>
        <v>600643</v>
      </c>
      <c r="B872" s="1" t="s">
        <v>349</v>
      </c>
      <c r="C872" s="1" t="s">
        <v>3153</v>
      </c>
    </row>
    <row r="873" spans="1:3" x14ac:dyDescent="0.2">
      <c r="A873" s="1" t="str">
        <f>"600640"</f>
        <v>600640</v>
      </c>
      <c r="B873" s="1" t="s">
        <v>473</v>
      </c>
      <c r="C873" s="1" t="s">
        <v>3169</v>
      </c>
    </row>
    <row r="874" spans="1:3" x14ac:dyDescent="0.2">
      <c r="A874" s="1" t="str">
        <f>"600639"</f>
        <v>600639</v>
      </c>
      <c r="B874" s="1" t="s">
        <v>315</v>
      </c>
      <c r="C874" s="1" t="s">
        <v>3146</v>
      </c>
    </row>
    <row r="875" spans="1:3" x14ac:dyDescent="0.2">
      <c r="A875" s="1" t="str">
        <f>"600637"</f>
        <v>600637</v>
      </c>
      <c r="B875" s="1" t="s">
        <v>437</v>
      </c>
      <c r="C875" s="1" t="s">
        <v>3163</v>
      </c>
    </row>
    <row r="876" spans="1:3" x14ac:dyDescent="0.2">
      <c r="A876" s="1" t="str">
        <f>"600635"</f>
        <v>600635</v>
      </c>
      <c r="B876" s="1" t="s">
        <v>111</v>
      </c>
      <c r="C876" s="1" t="s">
        <v>3120</v>
      </c>
    </row>
    <row r="877" spans="1:3" x14ac:dyDescent="0.2">
      <c r="A877" s="1" t="str">
        <f>"600633"</f>
        <v>600633</v>
      </c>
      <c r="B877" s="1" t="s">
        <v>508</v>
      </c>
      <c r="C877" s="1" t="s">
        <v>3174</v>
      </c>
    </row>
    <row r="878" spans="1:3" x14ac:dyDescent="0.2">
      <c r="A878" s="1" t="str">
        <f>"600630"</f>
        <v>600630</v>
      </c>
      <c r="B878" s="1" t="s">
        <v>2354</v>
      </c>
      <c r="C878" s="1" t="s">
        <v>3311</v>
      </c>
    </row>
    <row r="879" spans="1:3" x14ac:dyDescent="0.2">
      <c r="A879" s="1" t="str">
        <f>"600621"</f>
        <v>600621</v>
      </c>
      <c r="B879" s="1" t="s">
        <v>400</v>
      </c>
      <c r="C879" s="1" t="s">
        <v>3160</v>
      </c>
    </row>
    <row r="880" spans="1:3" x14ac:dyDescent="0.2">
      <c r="A880" s="1" t="str">
        <f>"600620"</f>
        <v>600620</v>
      </c>
      <c r="B880" s="1" t="s">
        <v>5</v>
      </c>
      <c r="C880" s="1" t="s">
        <v>3112</v>
      </c>
    </row>
    <row r="881" spans="1:3" x14ac:dyDescent="0.2">
      <c r="A881" s="1" t="str">
        <f>"600619"</f>
        <v>600619</v>
      </c>
      <c r="B881" s="1" t="s">
        <v>2157</v>
      </c>
      <c r="C881" s="1" t="s">
        <v>3287</v>
      </c>
    </row>
    <row r="882" spans="1:3" x14ac:dyDescent="0.2">
      <c r="A882" s="1" t="str">
        <f>"600618"</f>
        <v>600618</v>
      </c>
      <c r="B882" s="1" t="s">
        <v>3061</v>
      </c>
      <c r="C882" s="1" t="s">
        <v>3409</v>
      </c>
    </row>
    <row r="883" spans="1:3" x14ac:dyDescent="0.2">
      <c r="A883" s="1" t="str">
        <f>"600617"</f>
        <v>600617</v>
      </c>
      <c r="B883" s="1" t="s">
        <v>112</v>
      </c>
      <c r="C883" s="1" t="s">
        <v>3120</v>
      </c>
    </row>
    <row r="884" spans="1:3" x14ac:dyDescent="0.2">
      <c r="A884" s="1" t="str">
        <f>"600616"</f>
        <v>600616</v>
      </c>
      <c r="B884" s="1" t="s">
        <v>2523</v>
      </c>
      <c r="C884" s="1" t="s">
        <v>3333</v>
      </c>
    </row>
    <row r="885" spans="1:3" x14ac:dyDescent="0.2">
      <c r="A885" s="1" t="str">
        <f>"600615"</f>
        <v>600615</v>
      </c>
      <c r="B885" s="1" t="s">
        <v>2727</v>
      </c>
      <c r="C885" s="1" t="s">
        <v>3373</v>
      </c>
    </row>
    <row r="886" spans="1:3" x14ac:dyDescent="0.2">
      <c r="A886" s="1" t="str">
        <f>"600613"</f>
        <v>600613</v>
      </c>
      <c r="B886" s="1" t="s">
        <v>1612</v>
      </c>
      <c r="C886" s="1" t="s">
        <v>3251</v>
      </c>
    </row>
    <row r="887" spans="1:3" x14ac:dyDescent="0.2">
      <c r="A887" s="1" t="str">
        <f>"600612"</f>
        <v>600612</v>
      </c>
      <c r="B887" s="1" t="s">
        <v>2337</v>
      </c>
      <c r="C887" s="1" t="s">
        <v>3310</v>
      </c>
    </row>
    <row r="888" spans="1:3" x14ac:dyDescent="0.2">
      <c r="A888" s="1" t="str">
        <f>"600610"</f>
        <v>600610</v>
      </c>
      <c r="B888" s="1" t="s">
        <v>3033</v>
      </c>
      <c r="C888" s="1" t="s">
        <v>3406</v>
      </c>
    </row>
    <row r="889" spans="1:3" x14ac:dyDescent="0.2">
      <c r="A889" s="1" t="str">
        <f>"600609"</f>
        <v>600609</v>
      </c>
      <c r="B889" s="1" t="s">
        <v>2074</v>
      </c>
      <c r="C889" s="1" t="s">
        <v>3277</v>
      </c>
    </row>
    <row r="890" spans="1:3" x14ac:dyDescent="0.2">
      <c r="A890" s="1" t="str">
        <f>"600602"</f>
        <v>600602</v>
      </c>
      <c r="B890" s="1" t="s">
        <v>544</v>
      </c>
      <c r="C890" s="1" t="s">
        <v>3181</v>
      </c>
    </row>
    <row r="891" spans="1:3" x14ac:dyDescent="0.2">
      <c r="A891" s="1" t="str">
        <f>"600601"</f>
        <v>600601</v>
      </c>
      <c r="B891" s="1" t="s">
        <v>765</v>
      </c>
      <c r="C891" s="1" t="s">
        <v>3197</v>
      </c>
    </row>
    <row r="892" spans="1:3" x14ac:dyDescent="0.2">
      <c r="A892" s="1" t="str">
        <f>"600600"</f>
        <v>600600</v>
      </c>
      <c r="B892" s="1" t="s">
        <v>2528</v>
      </c>
      <c r="C892" s="1" t="s">
        <v>3335</v>
      </c>
    </row>
    <row r="893" spans="1:3" x14ac:dyDescent="0.2">
      <c r="A893" s="1" t="str">
        <f>"600598"</f>
        <v>600598</v>
      </c>
      <c r="B893" s="1" t="s">
        <v>2599</v>
      </c>
      <c r="C893" s="1" t="s">
        <v>3352</v>
      </c>
    </row>
    <row r="894" spans="1:3" x14ac:dyDescent="0.2">
      <c r="A894" s="1" t="str">
        <f>"600597"</f>
        <v>600597</v>
      </c>
      <c r="B894" s="1" t="s">
        <v>2484</v>
      </c>
      <c r="C894" s="1" t="s">
        <v>3329</v>
      </c>
    </row>
    <row r="895" spans="1:3" x14ac:dyDescent="0.2">
      <c r="A895" s="1" t="str">
        <f>"600596"</f>
        <v>600596</v>
      </c>
      <c r="B895" s="1" t="s">
        <v>2958</v>
      </c>
      <c r="C895" s="1" t="s">
        <v>3398</v>
      </c>
    </row>
    <row r="896" spans="1:3" x14ac:dyDescent="0.2">
      <c r="A896" s="1" t="str">
        <f>"600595"</f>
        <v>600595</v>
      </c>
      <c r="B896" s="1" t="s">
        <v>2728</v>
      </c>
      <c r="C896" s="1" t="s">
        <v>3373</v>
      </c>
    </row>
    <row r="897" spans="1:3" x14ac:dyDescent="0.2">
      <c r="A897" s="1" t="str">
        <f>"600592"</f>
        <v>600592</v>
      </c>
      <c r="B897" s="1" t="s">
        <v>1236</v>
      </c>
      <c r="C897" s="1" t="s">
        <v>3223</v>
      </c>
    </row>
    <row r="898" spans="1:3" x14ac:dyDescent="0.2">
      <c r="A898" s="1" t="str">
        <f>"600590"</f>
        <v>600590</v>
      </c>
      <c r="B898" s="1" t="s">
        <v>1324</v>
      </c>
      <c r="C898" s="1" t="s">
        <v>3227</v>
      </c>
    </row>
    <row r="899" spans="1:3" x14ac:dyDescent="0.2">
      <c r="A899" s="1" t="str">
        <f>"600589"</f>
        <v>600589</v>
      </c>
      <c r="B899" s="1" t="s">
        <v>545</v>
      </c>
      <c r="C899" s="1" t="s">
        <v>3181</v>
      </c>
    </row>
    <row r="900" spans="1:3" x14ac:dyDescent="0.2">
      <c r="A900" s="1" t="str">
        <f>"600587"</f>
        <v>600587</v>
      </c>
      <c r="B900" s="1" t="s">
        <v>1741</v>
      </c>
      <c r="C900" s="1" t="s">
        <v>3259</v>
      </c>
    </row>
    <row r="901" spans="1:3" x14ac:dyDescent="0.2">
      <c r="A901" s="1" t="str">
        <f>"600586"</f>
        <v>600586</v>
      </c>
      <c r="B901" s="1" t="s">
        <v>2635</v>
      </c>
      <c r="C901" s="1" t="s">
        <v>3360</v>
      </c>
    </row>
    <row r="902" spans="1:3" x14ac:dyDescent="0.2">
      <c r="A902" s="1" t="str">
        <f>"600584"</f>
        <v>600584</v>
      </c>
      <c r="B902" s="1" t="s">
        <v>917</v>
      </c>
      <c r="C902" s="1" t="s">
        <v>3203</v>
      </c>
    </row>
    <row r="903" spans="1:3" x14ac:dyDescent="0.2">
      <c r="A903" s="1" t="str">
        <f>"600582"</f>
        <v>600582</v>
      </c>
      <c r="B903" s="1" t="s">
        <v>1131</v>
      </c>
      <c r="C903" s="1" t="s">
        <v>3218</v>
      </c>
    </row>
    <row r="904" spans="1:3" x14ac:dyDescent="0.2">
      <c r="A904" s="1" t="str">
        <f>"600580"</f>
        <v>600580</v>
      </c>
      <c r="B904" s="1" t="s">
        <v>1586</v>
      </c>
      <c r="C904" s="1" t="s">
        <v>3249</v>
      </c>
    </row>
    <row r="905" spans="1:3" x14ac:dyDescent="0.2">
      <c r="A905" s="1" t="str">
        <f>"600577"</f>
        <v>600577</v>
      </c>
      <c r="B905" s="1" t="s">
        <v>1450</v>
      </c>
      <c r="C905" s="1" t="s">
        <v>3239</v>
      </c>
    </row>
    <row r="906" spans="1:3" x14ac:dyDescent="0.2">
      <c r="A906" s="1" t="str">
        <f>"600576"</f>
        <v>600576</v>
      </c>
      <c r="B906" s="1" t="s">
        <v>291</v>
      </c>
      <c r="C906" s="1" t="s">
        <v>3141</v>
      </c>
    </row>
    <row r="907" spans="1:3" x14ac:dyDescent="0.2">
      <c r="A907" s="1" t="str">
        <f>"600573"</f>
        <v>600573</v>
      </c>
      <c r="B907" s="1" t="s">
        <v>2529</v>
      </c>
      <c r="C907" s="1" t="s">
        <v>3335</v>
      </c>
    </row>
    <row r="908" spans="1:3" x14ac:dyDescent="0.2">
      <c r="A908" s="1" t="str">
        <f>"600572"</f>
        <v>600572</v>
      </c>
      <c r="B908" s="1" t="s">
        <v>1613</v>
      </c>
      <c r="C908" s="1" t="s">
        <v>3251</v>
      </c>
    </row>
    <row r="909" spans="1:3" x14ac:dyDescent="0.2">
      <c r="A909" s="1" t="str">
        <f>"600570"</f>
        <v>600570</v>
      </c>
      <c r="B909" s="1" t="s">
        <v>560</v>
      </c>
      <c r="C909" s="1" t="s">
        <v>3182</v>
      </c>
    </row>
    <row r="910" spans="1:3" x14ac:dyDescent="0.2">
      <c r="A910" s="1" t="str">
        <f>"600569"</f>
        <v>600569</v>
      </c>
      <c r="B910" s="1" t="s">
        <v>2774</v>
      </c>
      <c r="C910" s="1" t="s">
        <v>3377</v>
      </c>
    </row>
    <row r="911" spans="1:3" x14ac:dyDescent="0.2">
      <c r="A911" s="1" t="str">
        <f>"600567"</f>
        <v>600567</v>
      </c>
      <c r="B911" s="1" t="s">
        <v>2328</v>
      </c>
      <c r="C911" s="1" t="s">
        <v>3308</v>
      </c>
    </row>
    <row r="912" spans="1:3" x14ac:dyDescent="0.2">
      <c r="A912" s="1" t="str">
        <f>"600566"</f>
        <v>600566</v>
      </c>
      <c r="B912" s="1" t="s">
        <v>1614</v>
      </c>
      <c r="C912" s="1" t="s">
        <v>3251</v>
      </c>
    </row>
    <row r="913" spans="1:3" x14ac:dyDescent="0.2">
      <c r="A913" s="1" t="str">
        <f>"600563"</f>
        <v>600563</v>
      </c>
      <c r="B913" s="1" t="s">
        <v>747</v>
      </c>
      <c r="C913" s="1" t="s">
        <v>3196</v>
      </c>
    </row>
    <row r="914" spans="1:3" x14ac:dyDescent="0.2">
      <c r="A914" s="1" t="str">
        <f>"600562"</f>
        <v>600562</v>
      </c>
      <c r="B914" s="1" t="s">
        <v>1325</v>
      </c>
      <c r="C914" s="1" t="s">
        <v>3227</v>
      </c>
    </row>
    <row r="915" spans="1:3" x14ac:dyDescent="0.2">
      <c r="A915" s="1" t="str">
        <f>"600560"</f>
        <v>600560</v>
      </c>
      <c r="B915" s="1" t="s">
        <v>985</v>
      </c>
      <c r="C915" s="1" t="s">
        <v>3210</v>
      </c>
    </row>
    <row r="916" spans="1:3" x14ac:dyDescent="0.2">
      <c r="A916" s="1" t="str">
        <f>"600559"</f>
        <v>600559</v>
      </c>
      <c r="B916" s="1" t="s">
        <v>2510</v>
      </c>
      <c r="C916" s="1" t="s">
        <v>3331</v>
      </c>
    </row>
    <row r="917" spans="1:3" x14ac:dyDescent="0.2">
      <c r="A917" s="1" t="str">
        <f>"600558"</f>
        <v>600558</v>
      </c>
      <c r="B917" s="1" t="s">
        <v>1204</v>
      </c>
      <c r="C917" s="1" t="s">
        <v>3222</v>
      </c>
    </row>
    <row r="918" spans="1:3" x14ac:dyDescent="0.2">
      <c r="A918" s="1" t="str">
        <f>"600557"</f>
        <v>600557</v>
      </c>
      <c r="B918" s="1" t="s">
        <v>1615</v>
      </c>
      <c r="C918" s="1" t="s">
        <v>3251</v>
      </c>
    </row>
    <row r="919" spans="1:3" x14ac:dyDescent="0.2">
      <c r="A919" s="1" t="str">
        <f>"600556"</f>
        <v>600556</v>
      </c>
      <c r="B919" s="1" t="s">
        <v>496</v>
      </c>
      <c r="C919" s="1" t="s">
        <v>3173</v>
      </c>
    </row>
    <row r="920" spans="1:3" x14ac:dyDescent="0.2">
      <c r="A920" s="1" t="str">
        <f>"600552"</f>
        <v>600552</v>
      </c>
      <c r="B920" s="1" t="s">
        <v>838</v>
      </c>
      <c r="C920" s="1" t="s">
        <v>3200</v>
      </c>
    </row>
    <row r="921" spans="1:3" x14ac:dyDescent="0.2">
      <c r="A921" s="1" t="str">
        <f>"600551"</f>
        <v>600551</v>
      </c>
      <c r="B921" s="1" t="s">
        <v>451</v>
      </c>
      <c r="C921" s="1" t="s">
        <v>3165</v>
      </c>
    </row>
    <row r="922" spans="1:3" x14ac:dyDescent="0.2">
      <c r="A922" s="1" t="str">
        <f>"600550"</f>
        <v>600550</v>
      </c>
      <c r="B922" s="1" t="s">
        <v>1495</v>
      </c>
      <c r="C922" s="1" t="s">
        <v>3241</v>
      </c>
    </row>
    <row r="923" spans="1:3" x14ac:dyDescent="0.2">
      <c r="A923" s="1" t="str">
        <f>"600549"</f>
        <v>600549</v>
      </c>
      <c r="B923" s="1" t="s">
        <v>2677</v>
      </c>
      <c r="C923" s="1" t="s">
        <v>3365</v>
      </c>
    </row>
    <row r="924" spans="1:3" x14ac:dyDescent="0.2">
      <c r="A924" s="1" t="str">
        <f>"600548"</f>
        <v>600548</v>
      </c>
      <c r="B924" s="1" t="s">
        <v>252</v>
      </c>
      <c r="C924" s="1" t="s">
        <v>3136</v>
      </c>
    </row>
    <row r="925" spans="1:3" x14ac:dyDescent="0.2">
      <c r="A925" s="1" t="str">
        <f>"600547"</f>
        <v>600547</v>
      </c>
      <c r="B925" s="1" t="s">
        <v>2699</v>
      </c>
      <c r="C925" s="1" t="s">
        <v>3371</v>
      </c>
    </row>
    <row r="926" spans="1:3" x14ac:dyDescent="0.2">
      <c r="A926" s="1" t="str">
        <f>"600540"</f>
        <v>600540</v>
      </c>
      <c r="B926" s="1" t="s">
        <v>2587</v>
      </c>
      <c r="C926" s="1" t="s">
        <v>3349</v>
      </c>
    </row>
    <row r="927" spans="1:3" x14ac:dyDescent="0.2">
      <c r="A927" s="1" t="str">
        <f>"600539"</f>
        <v>600539</v>
      </c>
      <c r="B927" s="1" t="s">
        <v>2108</v>
      </c>
      <c r="C927" s="1" t="s">
        <v>3282</v>
      </c>
    </row>
    <row r="928" spans="1:3" x14ac:dyDescent="0.2">
      <c r="A928" s="1" t="str">
        <f>"600538"</f>
        <v>600538</v>
      </c>
      <c r="B928" s="1" t="s">
        <v>1664</v>
      </c>
      <c r="C928" s="1" t="s">
        <v>3252</v>
      </c>
    </row>
    <row r="929" spans="1:3" x14ac:dyDescent="0.2">
      <c r="A929" s="1" t="str">
        <f>"600535"</f>
        <v>600535</v>
      </c>
      <c r="B929" s="1" t="s">
        <v>1616</v>
      </c>
      <c r="C929" s="1" t="s">
        <v>3251</v>
      </c>
    </row>
    <row r="930" spans="1:3" x14ac:dyDescent="0.2">
      <c r="A930" s="1" t="str">
        <f>"600531"</f>
        <v>600531</v>
      </c>
      <c r="B930" s="1" t="s">
        <v>2709</v>
      </c>
      <c r="C930" s="1" t="s">
        <v>3372</v>
      </c>
    </row>
    <row r="931" spans="1:3" x14ac:dyDescent="0.2">
      <c r="A931" s="1" t="str">
        <f>"600529"</f>
        <v>600529</v>
      </c>
      <c r="B931" s="1" t="s">
        <v>1720</v>
      </c>
      <c r="C931" s="1" t="s">
        <v>3258</v>
      </c>
    </row>
    <row r="932" spans="1:3" x14ac:dyDescent="0.2">
      <c r="A932" s="1" t="str">
        <f>"600528"</f>
        <v>600528</v>
      </c>
      <c r="B932" s="1" t="s">
        <v>1312</v>
      </c>
      <c r="C932" s="1" t="s">
        <v>3226</v>
      </c>
    </row>
    <row r="933" spans="1:3" x14ac:dyDescent="0.2">
      <c r="A933" s="1" t="str">
        <f>"600527"</f>
        <v>600527</v>
      </c>
      <c r="B933" s="1" t="s">
        <v>3069</v>
      </c>
      <c r="C933" s="1" t="s">
        <v>3411</v>
      </c>
    </row>
    <row r="934" spans="1:3" x14ac:dyDescent="0.2">
      <c r="A934" s="1" t="str">
        <f>"600526"</f>
        <v>600526</v>
      </c>
      <c r="B934" s="1" t="s">
        <v>73</v>
      </c>
      <c r="C934" s="1" t="s">
        <v>3118</v>
      </c>
    </row>
    <row r="935" spans="1:3" x14ac:dyDescent="0.2">
      <c r="A935" s="1" t="str">
        <f>"600523"</f>
        <v>600523</v>
      </c>
      <c r="B935" s="1" t="s">
        <v>1941</v>
      </c>
      <c r="C935" s="1" t="s">
        <v>3274</v>
      </c>
    </row>
    <row r="936" spans="1:3" x14ac:dyDescent="0.2">
      <c r="A936" s="1" t="str">
        <f>"600522"</f>
        <v>600522</v>
      </c>
      <c r="B936" s="1" t="s">
        <v>704</v>
      </c>
      <c r="C936" s="1" t="s">
        <v>3194</v>
      </c>
    </row>
    <row r="937" spans="1:3" x14ac:dyDescent="0.2">
      <c r="A937" s="1" t="str">
        <f>"600521"</f>
        <v>600521</v>
      </c>
      <c r="B937" s="1" t="s">
        <v>1837</v>
      </c>
      <c r="C937" s="1" t="s">
        <v>3268</v>
      </c>
    </row>
    <row r="938" spans="1:3" x14ac:dyDescent="0.2">
      <c r="A938" s="1" t="str">
        <f>"600519"</f>
        <v>600519</v>
      </c>
      <c r="B938" s="1" t="s">
        <v>2511</v>
      </c>
      <c r="C938" s="1" t="s">
        <v>3331</v>
      </c>
    </row>
    <row r="939" spans="1:3" x14ac:dyDescent="0.2">
      <c r="A939" s="1" t="str">
        <f>"600518"</f>
        <v>600518</v>
      </c>
      <c r="B939" s="1" t="s">
        <v>1617</v>
      </c>
      <c r="C939" s="1" t="s">
        <v>3251</v>
      </c>
    </row>
    <row r="940" spans="1:3" x14ac:dyDescent="0.2">
      <c r="A940" s="1" t="str">
        <f>"600517"</f>
        <v>600517</v>
      </c>
      <c r="B940" s="1" t="s">
        <v>364</v>
      </c>
      <c r="C940" s="1" t="s">
        <v>3157</v>
      </c>
    </row>
    <row r="941" spans="1:3" x14ac:dyDescent="0.2">
      <c r="A941" s="1" t="str">
        <f>"600516"</f>
        <v>600516</v>
      </c>
      <c r="B941" s="1" t="s">
        <v>2782</v>
      </c>
      <c r="C941" s="1" t="s">
        <v>3379</v>
      </c>
    </row>
    <row r="942" spans="1:3" x14ac:dyDescent="0.2">
      <c r="A942" s="1" t="str">
        <f>"600515"</f>
        <v>600515</v>
      </c>
      <c r="B942" s="1" t="s">
        <v>237</v>
      </c>
      <c r="C942" s="1" t="s">
        <v>3133</v>
      </c>
    </row>
    <row r="943" spans="1:3" x14ac:dyDescent="0.2">
      <c r="A943" s="1" t="str">
        <f>"600513"</f>
        <v>600513</v>
      </c>
      <c r="B943" s="1" t="s">
        <v>1838</v>
      </c>
      <c r="C943" s="1" t="s">
        <v>3268</v>
      </c>
    </row>
    <row r="944" spans="1:3" x14ac:dyDescent="0.2">
      <c r="A944" s="1" t="str">
        <f>"600511"</f>
        <v>600511</v>
      </c>
      <c r="B944" s="1" t="s">
        <v>1665</v>
      </c>
      <c r="C944" s="1" t="s">
        <v>3252</v>
      </c>
    </row>
    <row r="945" spans="1:3" x14ac:dyDescent="0.2">
      <c r="A945" s="1" t="str">
        <f>"600507"</f>
        <v>600507</v>
      </c>
      <c r="B945" s="1" t="s">
        <v>2760</v>
      </c>
      <c r="C945" s="1" t="s">
        <v>3375</v>
      </c>
    </row>
    <row r="946" spans="1:3" x14ac:dyDescent="0.2">
      <c r="A946" s="1" t="str">
        <f>"600506"</f>
        <v>600506</v>
      </c>
      <c r="B946" s="1" t="s">
        <v>3107</v>
      </c>
      <c r="C946" s="1" t="s">
        <v>3419</v>
      </c>
    </row>
    <row r="947" spans="1:3" x14ac:dyDescent="0.2">
      <c r="A947" s="1" t="str">
        <f>"600505"</f>
        <v>600505</v>
      </c>
      <c r="B947" s="1" t="s">
        <v>152</v>
      </c>
      <c r="C947" s="1" t="s">
        <v>3125</v>
      </c>
    </row>
    <row r="948" spans="1:3" x14ac:dyDescent="0.2">
      <c r="A948" s="1" t="str">
        <f>"600499"</f>
        <v>600499</v>
      </c>
      <c r="B948" s="1" t="s">
        <v>1040</v>
      </c>
      <c r="C948" s="1" t="s">
        <v>3214</v>
      </c>
    </row>
    <row r="949" spans="1:3" x14ac:dyDescent="0.2">
      <c r="A949" s="1" t="str">
        <f>"600498"</f>
        <v>600498</v>
      </c>
      <c r="B949" s="1" t="s">
        <v>686</v>
      </c>
      <c r="C949" s="1" t="s">
        <v>3192</v>
      </c>
    </row>
    <row r="950" spans="1:3" x14ac:dyDescent="0.2">
      <c r="A950" s="1" t="str">
        <f>"600497"</f>
        <v>600497</v>
      </c>
      <c r="B950" s="1" t="s">
        <v>2710</v>
      </c>
      <c r="C950" s="1" t="s">
        <v>3372</v>
      </c>
    </row>
    <row r="951" spans="1:3" x14ac:dyDescent="0.2">
      <c r="A951" s="1" t="str">
        <f>"600495"</f>
        <v>600495</v>
      </c>
      <c r="B951" s="1" t="s">
        <v>1313</v>
      </c>
      <c r="C951" s="1" t="s">
        <v>3226</v>
      </c>
    </row>
    <row r="952" spans="1:3" x14ac:dyDescent="0.2">
      <c r="A952" s="1" t="str">
        <f>"600493"</f>
        <v>600493</v>
      </c>
      <c r="B952" s="1" t="s">
        <v>2414</v>
      </c>
      <c r="C952" s="1" t="s">
        <v>3319</v>
      </c>
    </row>
    <row r="953" spans="1:3" x14ac:dyDescent="0.2">
      <c r="A953" s="1" t="str">
        <f>"600490"</f>
        <v>600490</v>
      </c>
      <c r="B953" s="1" t="s">
        <v>2749</v>
      </c>
      <c r="C953" s="1" t="s">
        <v>3374</v>
      </c>
    </row>
    <row r="954" spans="1:3" x14ac:dyDescent="0.2">
      <c r="A954" s="1" t="str">
        <f>"600489"</f>
        <v>600489</v>
      </c>
      <c r="B954" s="1" t="s">
        <v>2700</v>
      </c>
      <c r="C954" s="1" t="s">
        <v>3371</v>
      </c>
    </row>
    <row r="955" spans="1:3" x14ac:dyDescent="0.2">
      <c r="A955" s="1" t="str">
        <f>"600488"</f>
        <v>600488</v>
      </c>
      <c r="B955" s="1" t="s">
        <v>1803</v>
      </c>
      <c r="C955" s="1" t="s">
        <v>3267</v>
      </c>
    </row>
    <row r="956" spans="1:3" x14ac:dyDescent="0.2">
      <c r="A956" s="1" t="str">
        <f>"600487"</f>
        <v>600487</v>
      </c>
      <c r="B956" s="1" t="s">
        <v>705</v>
      </c>
      <c r="C956" s="1" t="s">
        <v>3194</v>
      </c>
    </row>
    <row r="957" spans="1:3" x14ac:dyDescent="0.2">
      <c r="A957" s="1" t="str">
        <f>"600486"</f>
        <v>600486</v>
      </c>
      <c r="B957" s="1" t="s">
        <v>2828</v>
      </c>
      <c r="C957" s="1" t="s">
        <v>3386</v>
      </c>
    </row>
    <row r="958" spans="1:3" x14ac:dyDescent="0.2">
      <c r="A958" s="1" t="str">
        <f>"600482"</f>
        <v>600482</v>
      </c>
      <c r="B958" s="1" t="s">
        <v>1344</v>
      </c>
      <c r="C958" s="1" t="s">
        <v>3228</v>
      </c>
    </row>
    <row r="959" spans="1:3" x14ac:dyDescent="0.2">
      <c r="A959" s="1" t="str">
        <f>"600480"</f>
        <v>600480</v>
      </c>
      <c r="B959" s="1" t="s">
        <v>1942</v>
      </c>
      <c r="C959" s="1" t="s">
        <v>3274</v>
      </c>
    </row>
    <row r="960" spans="1:3" x14ac:dyDescent="0.2">
      <c r="A960" s="1" t="str">
        <f>"600479"</f>
        <v>600479</v>
      </c>
      <c r="B960" s="1" t="s">
        <v>1618</v>
      </c>
      <c r="C960" s="1" t="s">
        <v>3251</v>
      </c>
    </row>
    <row r="961" spans="1:3" x14ac:dyDescent="0.2">
      <c r="A961" s="1" t="str">
        <f>"600478"</f>
        <v>600478</v>
      </c>
      <c r="B961" s="1" t="s">
        <v>1563</v>
      </c>
      <c r="C961" s="1" t="s">
        <v>3248</v>
      </c>
    </row>
    <row r="962" spans="1:3" x14ac:dyDescent="0.2">
      <c r="A962" s="1" t="str">
        <f>"600476"</f>
        <v>600476</v>
      </c>
      <c r="B962" s="1" t="s">
        <v>561</v>
      </c>
      <c r="C962" s="1" t="s">
        <v>3182</v>
      </c>
    </row>
    <row r="963" spans="1:3" x14ac:dyDescent="0.2">
      <c r="A963" s="1" t="str">
        <f>"600475"</f>
        <v>600475</v>
      </c>
      <c r="B963" s="1" t="s">
        <v>1382</v>
      </c>
      <c r="C963" s="1" t="s">
        <v>3232</v>
      </c>
    </row>
    <row r="964" spans="1:3" x14ac:dyDescent="0.2">
      <c r="A964" s="1" t="str">
        <f>"600469"</f>
        <v>600469</v>
      </c>
      <c r="B964" s="1" t="s">
        <v>1972</v>
      </c>
      <c r="C964" s="1" t="s">
        <v>3275</v>
      </c>
    </row>
    <row r="965" spans="1:3" x14ac:dyDescent="0.2">
      <c r="A965" s="1" t="str">
        <f>"600468"</f>
        <v>600468</v>
      </c>
      <c r="B965" s="1" t="s">
        <v>1479</v>
      </c>
      <c r="C965" s="1" t="s">
        <v>3240</v>
      </c>
    </row>
    <row r="966" spans="1:3" x14ac:dyDescent="0.2">
      <c r="A966" s="1" t="str">
        <f>"600467"</f>
        <v>600467</v>
      </c>
      <c r="B966" s="1" t="s">
        <v>2569</v>
      </c>
      <c r="C966" s="1" t="s">
        <v>3344</v>
      </c>
    </row>
    <row r="967" spans="1:3" x14ac:dyDescent="0.2">
      <c r="A967" s="1" t="str">
        <f>"600463"</f>
        <v>600463</v>
      </c>
      <c r="B967" s="1" t="s">
        <v>316</v>
      </c>
      <c r="C967" s="1" t="s">
        <v>3146</v>
      </c>
    </row>
    <row r="968" spans="1:3" x14ac:dyDescent="0.2">
      <c r="A968" s="1" t="str">
        <f>"600461"</f>
        <v>600461</v>
      </c>
      <c r="B968" s="1" t="s">
        <v>89</v>
      </c>
      <c r="C968" s="1" t="s">
        <v>3119</v>
      </c>
    </row>
    <row r="969" spans="1:3" x14ac:dyDescent="0.2">
      <c r="A969" s="1" t="str">
        <f>"600460"</f>
        <v>600460</v>
      </c>
      <c r="B969" s="1" t="s">
        <v>923</v>
      </c>
      <c r="C969" s="1" t="s">
        <v>3204</v>
      </c>
    </row>
    <row r="970" spans="1:3" x14ac:dyDescent="0.2">
      <c r="A970" s="1" t="str">
        <f>"600459"</f>
        <v>600459</v>
      </c>
      <c r="B970" s="1" t="s">
        <v>2663</v>
      </c>
      <c r="C970" s="1" t="s">
        <v>3363</v>
      </c>
    </row>
    <row r="971" spans="1:3" x14ac:dyDescent="0.2">
      <c r="A971" s="1" t="str">
        <f>"600458"</f>
        <v>600458</v>
      </c>
      <c r="B971" s="1" t="s">
        <v>1401</v>
      </c>
      <c r="C971" s="1" t="s">
        <v>3233</v>
      </c>
    </row>
    <row r="972" spans="1:3" x14ac:dyDescent="0.2">
      <c r="A972" s="1" t="str">
        <f>"600456"</f>
        <v>600456</v>
      </c>
      <c r="B972" s="1" t="s">
        <v>2672</v>
      </c>
      <c r="C972" s="1" t="s">
        <v>3364</v>
      </c>
    </row>
    <row r="973" spans="1:3" x14ac:dyDescent="0.2">
      <c r="A973" s="1" t="str">
        <f>"600452"</f>
        <v>600452</v>
      </c>
      <c r="B973" s="1" t="s">
        <v>153</v>
      </c>
      <c r="C973" s="1" t="s">
        <v>3125</v>
      </c>
    </row>
    <row r="974" spans="1:3" x14ac:dyDescent="0.2">
      <c r="A974" s="1" t="str">
        <f>"600448"</f>
        <v>600448</v>
      </c>
      <c r="B974" s="1" t="s">
        <v>2411</v>
      </c>
      <c r="C974" s="1" t="s">
        <v>3318</v>
      </c>
    </row>
    <row r="975" spans="1:3" x14ac:dyDescent="0.2">
      <c r="A975" s="1" t="str">
        <f>"600444"</f>
        <v>600444</v>
      </c>
      <c r="B975" s="1" t="s">
        <v>1041</v>
      </c>
      <c r="C975" s="1" t="s">
        <v>3214</v>
      </c>
    </row>
    <row r="976" spans="1:3" x14ac:dyDescent="0.2">
      <c r="A976" s="1" t="str">
        <f>"600439"</f>
        <v>600439</v>
      </c>
      <c r="B976" s="1" t="s">
        <v>2333</v>
      </c>
      <c r="C976" s="1" t="s">
        <v>3309</v>
      </c>
    </row>
    <row r="977" spans="1:3" x14ac:dyDescent="0.2">
      <c r="A977" s="1" t="str">
        <f>"600436"</f>
        <v>600436</v>
      </c>
      <c r="B977" s="1" t="s">
        <v>1619</v>
      </c>
      <c r="C977" s="1" t="s">
        <v>3251</v>
      </c>
    </row>
    <row r="978" spans="1:3" x14ac:dyDescent="0.2">
      <c r="A978" s="1" t="str">
        <f>"600433"</f>
        <v>600433</v>
      </c>
      <c r="B978" s="1" t="s">
        <v>2311</v>
      </c>
      <c r="C978" s="1" t="s">
        <v>3306</v>
      </c>
    </row>
    <row r="979" spans="1:3" x14ac:dyDescent="0.2">
      <c r="A979" s="1" t="str">
        <f>"600429"</f>
        <v>600429</v>
      </c>
      <c r="B979" s="1" t="s">
        <v>2485</v>
      </c>
      <c r="C979" s="1" t="s">
        <v>3329</v>
      </c>
    </row>
    <row r="980" spans="1:3" x14ac:dyDescent="0.2">
      <c r="A980" s="1" t="str">
        <f>"600428"</f>
        <v>600428</v>
      </c>
      <c r="B980" s="1" t="s">
        <v>215</v>
      </c>
      <c r="C980" s="1" t="s">
        <v>3131</v>
      </c>
    </row>
    <row r="981" spans="1:3" x14ac:dyDescent="0.2">
      <c r="A981" s="1" t="str">
        <f>"600423"</f>
        <v>600423</v>
      </c>
      <c r="B981" s="1" t="s">
        <v>3034</v>
      </c>
      <c r="C981" s="1" t="s">
        <v>3406</v>
      </c>
    </row>
    <row r="982" spans="1:3" x14ac:dyDescent="0.2">
      <c r="A982" s="1" t="str">
        <f>"600422"</f>
        <v>600422</v>
      </c>
      <c r="B982" s="1" t="s">
        <v>1620</v>
      </c>
      <c r="C982" s="1" t="s">
        <v>3251</v>
      </c>
    </row>
    <row r="983" spans="1:3" x14ac:dyDescent="0.2">
      <c r="A983" s="1" t="str">
        <f>"600420"</f>
        <v>600420</v>
      </c>
      <c r="B983" s="1" t="s">
        <v>1839</v>
      </c>
      <c r="C983" s="1" t="s">
        <v>3268</v>
      </c>
    </row>
    <row r="984" spans="1:3" x14ac:dyDescent="0.2">
      <c r="A984" s="1" t="str">
        <f>"600416"</f>
        <v>600416</v>
      </c>
      <c r="B984" s="1" t="s">
        <v>1587</v>
      </c>
      <c r="C984" s="1" t="s">
        <v>3249</v>
      </c>
    </row>
    <row r="985" spans="1:3" x14ac:dyDescent="0.2">
      <c r="A985" s="1" t="str">
        <f>"600410"</f>
        <v>600410</v>
      </c>
      <c r="B985" s="1" t="s">
        <v>532</v>
      </c>
      <c r="C985" s="1" t="s">
        <v>3178</v>
      </c>
    </row>
    <row r="986" spans="1:3" x14ac:dyDescent="0.2">
      <c r="A986" s="1" t="str">
        <f>"600406"</f>
        <v>600406</v>
      </c>
      <c r="B986" s="1" t="s">
        <v>1517</v>
      </c>
      <c r="C986" s="1" t="s">
        <v>3242</v>
      </c>
    </row>
    <row r="987" spans="1:3" x14ac:dyDescent="0.2">
      <c r="A987" s="1" t="str">
        <f>"600398"</f>
        <v>600398</v>
      </c>
      <c r="B987" s="1" t="s">
        <v>2355</v>
      </c>
      <c r="C987" s="1" t="s">
        <v>3311</v>
      </c>
    </row>
    <row r="988" spans="1:3" x14ac:dyDescent="0.2">
      <c r="A988" s="1" t="str">
        <f>"600392"</f>
        <v>600392</v>
      </c>
      <c r="B988" s="1" t="s">
        <v>2681</v>
      </c>
      <c r="C988" s="1" t="s">
        <v>3366</v>
      </c>
    </row>
    <row r="989" spans="1:3" x14ac:dyDescent="0.2">
      <c r="A989" s="1" t="str">
        <f>"600391"</f>
        <v>600391</v>
      </c>
      <c r="B989" s="1" t="s">
        <v>1356</v>
      </c>
      <c r="C989" s="1" t="s">
        <v>3230</v>
      </c>
    </row>
    <row r="990" spans="1:3" x14ac:dyDescent="0.2">
      <c r="A990" s="1" t="str">
        <f>"600390"</f>
        <v>600390</v>
      </c>
      <c r="B990" s="1" t="s">
        <v>350</v>
      </c>
      <c r="C990" s="1" t="s">
        <v>3153</v>
      </c>
    </row>
    <row r="991" spans="1:3" x14ac:dyDescent="0.2">
      <c r="A991" s="1" t="str">
        <f>"600389"</f>
        <v>600389</v>
      </c>
      <c r="B991" s="1" t="s">
        <v>2829</v>
      </c>
      <c r="C991" s="1" t="s">
        <v>3386</v>
      </c>
    </row>
    <row r="992" spans="1:3" x14ac:dyDescent="0.2">
      <c r="A992" s="1" t="str">
        <f>"600388"</f>
        <v>600388</v>
      </c>
      <c r="B992" s="1" t="s">
        <v>74</v>
      </c>
      <c r="C992" s="1" t="s">
        <v>3118</v>
      </c>
    </row>
    <row r="993" spans="1:3" x14ac:dyDescent="0.2">
      <c r="A993" s="1" t="str">
        <f>"600382"</f>
        <v>600382</v>
      </c>
      <c r="B993" s="1" t="s">
        <v>2786</v>
      </c>
      <c r="C993" s="1" t="s">
        <v>3380</v>
      </c>
    </row>
    <row r="994" spans="1:3" x14ac:dyDescent="0.2">
      <c r="A994" s="1" t="str">
        <f>"600380"</f>
        <v>600380</v>
      </c>
      <c r="B994" s="1" t="s">
        <v>1840</v>
      </c>
      <c r="C994" s="1" t="s">
        <v>3268</v>
      </c>
    </row>
    <row r="995" spans="1:3" x14ac:dyDescent="0.2">
      <c r="A995" s="1" t="str">
        <f>"600379"</f>
        <v>600379</v>
      </c>
      <c r="B995" s="1" t="s">
        <v>1496</v>
      </c>
      <c r="C995" s="1" t="s">
        <v>3241</v>
      </c>
    </row>
    <row r="996" spans="1:3" x14ac:dyDescent="0.2">
      <c r="A996" s="1" t="str">
        <f>"600378"</f>
        <v>600378</v>
      </c>
      <c r="B996" s="1" t="s">
        <v>2976</v>
      </c>
      <c r="C996" s="1" t="s">
        <v>3400</v>
      </c>
    </row>
    <row r="997" spans="1:3" x14ac:dyDescent="0.2">
      <c r="A997" s="1" t="str">
        <f>"600377"</f>
        <v>600377</v>
      </c>
      <c r="B997" s="1" t="s">
        <v>253</v>
      </c>
      <c r="C997" s="1" t="s">
        <v>3136</v>
      </c>
    </row>
    <row r="998" spans="1:3" x14ac:dyDescent="0.2">
      <c r="A998" s="1" t="str">
        <f>"600375"</f>
        <v>600375</v>
      </c>
      <c r="B998" s="1" t="s">
        <v>2097</v>
      </c>
      <c r="C998" s="1" t="s">
        <v>3279</v>
      </c>
    </row>
    <row r="999" spans="1:3" x14ac:dyDescent="0.2">
      <c r="A999" s="1" t="str">
        <f>"600373"</f>
        <v>600373</v>
      </c>
      <c r="B999" s="1" t="s">
        <v>452</v>
      </c>
      <c r="C999" s="1" t="s">
        <v>3165</v>
      </c>
    </row>
    <row r="1000" spans="1:3" x14ac:dyDescent="0.2">
      <c r="A1000" s="1" t="str">
        <f>"600372"</f>
        <v>600372</v>
      </c>
      <c r="B1000" s="1" t="s">
        <v>1357</v>
      </c>
      <c r="C1000" s="1" t="s">
        <v>3230</v>
      </c>
    </row>
    <row r="1001" spans="1:3" x14ac:dyDescent="0.2">
      <c r="A1001" s="1" t="str">
        <f>"600371"</f>
        <v>600371</v>
      </c>
      <c r="B1001" s="1" t="s">
        <v>2590</v>
      </c>
      <c r="C1001" s="1" t="s">
        <v>3350</v>
      </c>
    </row>
    <row r="1002" spans="1:3" x14ac:dyDescent="0.2">
      <c r="A1002" s="1" t="str">
        <f>"600369"</f>
        <v>600369</v>
      </c>
      <c r="B1002" s="1" t="s">
        <v>401</v>
      </c>
      <c r="C1002" s="1" t="s">
        <v>3160</v>
      </c>
    </row>
    <row r="1003" spans="1:3" x14ac:dyDescent="0.2">
      <c r="A1003" s="1" t="str">
        <f>"600368"</f>
        <v>600368</v>
      </c>
      <c r="B1003" s="1" t="s">
        <v>254</v>
      </c>
      <c r="C1003" s="1" t="s">
        <v>3136</v>
      </c>
    </row>
    <row r="1004" spans="1:3" x14ac:dyDescent="0.2">
      <c r="A1004" s="1" t="str">
        <f>"600367"</f>
        <v>600367</v>
      </c>
      <c r="B1004" s="1" t="s">
        <v>3051</v>
      </c>
      <c r="C1004" s="1" t="s">
        <v>3407</v>
      </c>
    </row>
    <row r="1005" spans="1:3" x14ac:dyDescent="0.2">
      <c r="A1005" s="1" t="str">
        <f>"600366"</f>
        <v>600366</v>
      </c>
      <c r="B1005" s="1" t="s">
        <v>2651</v>
      </c>
      <c r="C1005" s="1" t="s">
        <v>3362</v>
      </c>
    </row>
    <row r="1006" spans="1:3" x14ac:dyDescent="0.2">
      <c r="A1006" s="1" t="str">
        <f>"600363"</f>
        <v>600363</v>
      </c>
      <c r="B1006" s="1" t="s">
        <v>712</v>
      </c>
      <c r="C1006" s="1" t="s">
        <v>3195</v>
      </c>
    </row>
    <row r="1007" spans="1:3" x14ac:dyDescent="0.2">
      <c r="A1007" s="1" t="str">
        <f>"600362"</f>
        <v>600362</v>
      </c>
      <c r="B1007" s="1" t="s">
        <v>2750</v>
      </c>
      <c r="C1007" s="1" t="s">
        <v>3374</v>
      </c>
    </row>
    <row r="1008" spans="1:3" x14ac:dyDescent="0.2">
      <c r="A1008" s="1" t="str">
        <f>"600361"</f>
        <v>600361</v>
      </c>
      <c r="B1008" s="1" t="s">
        <v>2729</v>
      </c>
      <c r="C1008" s="1" t="s">
        <v>3373</v>
      </c>
    </row>
    <row r="1009" spans="1:3" x14ac:dyDescent="0.2">
      <c r="A1009" s="1" t="str">
        <f>"600359"</f>
        <v>600359</v>
      </c>
      <c r="B1009" s="1" t="s">
        <v>2588</v>
      </c>
      <c r="C1009" s="1" t="s">
        <v>3349</v>
      </c>
    </row>
    <row r="1010" spans="1:3" x14ac:dyDescent="0.2">
      <c r="A1010" s="1" t="str">
        <f>"600356"</f>
        <v>600356</v>
      </c>
      <c r="B1010" s="1" t="s">
        <v>2312</v>
      </c>
      <c r="C1010" s="1" t="s">
        <v>3306</v>
      </c>
    </row>
    <row r="1011" spans="1:3" x14ac:dyDescent="0.2">
      <c r="A1011" s="1" t="str">
        <f>"600354"</f>
        <v>600354</v>
      </c>
      <c r="B1011" s="1" t="s">
        <v>2591</v>
      </c>
      <c r="C1011" s="1" t="s">
        <v>3350</v>
      </c>
    </row>
    <row r="1012" spans="1:3" x14ac:dyDescent="0.2">
      <c r="A1012" s="1" t="str">
        <f>"600353"</f>
        <v>600353</v>
      </c>
      <c r="B1012" s="1" t="s">
        <v>713</v>
      </c>
      <c r="C1012" s="1" t="s">
        <v>3195</v>
      </c>
    </row>
    <row r="1013" spans="1:3" x14ac:dyDescent="0.2">
      <c r="A1013" s="1" t="str">
        <f>"600352"</f>
        <v>600352</v>
      </c>
      <c r="B1013" s="1" t="s">
        <v>2985</v>
      </c>
      <c r="C1013" s="1" t="s">
        <v>3401</v>
      </c>
    </row>
    <row r="1014" spans="1:3" x14ac:dyDescent="0.2">
      <c r="A1014" s="1" t="str">
        <f>"600351"</f>
        <v>600351</v>
      </c>
      <c r="B1014" s="1" t="s">
        <v>1621</v>
      </c>
      <c r="C1014" s="1" t="s">
        <v>3251</v>
      </c>
    </row>
    <row r="1015" spans="1:3" x14ac:dyDescent="0.2">
      <c r="A1015" s="1" t="str">
        <f>"600350"</f>
        <v>600350</v>
      </c>
      <c r="B1015" s="1" t="s">
        <v>255</v>
      </c>
      <c r="C1015" s="1" t="s">
        <v>3136</v>
      </c>
    </row>
    <row r="1016" spans="1:3" x14ac:dyDescent="0.2">
      <c r="A1016" s="1" t="str">
        <f>"600338"</f>
        <v>600338</v>
      </c>
      <c r="B1016" s="1" t="s">
        <v>2711</v>
      </c>
      <c r="C1016" s="1" t="s">
        <v>3372</v>
      </c>
    </row>
    <row r="1017" spans="1:3" x14ac:dyDescent="0.2">
      <c r="A1017" s="1" t="str">
        <f>"600337"</f>
        <v>600337</v>
      </c>
      <c r="B1017" s="1" t="s">
        <v>2262</v>
      </c>
      <c r="C1017" s="1" t="s">
        <v>3300</v>
      </c>
    </row>
    <row r="1018" spans="1:3" x14ac:dyDescent="0.2">
      <c r="A1018" s="1" t="str">
        <f>"600336"</f>
        <v>600336</v>
      </c>
      <c r="B1018" s="1" t="s">
        <v>2204</v>
      </c>
      <c r="C1018" s="1" t="s">
        <v>3295</v>
      </c>
    </row>
    <row r="1019" spans="1:3" x14ac:dyDescent="0.2">
      <c r="A1019" s="1" t="str">
        <f>"600335"</f>
        <v>600335</v>
      </c>
      <c r="B1019" s="1" t="s">
        <v>1904</v>
      </c>
      <c r="C1019" s="1" t="s">
        <v>3272</v>
      </c>
    </row>
    <row r="1020" spans="1:3" x14ac:dyDescent="0.2">
      <c r="A1020" s="1" t="str">
        <f>"600332"</f>
        <v>600332</v>
      </c>
      <c r="B1020" s="1" t="s">
        <v>1622</v>
      </c>
      <c r="C1020" s="1" t="s">
        <v>3251</v>
      </c>
    </row>
    <row r="1021" spans="1:3" x14ac:dyDescent="0.2">
      <c r="A1021" s="1" t="str">
        <f>"600330"</f>
        <v>600330</v>
      </c>
      <c r="B1021" s="1" t="s">
        <v>1042</v>
      </c>
      <c r="C1021" s="1" t="s">
        <v>3214</v>
      </c>
    </row>
    <row r="1022" spans="1:3" x14ac:dyDescent="0.2">
      <c r="A1022" s="1" t="str">
        <f>"600329"</f>
        <v>600329</v>
      </c>
      <c r="B1022" s="1" t="s">
        <v>1623</v>
      </c>
      <c r="C1022" s="1" t="s">
        <v>3251</v>
      </c>
    </row>
    <row r="1023" spans="1:3" x14ac:dyDescent="0.2">
      <c r="A1023" s="1" t="str">
        <f>"600328"</f>
        <v>600328</v>
      </c>
      <c r="B1023" s="1" t="s">
        <v>3052</v>
      </c>
      <c r="C1023" s="1" t="s">
        <v>3407</v>
      </c>
    </row>
    <row r="1024" spans="1:3" x14ac:dyDescent="0.2">
      <c r="A1024" s="1" t="str">
        <f>"600327"</f>
        <v>600327</v>
      </c>
      <c r="B1024" s="1" t="s">
        <v>1684</v>
      </c>
      <c r="C1024" s="1" t="s">
        <v>3254</v>
      </c>
    </row>
    <row r="1025" spans="1:3" x14ac:dyDescent="0.2">
      <c r="A1025" s="1" t="str">
        <f>"600323"</f>
        <v>600323</v>
      </c>
      <c r="B1025" s="1" t="s">
        <v>23</v>
      </c>
      <c r="C1025" s="1" t="s">
        <v>3115</v>
      </c>
    </row>
    <row r="1026" spans="1:3" x14ac:dyDescent="0.2">
      <c r="A1026" s="1" t="str">
        <f>"600320"</f>
        <v>600320</v>
      </c>
      <c r="B1026" s="1" t="s">
        <v>1132</v>
      </c>
      <c r="C1026" s="1" t="s">
        <v>3218</v>
      </c>
    </row>
    <row r="1027" spans="1:3" x14ac:dyDescent="0.2">
      <c r="A1027" s="1" t="str">
        <f>"600318"</f>
        <v>600318</v>
      </c>
      <c r="B1027" s="1" t="s">
        <v>367</v>
      </c>
      <c r="C1027" s="1" t="s">
        <v>3158</v>
      </c>
    </row>
    <row r="1028" spans="1:3" x14ac:dyDescent="0.2">
      <c r="A1028" s="1" t="str">
        <f>"600315"</f>
        <v>600315</v>
      </c>
      <c r="B1028" s="1" t="s">
        <v>3102</v>
      </c>
      <c r="C1028" s="1" t="s">
        <v>3418</v>
      </c>
    </row>
    <row r="1029" spans="1:3" x14ac:dyDescent="0.2">
      <c r="A1029" s="1" t="str">
        <f>"600313"</f>
        <v>600313</v>
      </c>
      <c r="B1029" s="1" t="s">
        <v>2592</v>
      </c>
      <c r="C1029" s="1" t="s">
        <v>3350</v>
      </c>
    </row>
    <row r="1030" spans="1:3" x14ac:dyDescent="0.2">
      <c r="A1030" s="1" t="str">
        <f>"600312"</f>
        <v>600312</v>
      </c>
      <c r="B1030" s="1" t="s">
        <v>1497</v>
      </c>
      <c r="C1030" s="1" t="s">
        <v>3241</v>
      </c>
    </row>
    <row r="1031" spans="1:3" x14ac:dyDescent="0.2">
      <c r="A1031" s="1" t="str">
        <f>"600309"</f>
        <v>600309</v>
      </c>
      <c r="B1031" s="1" t="s">
        <v>3015</v>
      </c>
      <c r="C1031" s="1" t="s">
        <v>3404</v>
      </c>
    </row>
    <row r="1032" spans="1:3" x14ac:dyDescent="0.2">
      <c r="A1032" s="1" t="str">
        <f>"600308"</f>
        <v>600308</v>
      </c>
      <c r="B1032" s="1" t="s">
        <v>2329</v>
      </c>
      <c r="C1032" s="1" t="s">
        <v>3308</v>
      </c>
    </row>
    <row r="1033" spans="1:3" x14ac:dyDescent="0.2">
      <c r="A1033" s="1" t="str">
        <f>"600305"</f>
        <v>600305</v>
      </c>
      <c r="B1033" s="1" t="s">
        <v>2472</v>
      </c>
      <c r="C1033" s="1" t="s">
        <v>3328</v>
      </c>
    </row>
    <row r="1034" spans="1:3" x14ac:dyDescent="0.2">
      <c r="A1034" s="1" t="str">
        <f>"600301"</f>
        <v>600301</v>
      </c>
      <c r="B1034" s="1" t="s">
        <v>2664</v>
      </c>
      <c r="C1034" s="1" t="s">
        <v>3363</v>
      </c>
    </row>
    <row r="1035" spans="1:3" x14ac:dyDescent="0.2">
      <c r="A1035" s="1" t="str">
        <f>"600300"</f>
        <v>600300</v>
      </c>
      <c r="B1035" s="1" t="s">
        <v>2499</v>
      </c>
      <c r="C1035" s="1" t="s">
        <v>3330</v>
      </c>
    </row>
    <row r="1036" spans="1:3" x14ac:dyDescent="0.2">
      <c r="A1036" s="1" t="str">
        <f>"600299"</f>
        <v>600299</v>
      </c>
      <c r="B1036" s="1" t="s">
        <v>2964</v>
      </c>
      <c r="C1036" s="1" t="s">
        <v>3399</v>
      </c>
    </row>
    <row r="1037" spans="1:3" x14ac:dyDescent="0.2">
      <c r="A1037" s="1" t="str">
        <f>"600298"</f>
        <v>600298</v>
      </c>
      <c r="B1037" s="1" t="s">
        <v>2473</v>
      </c>
      <c r="C1037" s="1" t="s">
        <v>3328</v>
      </c>
    </row>
    <row r="1038" spans="1:3" x14ac:dyDescent="0.2">
      <c r="A1038" s="1" t="str">
        <f>"600295"</f>
        <v>600295</v>
      </c>
      <c r="B1038" s="1" t="s">
        <v>2783</v>
      </c>
      <c r="C1038" s="1" t="s">
        <v>3379</v>
      </c>
    </row>
    <row r="1039" spans="1:3" x14ac:dyDescent="0.2">
      <c r="A1039" s="1" t="str">
        <f>"600293"</f>
        <v>600293</v>
      </c>
      <c r="B1039" s="1" t="s">
        <v>2636</v>
      </c>
      <c r="C1039" s="1" t="s">
        <v>3360</v>
      </c>
    </row>
    <row r="1040" spans="1:3" x14ac:dyDescent="0.2">
      <c r="A1040" s="1" t="str">
        <f>"600292"</f>
        <v>600292</v>
      </c>
      <c r="B1040" s="1" t="s">
        <v>66</v>
      </c>
      <c r="C1040" s="1" t="s">
        <v>3117</v>
      </c>
    </row>
    <row r="1041" spans="1:3" x14ac:dyDescent="0.2">
      <c r="A1041" s="1" t="str">
        <f>"600285"</f>
        <v>600285</v>
      </c>
      <c r="B1041" s="1" t="s">
        <v>1624</v>
      </c>
      <c r="C1041" s="1" t="s">
        <v>3251</v>
      </c>
    </row>
    <row r="1042" spans="1:3" x14ac:dyDescent="0.2">
      <c r="A1042" s="1" t="str">
        <f>"600283"</f>
        <v>600283</v>
      </c>
      <c r="B1042" s="1" t="s">
        <v>90</v>
      </c>
      <c r="C1042" s="1" t="s">
        <v>3119</v>
      </c>
    </row>
    <row r="1043" spans="1:3" x14ac:dyDescent="0.2">
      <c r="A1043" s="1" t="str">
        <f>"600282"</f>
        <v>600282</v>
      </c>
      <c r="B1043" s="1" t="s">
        <v>2775</v>
      </c>
      <c r="C1043" s="1" t="s">
        <v>3377</v>
      </c>
    </row>
    <row r="1044" spans="1:3" x14ac:dyDescent="0.2">
      <c r="A1044" s="1" t="str">
        <f>"600281"</f>
        <v>600281</v>
      </c>
      <c r="B1044" s="1" t="s">
        <v>2665</v>
      </c>
      <c r="C1044" s="1" t="s">
        <v>3363</v>
      </c>
    </row>
    <row r="1045" spans="1:3" x14ac:dyDescent="0.2">
      <c r="A1045" s="1" t="str">
        <f>"600278"</f>
        <v>600278</v>
      </c>
      <c r="B1045" s="1" t="s">
        <v>2123</v>
      </c>
      <c r="C1045" s="1" t="s">
        <v>3284</v>
      </c>
    </row>
    <row r="1046" spans="1:3" x14ac:dyDescent="0.2">
      <c r="A1046" s="1" t="str">
        <f>"600276"</f>
        <v>600276</v>
      </c>
      <c r="B1046" s="1" t="s">
        <v>1841</v>
      </c>
      <c r="C1046" s="1" t="s">
        <v>3268</v>
      </c>
    </row>
    <row r="1047" spans="1:3" x14ac:dyDescent="0.2">
      <c r="A1047" s="1" t="str">
        <f>"600273"</f>
        <v>600273</v>
      </c>
      <c r="B1047" s="1" t="s">
        <v>3035</v>
      </c>
      <c r="C1047" s="1" t="s">
        <v>3406</v>
      </c>
    </row>
    <row r="1048" spans="1:3" x14ac:dyDescent="0.2">
      <c r="A1048" s="1" t="str">
        <f>"600272"</f>
        <v>600272</v>
      </c>
      <c r="B1048" s="1" t="s">
        <v>1666</v>
      </c>
      <c r="C1048" s="1" t="s">
        <v>3252</v>
      </c>
    </row>
    <row r="1049" spans="1:3" x14ac:dyDescent="0.2">
      <c r="A1049" s="1" t="str">
        <f>"600269"</f>
        <v>600269</v>
      </c>
      <c r="B1049" s="1" t="s">
        <v>256</v>
      </c>
      <c r="C1049" s="1" t="s">
        <v>3136</v>
      </c>
    </row>
    <row r="1050" spans="1:3" x14ac:dyDescent="0.2">
      <c r="A1050" s="1" t="str">
        <f>"600268"</f>
        <v>600268</v>
      </c>
      <c r="B1050" s="1" t="s">
        <v>1518</v>
      </c>
      <c r="C1050" s="1" t="s">
        <v>3242</v>
      </c>
    </row>
    <row r="1051" spans="1:3" x14ac:dyDescent="0.2">
      <c r="A1051" s="1" t="str">
        <f>"600267"</f>
        <v>600267</v>
      </c>
      <c r="B1051" s="1" t="s">
        <v>1842</v>
      </c>
      <c r="C1051" s="1" t="s">
        <v>3268</v>
      </c>
    </row>
    <row r="1052" spans="1:3" x14ac:dyDescent="0.2">
      <c r="A1052" s="1" t="str">
        <f>"600262"</f>
        <v>600262</v>
      </c>
      <c r="B1052" s="1" t="s">
        <v>1133</v>
      </c>
      <c r="C1052" s="1" t="s">
        <v>3218</v>
      </c>
    </row>
    <row r="1053" spans="1:3" x14ac:dyDescent="0.2">
      <c r="A1053" s="1" t="str">
        <f>"600261"</f>
        <v>600261</v>
      </c>
      <c r="B1053" s="1" t="s">
        <v>793</v>
      </c>
      <c r="C1053" s="1" t="s">
        <v>3198</v>
      </c>
    </row>
    <row r="1054" spans="1:3" x14ac:dyDescent="0.2">
      <c r="A1054" s="1" t="str">
        <f>"600259"</f>
        <v>600259</v>
      </c>
      <c r="B1054" s="1" t="s">
        <v>2682</v>
      </c>
      <c r="C1054" s="1" t="s">
        <v>3366</v>
      </c>
    </row>
    <row r="1055" spans="1:3" x14ac:dyDescent="0.2">
      <c r="A1055" s="1" t="str">
        <f>"600258"</f>
        <v>600258</v>
      </c>
      <c r="B1055" s="1" t="s">
        <v>302</v>
      </c>
      <c r="C1055" s="1" t="s">
        <v>3143</v>
      </c>
    </row>
    <row r="1056" spans="1:3" x14ac:dyDescent="0.2">
      <c r="A1056" s="1" t="str">
        <f>"600255"</f>
        <v>600255</v>
      </c>
      <c r="B1056" s="1" t="s">
        <v>2643</v>
      </c>
      <c r="C1056" s="1" t="s">
        <v>3361</v>
      </c>
    </row>
    <row r="1057" spans="1:3" x14ac:dyDescent="0.2">
      <c r="A1057" s="1" t="str">
        <f>"600252"</f>
        <v>600252</v>
      </c>
      <c r="B1057" s="1" t="s">
        <v>1625</v>
      </c>
      <c r="C1057" s="1" t="s">
        <v>3251</v>
      </c>
    </row>
    <row r="1058" spans="1:3" x14ac:dyDescent="0.2">
      <c r="A1058" s="1" t="str">
        <f>"600251"</f>
        <v>600251</v>
      </c>
      <c r="B1058" s="1" t="s">
        <v>2548</v>
      </c>
      <c r="C1058" s="1" t="s">
        <v>3338</v>
      </c>
    </row>
    <row r="1059" spans="1:3" x14ac:dyDescent="0.2">
      <c r="A1059" s="1" t="str">
        <f>"600250"</f>
        <v>600250</v>
      </c>
      <c r="B1059" s="1" t="s">
        <v>2124</v>
      </c>
      <c r="C1059" s="1" t="s">
        <v>3284</v>
      </c>
    </row>
    <row r="1060" spans="1:3" x14ac:dyDescent="0.2">
      <c r="A1060" s="1" t="str">
        <f>"600241"</f>
        <v>600241</v>
      </c>
      <c r="B1060" s="1" t="s">
        <v>1564</v>
      </c>
      <c r="C1060" s="1" t="s">
        <v>3248</v>
      </c>
    </row>
    <row r="1061" spans="1:3" x14ac:dyDescent="0.2">
      <c r="A1061" s="1" t="str">
        <f>"600237"</f>
        <v>600237</v>
      </c>
      <c r="B1061" s="1" t="s">
        <v>748</v>
      </c>
      <c r="C1061" s="1" t="s">
        <v>3196</v>
      </c>
    </row>
    <row r="1062" spans="1:3" x14ac:dyDescent="0.2">
      <c r="A1062" s="1" t="str">
        <f>"600236"</f>
        <v>600236</v>
      </c>
      <c r="B1062" s="1" t="s">
        <v>154</v>
      </c>
      <c r="C1062" s="1" t="s">
        <v>3125</v>
      </c>
    </row>
    <row r="1063" spans="1:3" x14ac:dyDescent="0.2">
      <c r="A1063" s="1" t="str">
        <f>"600235"</f>
        <v>600235</v>
      </c>
      <c r="B1063" s="1" t="s">
        <v>2313</v>
      </c>
      <c r="C1063" s="1" t="s">
        <v>3306</v>
      </c>
    </row>
    <row r="1064" spans="1:3" x14ac:dyDescent="0.2">
      <c r="A1064" s="1" t="str">
        <f>"600233"</f>
        <v>600233</v>
      </c>
      <c r="B1064" s="1" t="s">
        <v>180</v>
      </c>
      <c r="C1064" s="1" t="s">
        <v>3129</v>
      </c>
    </row>
    <row r="1065" spans="1:3" x14ac:dyDescent="0.2">
      <c r="A1065" s="1" t="str">
        <f>"600230"</f>
        <v>600230</v>
      </c>
      <c r="B1065" s="1" t="s">
        <v>3016</v>
      </c>
      <c r="C1065" s="1" t="s">
        <v>3404</v>
      </c>
    </row>
    <row r="1066" spans="1:3" x14ac:dyDescent="0.2">
      <c r="A1066" s="1" t="str">
        <f>"600229"</f>
        <v>600229</v>
      </c>
      <c r="B1066" s="1" t="s">
        <v>453</v>
      </c>
      <c r="C1066" s="1" t="s">
        <v>3165</v>
      </c>
    </row>
    <row r="1067" spans="1:3" x14ac:dyDescent="0.2">
      <c r="A1067" s="1" t="str">
        <f>"600223"</f>
        <v>600223</v>
      </c>
      <c r="B1067" s="1" t="s">
        <v>3092</v>
      </c>
      <c r="C1067" s="1" t="s">
        <v>3417</v>
      </c>
    </row>
    <row r="1068" spans="1:3" x14ac:dyDescent="0.2">
      <c r="A1068" s="1" t="str">
        <f>"600222"</f>
        <v>600222</v>
      </c>
      <c r="B1068" s="1" t="s">
        <v>1626</v>
      </c>
      <c r="C1068" s="1" t="s">
        <v>3251</v>
      </c>
    </row>
    <row r="1069" spans="1:3" x14ac:dyDescent="0.2">
      <c r="A1069" s="1" t="str">
        <f>"600221"</f>
        <v>600221</v>
      </c>
      <c r="B1069" s="1" t="s">
        <v>243</v>
      </c>
      <c r="C1069" s="1" t="s">
        <v>3134</v>
      </c>
    </row>
    <row r="1070" spans="1:3" x14ac:dyDescent="0.2">
      <c r="A1070" s="1" t="str">
        <f>"600219"</f>
        <v>600219</v>
      </c>
      <c r="B1070" s="1" t="s">
        <v>2730</v>
      </c>
      <c r="C1070" s="1" t="s">
        <v>3373</v>
      </c>
    </row>
    <row r="1071" spans="1:3" x14ac:dyDescent="0.2">
      <c r="A1071" s="1" t="str">
        <f>"600216"</f>
        <v>600216</v>
      </c>
      <c r="B1071" s="1" t="s">
        <v>1804</v>
      </c>
      <c r="C1071" s="1" t="s">
        <v>3267</v>
      </c>
    </row>
    <row r="1072" spans="1:3" x14ac:dyDescent="0.2">
      <c r="A1072" s="1" t="str">
        <f>"600211"</f>
        <v>600211</v>
      </c>
      <c r="B1072" s="1" t="s">
        <v>1763</v>
      </c>
      <c r="C1072" s="1" t="s">
        <v>3261</v>
      </c>
    </row>
    <row r="1073" spans="1:3" x14ac:dyDescent="0.2">
      <c r="A1073" s="1" t="str">
        <f>"600210"</f>
        <v>600210</v>
      </c>
      <c r="B1073" s="1" t="s">
        <v>2294</v>
      </c>
      <c r="C1073" s="1" t="s">
        <v>3303</v>
      </c>
    </row>
    <row r="1074" spans="1:3" x14ac:dyDescent="0.2">
      <c r="A1074" s="1" t="str">
        <f>"600206"</f>
        <v>600206</v>
      </c>
      <c r="B1074" s="1" t="s">
        <v>953</v>
      </c>
      <c r="C1074" s="1" t="s">
        <v>3207</v>
      </c>
    </row>
    <row r="1075" spans="1:3" x14ac:dyDescent="0.2">
      <c r="A1075" s="1" t="str">
        <f>"600201"</f>
        <v>600201</v>
      </c>
      <c r="B1075" s="1" t="s">
        <v>2537</v>
      </c>
      <c r="C1075" s="1" t="s">
        <v>3336</v>
      </c>
    </row>
    <row r="1076" spans="1:3" x14ac:dyDescent="0.2">
      <c r="A1076" s="1" t="str">
        <f>"600197"</f>
        <v>600197</v>
      </c>
      <c r="B1076" s="1" t="s">
        <v>2512</v>
      </c>
      <c r="C1076" s="1" t="s">
        <v>3331</v>
      </c>
    </row>
    <row r="1077" spans="1:3" x14ac:dyDescent="0.2">
      <c r="A1077" s="1" t="str">
        <f>"600196"</f>
        <v>600196</v>
      </c>
      <c r="B1077" s="1" t="s">
        <v>1843</v>
      </c>
      <c r="C1077" s="1" t="s">
        <v>3268</v>
      </c>
    </row>
    <row r="1078" spans="1:3" x14ac:dyDescent="0.2">
      <c r="A1078" s="1" t="str">
        <f>"600195"</f>
        <v>600195</v>
      </c>
      <c r="B1078" s="1" t="s">
        <v>2538</v>
      </c>
      <c r="C1078" s="1" t="s">
        <v>3336</v>
      </c>
    </row>
    <row r="1079" spans="1:3" x14ac:dyDescent="0.2">
      <c r="A1079" s="1" t="str">
        <f>"600191"</f>
        <v>600191</v>
      </c>
      <c r="B1079" s="1" t="s">
        <v>2432</v>
      </c>
      <c r="C1079" s="1" t="s">
        <v>3323</v>
      </c>
    </row>
    <row r="1080" spans="1:3" x14ac:dyDescent="0.2">
      <c r="A1080" s="1" t="str">
        <f>"600189"</f>
        <v>600189</v>
      </c>
      <c r="B1080" s="1" t="s">
        <v>2500</v>
      </c>
      <c r="C1080" s="1" t="s">
        <v>3330</v>
      </c>
    </row>
    <row r="1081" spans="1:3" x14ac:dyDescent="0.2">
      <c r="A1081" s="1" t="str">
        <f>"600186"</f>
        <v>600186</v>
      </c>
      <c r="B1081" s="1" t="s">
        <v>2474</v>
      </c>
      <c r="C1081" s="1" t="s">
        <v>3328</v>
      </c>
    </row>
    <row r="1082" spans="1:3" x14ac:dyDescent="0.2">
      <c r="A1082" s="1" t="str">
        <f>"600184"</f>
        <v>600184</v>
      </c>
      <c r="B1082" s="1" t="s">
        <v>1376</v>
      </c>
      <c r="C1082" s="1" t="s">
        <v>3231</v>
      </c>
    </row>
    <row r="1083" spans="1:3" x14ac:dyDescent="0.2">
      <c r="A1083" s="1" t="str">
        <f>"600183"</f>
        <v>600183</v>
      </c>
      <c r="B1083" s="1" t="s">
        <v>766</v>
      </c>
      <c r="C1083" s="1" t="s">
        <v>3197</v>
      </c>
    </row>
    <row r="1084" spans="1:3" x14ac:dyDescent="0.2">
      <c r="A1084" s="1" t="str">
        <f>"600182"</f>
        <v>600182</v>
      </c>
      <c r="B1084" s="1" t="s">
        <v>1973</v>
      </c>
      <c r="C1084" s="1" t="s">
        <v>3275</v>
      </c>
    </row>
    <row r="1085" spans="1:3" x14ac:dyDescent="0.2">
      <c r="A1085" s="1" t="str">
        <f>"600180"</f>
        <v>600180</v>
      </c>
      <c r="B1085" s="1" t="s">
        <v>189</v>
      </c>
      <c r="C1085" s="1" t="s">
        <v>3130</v>
      </c>
    </row>
    <row r="1086" spans="1:3" x14ac:dyDescent="0.2">
      <c r="A1086" s="1" t="str">
        <f>"600179"</f>
        <v>600179</v>
      </c>
      <c r="B1086" s="1" t="s">
        <v>216</v>
      </c>
      <c r="C1086" s="1" t="s">
        <v>3131</v>
      </c>
    </row>
    <row r="1087" spans="1:3" x14ac:dyDescent="0.2">
      <c r="A1087" s="1" t="str">
        <f>"600178"</f>
        <v>600178</v>
      </c>
      <c r="B1087" s="1" t="s">
        <v>2015</v>
      </c>
      <c r="C1087" s="1" t="s">
        <v>3276</v>
      </c>
    </row>
    <row r="1088" spans="1:3" x14ac:dyDescent="0.2">
      <c r="A1088" s="1" t="str">
        <f>"600177"</f>
        <v>600177</v>
      </c>
      <c r="B1088" s="1" t="s">
        <v>2356</v>
      </c>
      <c r="C1088" s="1" t="s">
        <v>3311</v>
      </c>
    </row>
    <row r="1089" spans="1:3" x14ac:dyDescent="0.2">
      <c r="A1089" s="1" t="str">
        <f>"600176"</f>
        <v>600176</v>
      </c>
      <c r="B1089" s="1" t="s">
        <v>2628</v>
      </c>
      <c r="C1089" s="1" t="s">
        <v>3359</v>
      </c>
    </row>
    <row r="1090" spans="1:3" x14ac:dyDescent="0.2">
      <c r="A1090" s="1" t="str">
        <f>"600171"</f>
        <v>600171</v>
      </c>
      <c r="B1090" s="1" t="s">
        <v>935</v>
      </c>
      <c r="C1090" s="1" t="s">
        <v>3205</v>
      </c>
    </row>
    <row r="1091" spans="1:3" x14ac:dyDescent="0.2">
      <c r="A1091" s="1" t="str">
        <f>"600169"</f>
        <v>600169</v>
      </c>
      <c r="B1091" s="1" t="s">
        <v>1134</v>
      </c>
      <c r="C1091" s="1" t="s">
        <v>3218</v>
      </c>
    </row>
    <row r="1092" spans="1:3" x14ac:dyDescent="0.2">
      <c r="A1092" s="1" t="str">
        <f>"600168"</f>
        <v>600168</v>
      </c>
      <c r="B1092" s="1" t="s">
        <v>91</v>
      </c>
      <c r="C1092" s="1" t="s">
        <v>3119</v>
      </c>
    </row>
    <row r="1093" spans="1:3" x14ac:dyDescent="0.2">
      <c r="A1093" s="1" t="str">
        <f>"600166"</f>
        <v>600166</v>
      </c>
      <c r="B1093" s="1" t="s">
        <v>2098</v>
      </c>
      <c r="C1093" s="1" t="s">
        <v>3279</v>
      </c>
    </row>
    <row r="1094" spans="1:3" x14ac:dyDescent="0.2">
      <c r="A1094" s="1" t="str">
        <f>"600163"</f>
        <v>600163</v>
      </c>
      <c r="B1094" s="1" t="s">
        <v>140</v>
      </c>
      <c r="C1094" s="1" t="s">
        <v>3124</v>
      </c>
    </row>
    <row r="1095" spans="1:3" x14ac:dyDescent="0.2">
      <c r="A1095" s="1" t="str">
        <f>"600161"</f>
        <v>600161</v>
      </c>
      <c r="B1095" s="1" t="s">
        <v>1790</v>
      </c>
      <c r="C1095" s="1" t="s">
        <v>3266</v>
      </c>
    </row>
    <row r="1096" spans="1:3" x14ac:dyDescent="0.2">
      <c r="A1096" s="1" t="str">
        <f>"600160"</f>
        <v>600160</v>
      </c>
      <c r="B1096" s="1" t="s">
        <v>2977</v>
      </c>
      <c r="C1096" s="1" t="s">
        <v>3400</v>
      </c>
    </row>
    <row r="1097" spans="1:3" x14ac:dyDescent="0.2">
      <c r="A1097" s="1" t="str">
        <f>"600153"</f>
        <v>600153</v>
      </c>
      <c r="B1097" s="1" t="s">
        <v>190</v>
      </c>
      <c r="C1097" s="1" t="s">
        <v>3130</v>
      </c>
    </row>
    <row r="1098" spans="1:3" x14ac:dyDescent="0.2">
      <c r="A1098" s="1" t="str">
        <f>"600150"</f>
        <v>600150</v>
      </c>
      <c r="B1098" s="1" t="s">
        <v>1345</v>
      </c>
      <c r="C1098" s="1" t="s">
        <v>3228</v>
      </c>
    </row>
    <row r="1099" spans="1:3" x14ac:dyDescent="0.2">
      <c r="A1099" s="1" t="str">
        <f>"600148"</f>
        <v>600148</v>
      </c>
      <c r="B1099" s="1" t="s">
        <v>2016</v>
      </c>
      <c r="C1099" s="1" t="s">
        <v>3276</v>
      </c>
    </row>
    <row r="1100" spans="1:3" x14ac:dyDescent="0.2">
      <c r="A1100" s="1" t="str">
        <f>"600143"</f>
        <v>600143</v>
      </c>
      <c r="B1100" s="1" t="s">
        <v>2884</v>
      </c>
      <c r="C1100" s="1" t="s">
        <v>3393</v>
      </c>
    </row>
    <row r="1101" spans="1:3" x14ac:dyDescent="0.2">
      <c r="A1101" s="1" t="str">
        <f>"600141"</f>
        <v>600141</v>
      </c>
      <c r="B1101" s="1" t="s">
        <v>2812</v>
      </c>
      <c r="C1101" s="1" t="s">
        <v>3384</v>
      </c>
    </row>
    <row r="1102" spans="1:3" x14ac:dyDescent="0.2">
      <c r="A1102" s="1" t="str">
        <f>"600137"</f>
        <v>600137</v>
      </c>
      <c r="B1102" s="1" t="s">
        <v>2379</v>
      </c>
      <c r="C1102" s="1" t="s">
        <v>3313</v>
      </c>
    </row>
    <row r="1103" spans="1:3" x14ac:dyDescent="0.2">
      <c r="A1103" s="1" t="str">
        <f>"600132"</f>
        <v>600132</v>
      </c>
      <c r="B1103" s="1" t="s">
        <v>2530</v>
      </c>
      <c r="C1103" s="1" t="s">
        <v>3335</v>
      </c>
    </row>
    <row r="1104" spans="1:3" x14ac:dyDescent="0.2">
      <c r="A1104" s="1" t="str">
        <f>"600131"</f>
        <v>600131</v>
      </c>
      <c r="B1104" s="1" t="s">
        <v>546</v>
      </c>
      <c r="C1104" s="1" t="s">
        <v>3181</v>
      </c>
    </row>
    <row r="1105" spans="1:3" x14ac:dyDescent="0.2">
      <c r="A1105" s="1" t="str">
        <f>"600129"</f>
        <v>600129</v>
      </c>
      <c r="B1105" s="1" t="s">
        <v>1627</v>
      </c>
      <c r="C1105" s="1" t="s">
        <v>3251</v>
      </c>
    </row>
    <row r="1106" spans="1:3" x14ac:dyDescent="0.2">
      <c r="A1106" s="1" t="str">
        <f>"600128"</f>
        <v>600128</v>
      </c>
      <c r="B1106" s="1" t="s">
        <v>2125</v>
      </c>
      <c r="C1106" s="1" t="s">
        <v>3284</v>
      </c>
    </row>
    <row r="1107" spans="1:3" x14ac:dyDescent="0.2">
      <c r="A1107" s="1" t="str">
        <f>"600127"</f>
        <v>600127</v>
      </c>
      <c r="B1107" s="1" t="s">
        <v>2550</v>
      </c>
      <c r="C1107" s="1" t="s">
        <v>3339</v>
      </c>
    </row>
    <row r="1108" spans="1:3" x14ac:dyDescent="0.2">
      <c r="A1108" s="1" t="str">
        <f>"600125"</f>
        <v>600125</v>
      </c>
      <c r="B1108" s="1" t="s">
        <v>271</v>
      </c>
      <c r="C1108" s="1" t="s">
        <v>3137</v>
      </c>
    </row>
    <row r="1109" spans="1:3" x14ac:dyDescent="0.2">
      <c r="A1109" s="1" t="str">
        <f>"600120"</f>
        <v>600120</v>
      </c>
      <c r="B1109" s="1" t="s">
        <v>351</v>
      </c>
      <c r="C1109" s="1" t="s">
        <v>3153</v>
      </c>
    </row>
    <row r="1110" spans="1:3" x14ac:dyDescent="0.2">
      <c r="A1110" s="1" t="str">
        <f>"600114"</f>
        <v>600114</v>
      </c>
      <c r="B1110" s="1" t="s">
        <v>1205</v>
      </c>
      <c r="C1110" s="1" t="s">
        <v>3222</v>
      </c>
    </row>
    <row r="1111" spans="1:3" x14ac:dyDescent="0.2">
      <c r="A1111" s="1" t="str">
        <f>"600111"</f>
        <v>600111</v>
      </c>
      <c r="B1111" s="1" t="s">
        <v>2683</v>
      </c>
      <c r="C1111" s="1" t="s">
        <v>3366</v>
      </c>
    </row>
    <row r="1112" spans="1:3" x14ac:dyDescent="0.2">
      <c r="A1112" s="1" t="str">
        <f>"600109"</f>
        <v>600109</v>
      </c>
      <c r="B1112" s="1" t="s">
        <v>402</v>
      </c>
      <c r="C1112" s="1" t="s">
        <v>3160</v>
      </c>
    </row>
    <row r="1113" spans="1:3" x14ac:dyDescent="0.2">
      <c r="A1113" s="1" t="str">
        <f>"600108"</f>
        <v>600108</v>
      </c>
      <c r="B1113" s="1" t="s">
        <v>2589</v>
      </c>
      <c r="C1113" s="1" t="s">
        <v>3349</v>
      </c>
    </row>
    <row r="1114" spans="1:3" x14ac:dyDescent="0.2">
      <c r="A1114" s="1" t="str">
        <f>"600106"</f>
        <v>600106</v>
      </c>
      <c r="B1114" s="1" t="s">
        <v>257</v>
      </c>
      <c r="C1114" s="1" t="s">
        <v>3136</v>
      </c>
    </row>
    <row r="1115" spans="1:3" x14ac:dyDescent="0.2">
      <c r="A1115" s="1" t="str">
        <f>"600105"</f>
        <v>600105</v>
      </c>
      <c r="B1115" s="1" t="s">
        <v>706</v>
      </c>
      <c r="C1115" s="1" t="s">
        <v>3194</v>
      </c>
    </row>
    <row r="1116" spans="1:3" x14ac:dyDescent="0.2">
      <c r="A1116" s="1" t="str">
        <f>"600104"</f>
        <v>600104</v>
      </c>
      <c r="B1116" s="1" t="s">
        <v>2105</v>
      </c>
      <c r="C1116" s="1" t="s">
        <v>3280</v>
      </c>
    </row>
    <row r="1117" spans="1:3" x14ac:dyDescent="0.2">
      <c r="A1117" s="1" t="str">
        <f>"600103"</f>
        <v>600103</v>
      </c>
      <c r="B1117" s="1" t="s">
        <v>2314</v>
      </c>
      <c r="C1117" s="1" t="s">
        <v>3306</v>
      </c>
    </row>
    <row r="1118" spans="1:3" x14ac:dyDescent="0.2">
      <c r="A1118" s="1" t="str">
        <f>"600101"</f>
        <v>600101</v>
      </c>
      <c r="B1118" s="1" t="s">
        <v>155</v>
      </c>
      <c r="C1118" s="1" t="s">
        <v>3125</v>
      </c>
    </row>
    <row r="1119" spans="1:3" x14ac:dyDescent="0.2">
      <c r="A1119" s="1" t="str">
        <f>"600099"</f>
        <v>600099</v>
      </c>
      <c r="B1119" s="1" t="s">
        <v>1890</v>
      </c>
      <c r="C1119" s="1" t="s">
        <v>3269</v>
      </c>
    </row>
    <row r="1120" spans="1:3" x14ac:dyDescent="0.2">
      <c r="A1120" s="1" t="str">
        <f>"600097"</f>
        <v>600097</v>
      </c>
      <c r="B1120" s="1" t="s">
        <v>2568</v>
      </c>
      <c r="C1120" s="1" t="s">
        <v>3343</v>
      </c>
    </row>
    <row r="1121" spans="1:3" x14ac:dyDescent="0.2">
      <c r="A1121" s="1" t="str">
        <f>"600096"</f>
        <v>600096</v>
      </c>
      <c r="B1121" s="1" t="s">
        <v>2813</v>
      </c>
      <c r="C1121" s="1" t="s">
        <v>3384</v>
      </c>
    </row>
    <row r="1122" spans="1:3" x14ac:dyDescent="0.2">
      <c r="A1122" s="1" t="str">
        <f>"600095"</f>
        <v>600095</v>
      </c>
      <c r="B1122" s="1" t="s">
        <v>403</v>
      </c>
      <c r="C1122" s="1" t="s">
        <v>3160</v>
      </c>
    </row>
    <row r="1123" spans="1:3" x14ac:dyDescent="0.2">
      <c r="A1123" s="1" t="str">
        <f>"600089"</f>
        <v>600089</v>
      </c>
      <c r="B1123" s="1" t="s">
        <v>1498</v>
      </c>
      <c r="C1123" s="1" t="s">
        <v>3241</v>
      </c>
    </row>
    <row r="1124" spans="1:3" x14ac:dyDescent="0.2">
      <c r="A1124" s="1" t="str">
        <f>"600085"</f>
        <v>600085</v>
      </c>
      <c r="B1124" s="1" t="s">
        <v>1628</v>
      </c>
      <c r="C1124" s="1" t="s">
        <v>3251</v>
      </c>
    </row>
    <row r="1125" spans="1:3" x14ac:dyDescent="0.2">
      <c r="A1125" s="1" t="str">
        <f>"600084"</f>
        <v>600084</v>
      </c>
      <c r="B1125" s="1" t="s">
        <v>2526</v>
      </c>
      <c r="C1125" s="1" t="s">
        <v>3334</v>
      </c>
    </row>
    <row r="1126" spans="1:3" x14ac:dyDescent="0.2">
      <c r="A1126" s="1" t="str">
        <f>"600081"</f>
        <v>600081</v>
      </c>
      <c r="B1126" s="1" t="s">
        <v>1943</v>
      </c>
      <c r="C1126" s="1" t="s">
        <v>3274</v>
      </c>
    </row>
    <row r="1127" spans="1:3" x14ac:dyDescent="0.2">
      <c r="A1127" s="1" t="str">
        <f>"600080"</f>
        <v>600080</v>
      </c>
      <c r="B1127" s="1" t="s">
        <v>1629</v>
      </c>
      <c r="C1127" s="1" t="s">
        <v>3251</v>
      </c>
    </row>
    <row r="1128" spans="1:3" x14ac:dyDescent="0.2">
      <c r="A1128" s="1" t="str">
        <f>"600079"</f>
        <v>600079</v>
      </c>
      <c r="B1128" s="1" t="s">
        <v>1844</v>
      </c>
      <c r="C1128" s="1" t="s">
        <v>3268</v>
      </c>
    </row>
    <row r="1129" spans="1:3" x14ac:dyDescent="0.2">
      <c r="A1129" s="1" t="str">
        <f>"600073"</f>
        <v>600073</v>
      </c>
      <c r="B1129" s="1" t="s">
        <v>2438</v>
      </c>
      <c r="C1129" s="1" t="s">
        <v>3324</v>
      </c>
    </row>
    <row r="1130" spans="1:3" x14ac:dyDescent="0.2">
      <c r="A1130" s="1" t="str">
        <f>"600071"</f>
        <v>600071</v>
      </c>
      <c r="B1130" s="1" t="s">
        <v>818</v>
      </c>
      <c r="C1130" s="1" t="s">
        <v>3199</v>
      </c>
    </row>
    <row r="1131" spans="1:3" x14ac:dyDescent="0.2">
      <c r="A1131" s="1" t="str">
        <f>"600067"</f>
        <v>600067</v>
      </c>
      <c r="B1131" s="1" t="s">
        <v>1451</v>
      </c>
      <c r="C1131" s="1" t="s">
        <v>3239</v>
      </c>
    </row>
    <row r="1132" spans="1:3" x14ac:dyDescent="0.2">
      <c r="A1132" s="1" t="str">
        <f>"600066"</f>
        <v>600066</v>
      </c>
      <c r="B1132" s="1" t="s">
        <v>2094</v>
      </c>
      <c r="C1132" s="1" t="s">
        <v>3278</v>
      </c>
    </row>
    <row r="1133" spans="1:3" x14ac:dyDescent="0.2">
      <c r="A1133" s="1" t="str">
        <f>"600064"</f>
        <v>600064</v>
      </c>
      <c r="B1133" s="1" t="s">
        <v>317</v>
      </c>
      <c r="C1133" s="1" t="s">
        <v>3146</v>
      </c>
    </row>
    <row r="1134" spans="1:3" x14ac:dyDescent="0.2">
      <c r="A1134" s="1" t="str">
        <f>"600063"</f>
        <v>600063</v>
      </c>
      <c r="B1134" s="1" t="s">
        <v>3036</v>
      </c>
      <c r="C1134" s="1" t="s">
        <v>3406</v>
      </c>
    </row>
    <row r="1135" spans="1:3" x14ac:dyDescent="0.2">
      <c r="A1135" s="1" t="str">
        <f>"600062"</f>
        <v>600062</v>
      </c>
      <c r="B1135" s="1" t="s">
        <v>1845</v>
      </c>
      <c r="C1135" s="1" t="s">
        <v>3268</v>
      </c>
    </row>
    <row r="1136" spans="1:3" x14ac:dyDescent="0.2">
      <c r="A1136" s="1" t="str">
        <f>"600061"</f>
        <v>600061</v>
      </c>
      <c r="B1136" s="1" t="s">
        <v>404</v>
      </c>
      <c r="C1136" s="1" t="s">
        <v>3160</v>
      </c>
    </row>
    <row r="1137" spans="1:3" x14ac:dyDescent="0.2">
      <c r="A1137" s="1" t="str">
        <f>"600060"</f>
        <v>600060</v>
      </c>
      <c r="B1137" s="1" t="s">
        <v>2199</v>
      </c>
      <c r="C1137" s="1" t="s">
        <v>3294</v>
      </c>
    </row>
    <row r="1138" spans="1:3" x14ac:dyDescent="0.2">
      <c r="A1138" s="1" t="str">
        <f>"600059"</f>
        <v>600059</v>
      </c>
      <c r="B1138" s="1" t="s">
        <v>2524</v>
      </c>
      <c r="C1138" s="1" t="s">
        <v>3333</v>
      </c>
    </row>
    <row r="1139" spans="1:3" x14ac:dyDescent="0.2">
      <c r="A1139" s="1" t="str">
        <f>"600058"</f>
        <v>600058</v>
      </c>
      <c r="B1139" s="1" t="s">
        <v>2126</v>
      </c>
      <c r="C1139" s="1" t="s">
        <v>3284</v>
      </c>
    </row>
    <row r="1140" spans="1:3" x14ac:dyDescent="0.2">
      <c r="A1140" s="1" t="str">
        <f>"600057"</f>
        <v>600057</v>
      </c>
      <c r="B1140" s="1" t="s">
        <v>191</v>
      </c>
      <c r="C1140" s="1" t="s">
        <v>3130</v>
      </c>
    </row>
    <row r="1141" spans="1:3" x14ac:dyDescent="0.2">
      <c r="A1141" s="1" t="str">
        <f>"600056"</f>
        <v>600056</v>
      </c>
      <c r="B1141" s="1" t="s">
        <v>1667</v>
      </c>
      <c r="C1141" s="1" t="s">
        <v>3252</v>
      </c>
    </row>
    <row r="1142" spans="1:3" x14ac:dyDescent="0.2">
      <c r="A1142" s="1" t="str">
        <f>"600055"</f>
        <v>600055</v>
      </c>
      <c r="B1142" s="1" t="s">
        <v>1742</v>
      </c>
      <c r="C1142" s="1" t="s">
        <v>3259</v>
      </c>
    </row>
    <row r="1143" spans="1:3" x14ac:dyDescent="0.2">
      <c r="A1143" s="1" t="str">
        <f>"600054"</f>
        <v>600054</v>
      </c>
      <c r="B1143" s="1" t="s">
        <v>292</v>
      </c>
      <c r="C1143" s="1" t="s">
        <v>3141</v>
      </c>
    </row>
    <row r="1144" spans="1:3" x14ac:dyDescent="0.2">
      <c r="A1144" s="1" t="str">
        <f>"600051"</f>
        <v>600051</v>
      </c>
      <c r="B1144" s="1" t="s">
        <v>6</v>
      </c>
      <c r="C1144" s="1" t="s">
        <v>3112</v>
      </c>
    </row>
    <row r="1145" spans="1:3" x14ac:dyDescent="0.2">
      <c r="A1145" s="1" t="str">
        <f>"600050"</f>
        <v>600050</v>
      </c>
      <c r="B1145" s="1" t="s">
        <v>663</v>
      </c>
      <c r="C1145" s="1" t="s">
        <v>3189</v>
      </c>
    </row>
    <row r="1146" spans="1:3" x14ac:dyDescent="0.2">
      <c r="A1146" s="1" t="str">
        <f>"600038"</f>
        <v>600038</v>
      </c>
      <c r="B1146" s="1" t="s">
        <v>1358</v>
      </c>
      <c r="C1146" s="1" t="s">
        <v>3230</v>
      </c>
    </row>
    <row r="1147" spans="1:3" x14ac:dyDescent="0.2">
      <c r="A1147" s="1" t="str">
        <f>"600037"</f>
        <v>600037</v>
      </c>
      <c r="B1147" s="1" t="s">
        <v>438</v>
      </c>
      <c r="C1147" s="1" t="s">
        <v>3163</v>
      </c>
    </row>
    <row r="1148" spans="1:3" x14ac:dyDescent="0.2">
      <c r="A1148" s="1" t="str">
        <f>"600036"</f>
        <v>600036</v>
      </c>
      <c r="B1148" s="1" t="s">
        <v>425</v>
      </c>
      <c r="C1148" s="1" t="s">
        <v>3161</v>
      </c>
    </row>
    <row r="1149" spans="1:3" x14ac:dyDescent="0.2">
      <c r="A1149" s="1" t="str">
        <f>"600035"</f>
        <v>600035</v>
      </c>
      <c r="B1149" s="1" t="s">
        <v>258</v>
      </c>
      <c r="C1149" s="1" t="s">
        <v>3136</v>
      </c>
    </row>
    <row r="1150" spans="1:3" x14ac:dyDescent="0.2">
      <c r="A1150" s="1" t="str">
        <f>"600033"</f>
        <v>600033</v>
      </c>
      <c r="B1150" s="1" t="s">
        <v>259</v>
      </c>
      <c r="C1150" s="1" t="s">
        <v>3136</v>
      </c>
    </row>
    <row r="1151" spans="1:3" x14ac:dyDescent="0.2">
      <c r="A1151" s="1" t="str">
        <f>"600032"</f>
        <v>600032</v>
      </c>
      <c r="B1151" s="1" t="s">
        <v>132</v>
      </c>
      <c r="C1151" s="1" t="s">
        <v>3123</v>
      </c>
    </row>
    <row r="1152" spans="1:3" x14ac:dyDescent="0.2">
      <c r="A1152" s="1" t="str">
        <f>"600031"</f>
        <v>600031</v>
      </c>
      <c r="B1152" s="1" t="s">
        <v>1019</v>
      </c>
      <c r="C1152" s="1" t="s">
        <v>3213</v>
      </c>
    </row>
    <row r="1153" spans="1:3" x14ac:dyDescent="0.2">
      <c r="A1153" s="1" t="str">
        <f>"600030"</f>
        <v>600030</v>
      </c>
      <c r="B1153" s="1" t="s">
        <v>405</v>
      </c>
      <c r="C1153" s="1" t="s">
        <v>3160</v>
      </c>
    </row>
    <row r="1154" spans="1:3" x14ac:dyDescent="0.2">
      <c r="A1154" s="1" t="str">
        <f>"600026"</f>
        <v>600026</v>
      </c>
      <c r="B1154" s="1" t="s">
        <v>217</v>
      </c>
      <c r="C1154" s="1" t="s">
        <v>3131</v>
      </c>
    </row>
    <row r="1155" spans="1:3" x14ac:dyDescent="0.2">
      <c r="A1155" s="1" t="str">
        <f>"600025"</f>
        <v>600025</v>
      </c>
      <c r="B1155" s="1" t="s">
        <v>156</v>
      </c>
      <c r="C1155" s="1" t="s">
        <v>3125</v>
      </c>
    </row>
    <row r="1156" spans="1:3" x14ac:dyDescent="0.2">
      <c r="A1156" s="1" t="str">
        <f>"600020"</f>
        <v>600020</v>
      </c>
      <c r="B1156" s="1" t="s">
        <v>260</v>
      </c>
      <c r="C1156" s="1" t="s">
        <v>3136</v>
      </c>
    </row>
    <row r="1157" spans="1:3" x14ac:dyDescent="0.2">
      <c r="A1157" s="1" t="str">
        <f>"600019"</f>
        <v>600019</v>
      </c>
      <c r="B1157" s="1" t="s">
        <v>2776</v>
      </c>
      <c r="C1157" s="1" t="s">
        <v>3377</v>
      </c>
    </row>
    <row r="1158" spans="1:3" x14ac:dyDescent="0.2">
      <c r="A1158" s="1" t="str">
        <f>"600018"</f>
        <v>600018</v>
      </c>
      <c r="B1158" s="1" t="s">
        <v>228</v>
      </c>
      <c r="C1158" s="1" t="s">
        <v>3132</v>
      </c>
    </row>
    <row r="1159" spans="1:3" x14ac:dyDescent="0.2">
      <c r="A1159" s="1" t="str">
        <f>"600017"</f>
        <v>600017</v>
      </c>
      <c r="B1159" s="1" t="s">
        <v>229</v>
      </c>
      <c r="C1159" s="1" t="s">
        <v>3132</v>
      </c>
    </row>
    <row r="1160" spans="1:3" x14ac:dyDescent="0.2">
      <c r="A1160" s="1" t="str">
        <f>"600016"</f>
        <v>600016</v>
      </c>
      <c r="B1160" s="1" t="s">
        <v>426</v>
      </c>
      <c r="C1160" s="1" t="s">
        <v>3161</v>
      </c>
    </row>
    <row r="1161" spans="1:3" x14ac:dyDescent="0.2">
      <c r="A1161" s="1" t="str">
        <f>"600015"</f>
        <v>600015</v>
      </c>
      <c r="B1161" s="1" t="s">
        <v>427</v>
      </c>
      <c r="C1161" s="1" t="s">
        <v>3161</v>
      </c>
    </row>
    <row r="1162" spans="1:3" x14ac:dyDescent="0.2">
      <c r="A1162" s="1" t="str">
        <f>"600012"</f>
        <v>600012</v>
      </c>
      <c r="B1162" s="1" t="s">
        <v>261</v>
      </c>
      <c r="C1162" s="1" t="s">
        <v>3136</v>
      </c>
    </row>
    <row r="1163" spans="1:3" x14ac:dyDescent="0.2">
      <c r="A1163" s="1" t="str">
        <f>"600010"</f>
        <v>600010</v>
      </c>
      <c r="B1163" s="1" t="s">
        <v>2777</v>
      </c>
      <c r="C1163" s="1" t="s">
        <v>3377</v>
      </c>
    </row>
    <row r="1164" spans="1:3" x14ac:dyDescent="0.2">
      <c r="A1164" s="1" t="str">
        <f>"600009"</f>
        <v>600009</v>
      </c>
      <c r="B1164" s="1" t="s">
        <v>238</v>
      </c>
      <c r="C1164" s="1" t="s">
        <v>3133</v>
      </c>
    </row>
    <row r="1165" spans="1:3" x14ac:dyDescent="0.2">
      <c r="A1165" s="1" t="str">
        <f>"600008"</f>
        <v>600008</v>
      </c>
      <c r="B1165" s="1" t="s">
        <v>92</v>
      </c>
      <c r="C1165" s="1" t="s">
        <v>3119</v>
      </c>
    </row>
    <row r="1166" spans="1:3" x14ac:dyDescent="0.2">
      <c r="A1166" s="1" t="str">
        <f>"600007"</f>
        <v>600007</v>
      </c>
      <c r="B1166" s="1" t="s">
        <v>319</v>
      </c>
      <c r="C1166" s="1" t="s">
        <v>3147</v>
      </c>
    </row>
    <row r="1167" spans="1:3" x14ac:dyDescent="0.2">
      <c r="A1167" s="1" t="str">
        <f>"600006"</f>
        <v>600006</v>
      </c>
      <c r="B1167" s="1" t="s">
        <v>2099</v>
      </c>
      <c r="C1167" s="1" t="s">
        <v>3279</v>
      </c>
    </row>
    <row r="1168" spans="1:3" x14ac:dyDescent="0.2">
      <c r="A1168" s="1" t="str">
        <f>"600004"</f>
        <v>600004</v>
      </c>
      <c r="B1168" s="1" t="s">
        <v>239</v>
      </c>
      <c r="C1168" s="1" t="s">
        <v>3133</v>
      </c>
    </row>
    <row r="1169" spans="1:3" x14ac:dyDescent="0.2">
      <c r="A1169" s="1" t="str">
        <f>"600000"</f>
        <v>600000</v>
      </c>
      <c r="B1169" s="1" t="s">
        <v>428</v>
      </c>
      <c r="C1169" s="1" t="s">
        <v>3161</v>
      </c>
    </row>
    <row r="1170" spans="1:3" x14ac:dyDescent="0.2">
      <c r="A1170" s="1" t="str">
        <f>"302132"</f>
        <v>302132</v>
      </c>
      <c r="B1170" s="1" t="s">
        <v>1326</v>
      </c>
      <c r="C1170" s="1" t="s">
        <v>3227</v>
      </c>
    </row>
    <row r="1171" spans="1:3" x14ac:dyDescent="0.2">
      <c r="A1171" s="1" t="str">
        <f>"301665"</f>
        <v>301665</v>
      </c>
      <c r="B1171" s="1" t="s">
        <v>2830</v>
      </c>
      <c r="C1171" s="1" t="s">
        <v>3386</v>
      </c>
    </row>
    <row r="1172" spans="1:3" x14ac:dyDescent="0.2">
      <c r="A1172" s="1" t="str">
        <f>"301662"</f>
        <v>301662</v>
      </c>
      <c r="B1172" s="1" t="s">
        <v>1043</v>
      </c>
      <c r="C1172" s="1" t="s">
        <v>3214</v>
      </c>
    </row>
    <row r="1173" spans="1:3" x14ac:dyDescent="0.2">
      <c r="A1173" s="1" t="str">
        <f>"301658"</f>
        <v>301658</v>
      </c>
      <c r="B1173" s="1" t="s">
        <v>1436</v>
      </c>
      <c r="C1173" s="1" t="s">
        <v>3237</v>
      </c>
    </row>
    <row r="1174" spans="1:3" x14ac:dyDescent="0.2">
      <c r="A1174" s="1" t="str">
        <f>"301636"</f>
        <v>301636</v>
      </c>
      <c r="B1174" s="1" t="s">
        <v>1427</v>
      </c>
      <c r="C1174" s="1" t="s">
        <v>3236</v>
      </c>
    </row>
    <row r="1175" spans="1:3" x14ac:dyDescent="0.2">
      <c r="A1175" s="1" t="str">
        <f>"301631"</f>
        <v>301631</v>
      </c>
      <c r="B1175" s="1" t="s">
        <v>866</v>
      </c>
      <c r="C1175" s="1" t="s">
        <v>3202</v>
      </c>
    </row>
    <row r="1176" spans="1:3" x14ac:dyDescent="0.2">
      <c r="A1176" s="1" t="str">
        <f>"301629"</f>
        <v>301629</v>
      </c>
      <c r="B1176" s="1" t="s">
        <v>946</v>
      </c>
      <c r="C1176" s="1" t="s">
        <v>3206</v>
      </c>
    </row>
    <row r="1177" spans="1:3" x14ac:dyDescent="0.2">
      <c r="A1177" s="1" t="str">
        <f>"301628"</f>
        <v>301628</v>
      </c>
      <c r="B1177" s="1" t="s">
        <v>767</v>
      </c>
      <c r="C1177" s="1" t="s">
        <v>3197</v>
      </c>
    </row>
    <row r="1178" spans="1:3" x14ac:dyDescent="0.2">
      <c r="A1178" s="1" t="str">
        <f>"301626"</f>
        <v>301626</v>
      </c>
      <c r="B1178" s="1" t="s">
        <v>867</v>
      </c>
      <c r="C1178" s="1" t="s">
        <v>3202</v>
      </c>
    </row>
    <row r="1179" spans="1:3" x14ac:dyDescent="0.2">
      <c r="A1179" s="1" t="str">
        <f>"301622"</f>
        <v>301622</v>
      </c>
      <c r="B1179" s="1" t="s">
        <v>2652</v>
      </c>
      <c r="C1179" s="1" t="s">
        <v>3362</v>
      </c>
    </row>
    <row r="1180" spans="1:3" x14ac:dyDescent="0.2">
      <c r="A1180" s="1" t="str">
        <f>"301618"</f>
        <v>301618</v>
      </c>
      <c r="B1180" s="1" t="s">
        <v>2986</v>
      </c>
      <c r="C1180" s="1" t="s">
        <v>3401</v>
      </c>
    </row>
    <row r="1181" spans="1:3" x14ac:dyDescent="0.2">
      <c r="A1181" s="1" t="str">
        <f>"301617"</f>
        <v>301617</v>
      </c>
      <c r="B1181" s="1" t="s">
        <v>2921</v>
      </c>
      <c r="C1181" s="1" t="s">
        <v>3396</v>
      </c>
    </row>
    <row r="1182" spans="1:3" x14ac:dyDescent="0.2">
      <c r="A1182" s="1" t="str">
        <f>"301616"</f>
        <v>301616</v>
      </c>
      <c r="B1182" s="1" t="s">
        <v>1237</v>
      </c>
      <c r="C1182" s="1" t="s">
        <v>3223</v>
      </c>
    </row>
    <row r="1183" spans="1:3" x14ac:dyDescent="0.2">
      <c r="A1183" s="1" t="str">
        <f>"301613"</f>
        <v>301613</v>
      </c>
      <c r="B1183" s="1" t="s">
        <v>1944</v>
      </c>
      <c r="C1183" s="1" t="s">
        <v>3274</v>
      </c>
    </row>
    <row r="1184" spans="1:3" x14ac:dyDescent="0.2">
      <c r="A1184" s="1" t="str">
        <f>"301611"</f>
        <v>301611</v>
      </c>
      <c r="B1184" s="1" t="s">
        <v>954</v>
      </c>
      <c r="C1184" s="1" t="s">
        <v>3207</v>
      </c>
    </row>
    <row r="1185" spans="1:3" x14ac:dyDescent="0.2">
      <c r="A1185" s="1" t="str">
        <f>"301608"</f>
        <v>301608</v>
      </c>
      <c r="B1185" s="1" t="s">
        <v>677</v>
      </c>
      <c r="C1185" s="1" t="s">
        <v>3191</v>
      </c>
    </row>
    <row r="1186" spans="1:3" x14ac:dyDescent="0.2">
      <c r="A1186" s="1" t="str">
        <f>"301607"</f>
        <v>301607</v>
      </c>
      <c r="B1186" s="1" t="s">
        <v>1915</v>
      </c>
      <c r="C1186" s="1" t="s">
        <v>3273</v>
      </c>
    </row>
    <row r="1187" spans="1:3" x14ac:dyDescent="0.2">
      <c r="A1187" s="1" t="str">
        <f>"301606"</f>
        <v>301606</v>
      </c>
      <c r="B1187" s="1" t="s">
        <v>851</v>
      </c>
      <c r="C1187" s="1" t="s">
        <v>3201</v>
      </c>
    </row>
    <row r="1188" spans="1:3" x14ac:dyDescent="0.2">
      <c r="A1188" s="1" t="str">
        <f>"301603"</f>
        <v>301603</v>
      </c>
      <c r="B1188" s="1" t="s">
        <v>1271</v>
      </c>
      <c r="C1188" s="1" t="s">
        <v>3224</v>
      </c>
    </row>
    <row r="1189" spans="1:3" x14ac:dyDescent="0.2">
      <c r="A1189" s="1" t="str">
        <f>"301602"</f>
        <v>301602</v>
      </c>
      <c r="B1189" s="1" t="s">
        <v>1743</v>
      </c>
      <c r="C1189" s="1" t="s">
        <v>3259</v>
      </c>
    </row>
    <row r="1190" spans="1:3" x14ac:dyDescent="0.2">
      <c r="A1190" s="1" t="str">
        <f>"301601"</f>
        <v>301601</v>
      </c>
      <c r="B1190" s="1" t="s">
        <v>1044</v>
      </c>
      <c r="C1190" s="1" t="s">
        <v>3214</v>
      </c>
    </row>
    <row r="1191" spans="1:3" x14ac:dyDescent="0.2">
      <c r="A1191" s="1" t="str">
        <f>"301600"</f>
        <v>301600</v>
      </c>
      <c r="B1191" s="1" t="s">
        <v>678</v>
      </c>
      <c r="C1191" s="1" t="s">
        <v>3191</v>
      </c>
    </row>
    <row r="1192" spans="1:3" x14ac:dyDescent="0.2">
      <c r="A1192" s="1" t="str">
        <f>"301598"</f>
        <v>301598</v>
      </c>
      <c r="B1192" s="1" t="s">
        <v>1045</v>
      </c>
      <c r="C1192" s="1" t="s">
        <v>3214</v>
      </c>
    </row>
    <row r="1193" spans="1:3" x14ac:dyDescent="0.2">
      <c r="A1193" s="1" t="str">
        <f>"301596"</f>
        <v>301596</v>
      </c>
      <c r="B1193" s="1" t="s">
        <v>1238</v>
      </c>
      <c r="C1193" s="1" t="s">
        <v>3223</v>
      </c>
    </row>
    <row r="1194" spans="1:3" x14ac:dyDescent="0.2">
      <c r="A1194" s="1" t="str">
        <f>"301595"</f>
        <v>301595</v>
      </c>
      <c r="B1194" s="1" t="s">
        <v>2846</v>
      </c>
      <c r="C1194" s="1" t="s">
        <v>3387</v>
      </c>
    </row>
    <row r="1195" spans="1:3" x14ac:dyDescent="0.2">
      <c r="A1195" s="1" t="str">
        <f>"301591"</f>
        <v>301591</v>
      </c>
      <c r="B1195" s="1" t="s">
        <v>2861</v>
      </c>
      <c r="C1195" s="1" t="s">
        <v>3390</v>
      </c>
    </row>
    <row r="1196" spans="1:3" x14ac:dyDescent="0.2">
      <c r="A1196" s="1" t="str">
        <f>"301590"</f>
        <v>301590</v>
      </c>
      <c r="B1196" s="1" t="s">
        <v>1383</v>
      </c>
      <c r="C1196" s="1" t="s">
        <v>3232</v>
      </c>
    </row>
    <row r="1197" spans="1:3" x14ac:dyDescent="0.2">
      <c r="A1197" s="1" t="str">
        <f>"301589"</f>
        <v>301589</v>
      </c>
      <c r="B1197" s="1" t="s">
        <v>615</v>
      </c>
      <c r="C1197" s="1" t="s">
        <v>3184</v>
      </c>
    </row>
    <row r="1198" spans="1:3" x14ac:dyDescent="0.2">
      <c r="A1198" s="1" t="str">
        <f>"301588"</f>
        <v>301588</v>
      </c>
      <c r="B1198" s="1" t="s">
        <v>2263</v>
      </c>
      <c r="C1198" s="1" t="s">
        <v>3300</v>
      </c>
    </row>
    <row r="1199" spans="1:3" x14ac:dyDescent="0.2">
      <c r="A1199" s="1" t="str">
        <f>"301587"</f>
        <v>301587</v>
      </c>
      <c r="B1199" s="1" t="s">
        <v>1565</v>
      </c>
      <c r="C1199" s="1" t="s">
        <v>3248</v>
      </c>
    </row>
    <row r="1200" spans="1:3" x14ac:dyDescent="0.2">
      <c r="A1200" s="1" t="str">
        <f>"301586"</f>
        <v>301586</v>
      </c>
      <c r="B1200" s="1" t="s">
        <v>1359</v>
      </c>
      <c r="C1200" s="1" t="s">
        <v>3230</v>
      </c>
    </row>
    <row r="1201" spans="1:3" x14ac:dyDescent="0.2">
      <c r="A1201" s="1" t="str">
        <f>"301585"</f>
        <v>301585</v>
      </c>
      <c r="B1201" s="1" t="s">
        <v>2987</v>
      </c>
      <c r="C1201" s="1" t="s">
        <v>3401</v>
      </c>
    </row>
    <row r="1202" spans="1:3" x14ac:dyDescent="0.2">
      <c r="A1202" s="1" t="str">
        <f>"301581"</f>
        <v>301581</v>
      </c>
      <c r="B1202" s="1" t="s">
        <v>955</v>
      </c>
      <c r="C1202" s="1" t="s">
        <v>3207</v>
      </c>
    </row>
    <row r="1203" spans="1:3" x14ac:dyDescent="0.2">
      <c r="A1203" s="1" t="str">
        <f>"301580"</f>
        <v>301580</v>
      </c>
      <c r="B1203" s="1" t="s">
        <v>1721</v>
      </c>
      <c r="C1203" s="1" t="s">
        <v>3258</v>
      </c>
    </row>
    <row r="1204" spans="1:3" x14ac:dyDescent="0.2">
      <c r="A1204" s="1" t="str">
        <f>"301578"</f>
        <v>301578</v>
      </c>
      <c r="B1204" s="1" t="s">
        <v>714</v>
      </c>
      <c r="C1204" s="1" t="s">
        <v>3195</v>
      </c>
    </row>
    <row r="1205" spans="1:3" x14ac:dyDescent="0.2">
      <c r="A1205" s="1" t="str">
        <f>"301577"</f>
        <v>301577</v>
      </c>
      <c r="B1205" s="1" t="s">
        <v>715</v>
      </c>
      <c r="C1205" s="1" t="s">
        <v>3195</v>
      </c>
    </row>
    <row r="1206" spans="1:3" x14ac:dyDescent="0.2">
      <c r="A1206" s="1" t="str">
        <f>"301571"</f>
        <v>301571</v>
      </c>
      <c r="B1206" s="1" t="s">
        <v>716</v>
      </c>
      <c r="C1206" s="1" t="s">
        <v>3195</v>
      </c>
    </row>
    <row r="1207" spans="1:3" x14ac:dyDescent="0.2">
      <c r="A1207" s="1" t="str">
        <f>"301568"</f>
        <v>301568</v>
      </c>
      <c r="B1207" s="1" t="s">
        <v>1046</v>
      </c>
      <c r="C1207" s="1" t="s">
        <v>3214</v>
      </c>
    </row>
    <row r="1208" spans="1:3" x14ac:dyDescent="0.2">
      <c r="A1208" s="1" t="str">
        <f>"301567"</f>
        <v>301567</v>
      </c>
      <c r="B1208" s="1" t="s">
        <v>868</v>
      </c>
      <c r="C1208" s="1" t="s">
        <v>3202</v>
      </c>
    </row>
    <row r="1209" spans="1:3" x14ac:dyDescent="0.2">
      <c r="A1209" s="1" t="str">
        <f>"301566"</f>
        <v>301566</v>
      </c>
      <c r="B1209" s="1" t="s">
        <v>749</v>
      </c>
      <c r="C1209" s="1" t="s">
        <v>3196</v>
      </c>
    </row>
    <row r="1210" spans="1:3" x14ac:dyDescent="0.2">
      <c r="A1210" s="1" t="str">
        <f>"301565"</f>
        <v>301565</v>
      </c>
      <c r="B1210" s="1" t="s">
        <v>2897</v>
      </c>
      <c r="C1210" s="1" t="s">
        <v>3394</v>
      </c>
    </row>
    <row r="1211" spans="1:3" x14ac:dyDescent="0.2">
      <c r="A1211" s="1" t="str">
        <f>"301560"</f>
        <v>301560</v>
      </c>
      <c r="B1211" s="1" t="s">
        <v>2017</v>
      </c>
      <c r="C1211" s="1" t="s">
        <v>3276</v>
      </c>
    </row>
    <row r="1212" spans="1:3" x14ac:dyDescent="0.2">
      <c r="A1212" s="1" t="str">
        <f>"301559"</f>
        <v>301559</v>
      </c>
      <c r="B1212" s="1" t="s">
        <v>1206</v>
      </c>
      <c r="C1212" s="1" t="s">
        <v>3222</v>
      </c>
    </row>
    <row r="1213" spans="1:3" x14ac:dyDescent="0.2">
      <c r="A1213" s="1" t="str">
        <f>"301558"</f>
        <v>301558</v>
      </c>
      <c r="B1213" s="1" t="s">
        <v>2115</v>
      </c>
      <c r="C1213" s="1" t="s">
        <v>3283</v>
      </c>
    </row>
    <row r="1214" spans="1:3" x14ac:dyDescent="0.2">
      <c r="A1214" s="1" t="str">
        <f>"301557"</f>
        <v>301557</v>
      </c>
      <c r="B1214" s="1" t="s">
        <v>1402</v>
      </c>
      <c r="C1214" s="1" t="s">
        <v>3233</v>
      </c>
    </row>
    <row r="1215" spans="1:3" x14ac:dyDescent="0.2">
      <c r="A1215" s="1" t="str">
        <f>"301556"</f>
        <v>301556</v>
      </c>
      <c r="B1215" s="1" t="s">
        <v>562</v>
      </c>
      <c r="C1215" s="1" t="s">
        <v>3182</v>
      </c>
    </row>
    <row r="1216" spans="1:3" x14ac:dyDescent="0.2">
      <c r="A1216" s="1" t="str">
        <f>"301555"</f>
        <v>301555</v>
      </c>
      <c r="B1216" s="1" t="s">
        <v>2907</v>
      </c>
      <c r="C1216" s="1" t="s">
        <v>3395</v>
      </c>
    </row>
    <row r="1217" spans="1:3" x14ac:dyDescent="0.2">
      <c r="A1217" s="1" t="str">
        <f>"301552"</f>
        <v>301552</v>
      </c>
      <c r="B1217" s="1" t="s">
        <v>2075</v>
      </c>
      <c r="C1217" s="1" t="s">
        <v>3277</v>
      </c>
    </row>
    <row r="1218" spans="1:3" x14ac:dyDescent="0.2">
      <c r="A1218" s="1" t="str">
        <f>"301551"</f>
        <v>301551</v>
      </c>
      <c r="B1218" s="1" t="s">
        <v>439</v>
      </c>
      <c r="C1218" s="1" t="s">
        <v>3163</v>
      </c>
    </row>
    <row r="1219" spans="1:3" x14ac:dyDescent="0.2">
      <c r="A1219" s="1" t="str">
        <f>"301550"</f>
        <v>301550</v>
      </c>
      <c r="B1219" s="1" t="s">
        <v>1974</v>
      </c>
      <c r="C1219" s="1" t="s">
        <v>3275</v>
      </c>
    </row>
    <row r="1220" spans="1:3" x14ac:dyDescent="0.2">
      <c r="A1220" s="1" t="str">
        <f>"301548"</f>
        <v>301548</v>
      </c>
      <c r="B1220" s="1" t="s">
        <v>1239</v>
      </c>
      <c r="C1220" s="1" t="s">
        <v>3223</v>
      </c>
    </row>
    <row r="1221" spans="1:3" x14ac:dyDescent="0.2">
      <c r="A1221" s="1" t="str">
        <f>"301539"</f>
        <v>301539</v>
      </c>
      <c r="B1221" s="1" t="s">
        <v>1975</v>
      </c>
      <c r="C1221" s="1" t="s">
        <v>3275</v>
      </c>
    </row>
    <row r="1222" spans="1:3" x14ac:dyDescent="0.2">
      <c r="A1222" s="1" t="str">
        <f>"301538"</f>
        <v>301538</v>
      </c>
      <c r="B1222" s="1" t="s">
        <v>2885</v>
      </c>
      <c r="C1222" s="1" t="s">
        <v>3393</v>
      </c>
    </row>
    <row r="1223" spans="1:3" x14ac:dyDescent="0.2">
      <c r="A1223" s="1" t="str">
        <f>"301536"</f>
        <v>301536</v>
      </c>
      <c r="B1223" s="1" t="s">
        <v>936</v>
      </c>
      <c r="C1223" s="1" t="s">
        <v>3205</v>
      </c>
    </row>
    <row r="1224" spans="1:3" x14ac:dyDescent="0.2">
      <c r="A1224" s="1" t="str">
        <f>"301535"</f>
        <v>301535</v>
      </c>
      <c r="B1224" s="1" t="s">
        <v>1945</v>
      </c>
      <c r="C1224" s="1" t="s">
        <v>3274</v>
      </c>
    </row>
    <row r="1225" spans="1:3" x14ac:dyDescent="0.2">
      <c r="A1225" s="1" t="str">
        <f>"301533"</f>
        <v>301533</v>
      </c>
      <c r="B1225" s="1" t="s">
        <v>1097</v>
      </c>
      <c r="C1225" s="1" t="s">
        <v>3215</v>
      </c>
    </row>
    <row r="1226" spans="1:3" x14ac:dyDescent="0.2">
      <c r="A1226" s="1" t="str">
        <f>"301529"</f>
        <v>301529</v>
      </c>
      <c r="B1226" s="1" t="s">
        <v>2076</v>
      </c>
      <c r="C1226" s="1" t="s">
        <v>3277</v>
      </c>
    </row>
    <row r="1227" spans="1:3" x14ac:dyDescent="0.2">
      <c r="A1227" s="1" t="str">
        <f>"301528"</f>
        <v>301528</v>
      </c>
      <c r="B1227" s="1" t="s">
        <v>1285</v>
      </c>
      <c r="C1227" s="1" t="s">
        <v>3225</v>
      </c>
    </row>
    <row r="1228" spans="1:3" x14ac:dyDescent="0.2">
      <c r="A1228" s="1" t="str">
        <f>"301526"</f>
        <v>301526</v>
      </c>
      <c r="B1228" s="1" t="s">
        <v>2629</v>
      </c>
      <c r="C1228" s="1" t="s">
        <v>3359</v>
      </c>
    </row>
    <row r="1229" spans="1:3" x14ac:dyDescent="0.2">
      <c r="A1229" s="1" t="str">
        <f>"301525"</f>
        <v>301525</v>
      </c>
      <c r="B1229" s="1" t="s">
        <v>2158</v>
      </c>
      <c r="C1229" s="1" t="s">
        <v>3287</v>
      </c>
    </row>
    <row r="1230" spans="1:3" x14ac:dyDescent="0.2">
      <c r="A1230" s="1" t="str">
        <f>"301522"</f>
        <v>301522</v>
      </c>
      <c r="B1230" s="1" t="s">
        <v>2644</v>
      </c>
      <c r="C1230" s="1" t="s">
        <v>3361</v>
      </c>
    </row>
    <row r="1231" spans="1:3" x14ac:dyDescent="0.2">
      <c r="A1231" s="1" t="str">
        <f>"301520"</f>
        <v>301520</v>
      </c>
      <c r="B1231" s="1" t="s">
        <v>1698</v>
      </c>
      <c r="C1231" s="1" t="s">
        <v>3255</v>
      </c>
    </row>
    <row r="1232" spans="1:3" x14ac:dyDescent="0.2">
      <c r="A1232" s="1" t="str">
        <f>"301518"</f>
        <v>301518</v>
      </c>
      <c r="B1232" s="1" t="s">
        <v>2922</v>
      </c>
      <c r="C1232" s="1" t="s">
        <v>3396</v>
      </c>
    </row>
    <row r="1233" spans="1:3" x14ac:dyDescent="0.2">
      <c r="A1233" s="1" t="str">
        <f>"301515"</f>
        <v>301515</v>
      </c>
      <c r="B1233" s="1" t="s">
        <v>1744</v>
      </c>
      <c r="C1233" s="1" t="s">
        <v>3259</v>
      </c>
    </row>
    <row r="1234" spans="1:3" x14ac:dyDescent="0.2">
      <c r="A1234" s="1" t="str">
        <f>"301511"</f>
        <v>301511</v>
      </c>
      <c r="B1234" s="1" t="s">
        <v>1566</v>
      </c>
      <c r="C1234" s="1" t="s">
        <v>3248</v>
      </c>
    </row>
    <row r="1235" spans="1:3" x14ac:dyDescent="0.2">
      <c r="A1235" s="1" t="str">
        <f>"301510"</f>
        <v>301510</v>
      </c>
      <c r="B1235" s="1" t="s">
        <v>986</v>
      </c>
      <c r="C1235" s="1" t="s">
        <v>3210</v>
      </c>
    </row>
    <row r="1236" spans="1:3" x14ac:dyDescent="0.2">
      <c r="A1236" s="1" t="str">
        <f>"301509"</f>
        <v>301509</v>
      </c>
      <c r="B1236" s="1" t="s">
        <v>1699</v>
      </c>
      <c r="C1236" s="1" t="s">
        <v>3255</v>
      </c>
    </row>
    <row r="1237" spans="1:3" x14ac:dyDescent="0.2">
      <c r="A1237" s="1" t="str">
        <f>"301508"</f>
        <v>301508</v>
      </c>
      <c r="B1237" s="1" t="s">
        <v>276</v>
      </c>
      <c r="C1237" s="1" t="s">
        <v>3139</v>
      </c>
    </row>
    <row r="1238" spans="1:3" x14ac:dyDescent="0.2">
      <c r="A1238" s="1" t="str">
        <f>"301507"</f>
        <v>301507</v>
      </c>
      <c r="B1238" s="1" t="s">
        <v>1846</v>
      </c>
      <c r="C1238" s="1" t="s">
        <v>3268</v>
      </c>
    </row>
    <row r="1239" spans="1:3" x14ac:dyDescent="0.2">
      <c r="A1239" s="1" t="str">
        <f>"301503"</f>
        <v>301503</v>
      </c>
      <c r="B1239" s="1" t="s">
        <v>616</v>
      </c>
      <c r="C1239" s="1" t="s">
        <v>3184</v>
      </c>
    </row>
    <row r="1240" spans="1:3" x14ac:dyDescent="0.2">
      <c r="A1240" s="1" t="str">
        <f>"301502"</f>
        <v>301502</v>
      </c>
      <c r="B1240" s="1" t="s">
        <v>1588</v>
      </c>
      <c r="C1240" s="1" t="s">
        <v>3249</v>
      </c>
    </row>
    <row r="1241" spans="1:3" x14ac:dyDescent="0.2">
      <c r="A1241" s="1" t="str">
        <f>"301501"</f>
        <v>301501</v>
      </c>
      <c r="B1241" s="1" t="s">
        <v>2238</v>
      </c>
      <c r="C1241" s="1" t="s">
        <v>3299</v>
      </c>
    </row>
    <row r="1242" spans="1:3" x14ac:dyDescent="0.2">
      <c r="A1242" s="1" t="str">
        <f>"301500"</f>
        <v>301500</v>
      </c>
      <c r="B1242" s="1" t="s">
        <v>24</v>
      </c>
      <c r="C1242" s="1" t="s">
        <v>3115</v>
      </c>
    </row>
    <row r="1243" spans="1:3" x14ac:dyDescent="0.2">
      <c r="A1243" s="1" t="str">
        <f>"301499"</f>
        <v>301499</v>
      </c>
      <c r="B1243" s="1" t="s">
        <v>1916</v>
      </c>
      <c r="C1243" s="1" t="s">
        <v>3273</v>
      </c>
    </row>
    <row r="1244" spans="1:3" x14ac:dyDescent="0.2">
      <c r="A1244" s="1" t="str">
        <f>"301498"</f>
        <v>301498</v>
      </c>
      <c r="B1244" s="1" t="s">
        <v>2555</v>
      </c>
      <c r="C1244" s="1" t="s">
        <v>3340</v>
      </c>
    </row>
    <row r="1245" spans="1:3" x14ac:dyDescent="0.2">
      <c r="A1245" s="1" t="str">
        <f>"301489"</f>
        <v>301489</v>
      </c>
      <c r="B1245" s="1" t="s">
        <v>869</v>
      </c>
      <c r="C1245" s="1" t="s">
        <v>3202</v>
      </c>
    </row>
    <row r="1246" spans="1:3" x14ac:dyDescent="0.2">
      <c r="A1246" s="1" t="str">
        <f>"301488"</f>
        <v>301488</v>
      </c>
      <c r="B1246" s="1" t="s">
        <v>1917</v>
      </c>
      <c r="C1246" s="1" t="s">
        <v>3273</v>
      </c>
    </row>
    <row r="1247" spans="1:3" x14ac:dyDescent="0.2">
      <c r="A1247" s="1" t="str">
        <f>"301486"</f>
        <v>301486</v>
      </c>
      <c r="B1247" s="1" t="s">
        <v>870</v>
      </c>
      <c r="C1247" s="1" t="s">
        <v>3202</v>
      </c>
    </row>
    <row r="1248" spans="1:3" x14ac:dyDescent="0.2">
      <c r="A1248" s="1" t="str">
        <f>"301479"</f>
        <v>301479</v>
      </c>
      <c r="B1248" s="1" t="s">
        <v>819</v>
      </c>
      <c r="C1248" s="1" t="s">
        <v>3199</v>
      </c>
    </row>
    <row r="1249" spans="1:3" x14ac:dyDescent="0.2">
      <c r="A1249" s="1" t="str">
        <f>"301469"</f>
        <v>301469</v>
      </c>
      <c r="B1249" s="1" t="s">
        <v>2315</v>
      </c>
      <c r="C1249" s="1" t="s">
        <v>3306</v>
      </c>
    </row>
    <row r="1250" spans="1:3" x14ac:dyDescent="0.2">
      <c r="A1250" s="1" t="str">
        <f>"301468"</f>
        <v>301468</v>
      </c>
      <c r="B1250" s="1" t="s">
        <v>1047</v>
      </c>
      <c r="C1250" s="1" t="s">
        <v>3214</v>
      </c>
    </row>
    <row r="1251" spans="1:3" x14ac:dyDescent="0.2">
      <c r="A1251" s="1" t="str">
        <f>"301459"</f>
        <v>301459</v>
      </c>
      <c r="B1251" s="1" t="s">
        <v>2018</v>
      </c>
      <c r="C1251" s="1" t="s">
        <v>3276</v>
      </c>
    </row>
    <row r="1252" spans="1:3" x14ac:dyDescent="0.2">
      <c r="A1252" s="1" t="str">
        <f>"301458"</f>
        <v>301458</v>
      </c>
      <c r="B1252" s="1" t="s">
        <v>750</v>
      </c>
      <c r="C1252" s="1" t="s">
        <v>3196</v>
      </c>
    </row>
    <row r="1253" spans="1:3" x14ac:dyDescent="0.2">
      <c r="A1253" s="1" t="str">
        <f>"301456"</f>
        <v>301456</v>
      </c>
      <c r="B1253" s="1" t="s">
        <v>1403</v>
      </c>
      <c r="C1253" s="1" t="s">
        <v>3233</v>
      </c>
    </row>
    <row r="1254" spans="1:3" x14ac:dyDescent="0.2">
      <c r="A1254" s="1" t="str">
        <f>"301448"</f>
        <v>301448</v>
      </c>
      <c r="B1254" s="1" t="s">
        <v>1161</v>
      </c>
      <c r="C1254" s="1" t="s">
        <v>3219</v>
      </c>
    </row>
    <row r="1255" spans="1:3" x14ac:dyDescent="0.2">
      <c r="A1255" s="1" t="str">
        <f>"301446"</f>
        <v>301446</v>
      </c>
      <c r="B1255" s="1" t="s">
        <v>1006</v>
      </c>
      <c r="C1255" s="1" t="s">
        <v>3212</v>
      </c>
    </row>
    <row r="1256" spans="1:3" x14ac:dyDescent="0.2">
      <c r="A1256" s="1" t="str">
        <f>"301439"</f>
        <v>301439</v>
      </c>
      <c r="B1256" s="1" t="s">
        <v>1452</v>
      </c>
      <c r="C1256" s="1" t="s">
        <v>3239</v>
      </c>
    </row>
    <row r="1257" spans="1:3" x14ac:dyDescent="0.2">
      <c r="A1257" s="1" t="str">
        <f>"301429"</f>
        <v>301429</v>
      </c>
      <c r="B1257" s="1" t="s">
        <v>2600</v>
      </c>
      <c r="C1257" s="1" t="s">
        <v>3353</v>
      </c>
    </row>
    <row r="1258" spans="1:3" x14ac:dyDescent="0.2">
      <c r="A1258" s="1" t="str">
        <f>"301428"</f>
        <v>301428</v>
      </c>
      <c r="B1258" s="1" t="s">
        <v>652</v>
      </c>
      <c r="C1258" s="1" t="s">
        <v>3188</v>
      </c>
    </row>
    <row r="1259" spans="1:3" x14ac:dyDescent="0.2">
      <c r="A1259" s="1" t="str">
        <f>"301421"</f>
        <v>301421</v>
      </c>
      <c r="B1259" s="1" t="s">
        <v>820</v>
      </c>
      <c r="C1259" s="1" t="s">
        <v>3199</v>
      </c>
    </row>
    <row r="1260" spans="1:3" x14ac:dyDescent="0.2">
      <c r="A1260" s="1" t="str">
        <f>"301419"</f>
        <v>301419</v>
      </c>
      <c r="B1260" s="1" t="s">
        <v>664</v>
      </c>
      <c r="C1260" s="1" t="s">
        <v>3190</v>
      </c>
    </row>
    <row r="1261" spans="1:3" x14ac:dyDescent="0.2">
      <c r="A1261" s="1" t="str">
        <f>"301418"</f>
        <v>301418</v>
      </c>
      <c r="B1261" s="1" t="s">
        <v>987</v>
      </c>
      <c r="C1261" s="1" t="s">
        <v>3210</v>
      </c>
    </row>
    <row r="1262" spans="1:3" x14ac:dyDescent="0.2">
      <c r="A1262" s="1" t="str">
        <f>"301413"</f>
        <v>301413</v>
      </c>
      <c r="B1262" s="1" t="s">
        <v>1286</v>
      </c>
      <c r="C1262" s="1" t="s">
        <v>3225</v>
      </c>
    </row>
    <row r="1263" spans="1:3" x14ac:dyDescent="0.2">
      <c r="A1263" s="1" t="str">
        <f>"301408"</f>
        <v>301408</v>
      </c>
      <c r="B1263" s="1" t="s">
        <v>1668</v>
      </c>
      <c r="C1263" s="1" t="s">
        <v>3252</v>
      </c>
    </row>
    <row r="1264" spans="1:3" x14ac:dyDescent="0.2">
      <c r="A1264" s="1" t="str">
        <f>"301399"</f>
        <v>301399</v>
      </c>
      <c r="B1264" s="1" t="s">
        <v>1191</v>
      </c>
      <c r="C1264" s="1" t="s">
        <v>3221</v>
      </c>
    </row>
    <row r="1265" spans="1:3" x14ac:dyDescent="0.2">
      <c r="A1265" s="1" t="str">
        <f>"301398"</f>
        <v>301398</v>
      </c>
      <c r="B1265" s="1" t="s">
        <v>2077</v>
      </c>
      <c r="C1265" s="1" t="s">
        <v>3277</v>
      </c>
    </row>
    <row r="1266" spans="1:3" x14ac:dyDescent="0.2">
      <c r="A1266" s="1" t="str">
        <f>"301397"</f>
        <v>301397</v>
      </c>
      <c r="B1266" s="1" t="s">
        <v>2019</v>
      </c>
      <c r="C1266" s="1" t="s">
        <v>3276</v>
      </c>
    </row>
    <row r="1267" spans="1:3" x14ac:dyDescent="0.2">
      <c r="A1267" s="1" t="str">
        <f>"301396"</f>
        <v>301396</v>
      </c>
      <c r="B1267" s="1" t="s">
        <v>563</v>
      </c>
      <c r="C1267" s="1" t="s">
        <v>3182</v>
      </c>
    </row>
    <row r="1268" spans="1:3" x14ac:dyDescent="0.2">
      <c r="A1268" s="1" t="str">
        <f>"301395"</f>
        <v>301395</v>
      </c>
      <c r="B1268" s="1" t="s">
        <v>2908</v>
      </c>
      <c r="C1268" s="1" t="s">
        <v>3395</v>
      </c>
    </row>
    <row r="1269" spans="1:3" x14ac:dyDescent="0.2">
      <c r="A1269" s="1" t="str">
        <f>"301393"</f>
        <v>301393</v>
      </c>
      <c r="B1269" s="1" t="s">
        <v>3037</v>
      </c>
      <c r="C1269" s="1" t="s">
        <v>3406</v>
      </c>
    </row>
    <row r="1270" spans="1:3" x14ac:dyDescent="0.2">
      <c r="A1270" s="1" t="str">
        <f>"301392"</f>
        <v>301392</v>
      </c>
      <c r="B1270" s="1" t="s">
        <v>1048</v>
      </c>
      <c r="C1270" s="1" t="s">
        <v>3214</v>
      </c>
    </row>
    <row r="1271" spans="1:3" x14ac:dyDescent="0.2">
      <c r="A1271" s="1" t="str">
        <f>"301391"</f>
        <v>301391</v>
      </c>
      <c r="B1271" s="1" t="s">
        <v>617</v>
      </c>
      <c r="C1271" s="1" t="s">
        <v>3184</v>
      </c>
    </row>
    <row r="1272" spans="1:3" x14ac:dyDescent="0.2">
      <c r="A1272" s="1" t="str">
        <f>"301390"</f>
        <v>301390</v>
      </c>
      <c r="B1272" s="1" t="s">
        <v>327</v>
      </c>
      <c r="C1272" s="1" t="s">
        <v>3148</v>
      </c>
    </row>
    <row r="1273" spans="1:3" x14ac:dyDescent="0.2">
      <c r="A1273" s="1" t="str">
        <f>"301389"</f>
        <v>301389</v>
      </c>
      <c r="B1273" s="1" t="s">
        <v>871</v>
      </c>
      <c r="C1273" s="1" t="s">
        <v>3202</v>
      </c>
    </row>
    <row r="1274" spans="1:3" x14ac:dyDescent="0.2">
      <c r="A1274" s="1" t="str">
        <f>"301388"</f>
        <v>301388</v>
      </c>
      <c r="B1274" s="1" t="s">
        <v>1480</v>
      </c>
      <c r="C1274" s="1" t="s">
        <v>3240</v>
      </c>
    </row>
    <row r="1275" spans="1:3" x14ac:dyDescent="0.2">
      <c r="A1275" s="1" t="str">
        <f>"301387"</f>
        <v>301387</v>
      </c>
      <c r="B1275" s="1" t="s">
        <v>872</v>
      </c>
      <c r="C1275" s="1" t="s">
        <v>3202</v>
      </c>
    </row>
    <row r="1276" spans="1:3" x14ac:dyDescent="0.2">
      <c r="A1276" s="1" t="str">
        <f>"301386"</f>
        <v>301386</v>
      </c>
      <c r="B1276" s="1" t="s">
        <v>1481</v>
      </c>
      <c r="C1276" s="1" t="s">
        <v>3240</v>
      </c>
    </row>
    <row r="1277" spans="1:3" x14ac:dyDescent="0.2">
      <c r="A1277" s="1" t="str">
        <f>"301383"</f>
        <v>301383</v>
      </c>
      <c r="B1277" s="1" t="s">
        <v>873</v>
      </c>
      <c r="C1277" s="1" t="s">
        <v>3202</v>
      </c>
    </row>
    <row r="1278" spans="1:3" x14ac:dyDescent="0.2">
      <c r="A1278" s="1" t="str">
        <f>"301382"</f>
        <v>301382</v>
      </c>
      <c r="B1278" s="1" t="s">
        <v>497</v>
      </c>
      <c r="C1278" s="1" t="s">
        <v>3173</v>
      </c>
    </row>
    <row r="1279" spans="1:3" x14ac:dyDescent="0.2">
      <c r="A1279" s="1" t="str">
        <f>"301381"</f>
        <v>301381</v>
      </c>
      <c r="B1279" s="1" t="s">
        <v>2116</v>
      </c>
      <c r="C1279" s="1" t="s">
        <v>3283</v>
      </c>
    </row>
    <row r="1280" spans="1:3" x14ac:dyDescent="0.2">
      <c r="A1280" s="1" t="str">
        <f>"301380"</f>
        <v>301380</v>
      </c>
      <c r="B1280" s="1" t="s">
        <v>653</v>
      </c>
      <c r="C1280" s="1" t="s">
        <v>3188</v>
      </c>
    </row>
    <row r="1281" spans="1:3" x14ac:dyDescent="0.2">
      <c r="A1281" s="1" t="str">
        <f>"301379"</f>
        <v>301379</v>
      </c>
      <c r="B1281" s="1" t="s">
        <v>839</v>
      </c>
      <c r="C1281" s="1" t="s">
        <v>3200</v>
      </c>
    </row>
    <row r="1282" spans="1:3" x14ac:dyDescent="0.2">
      <c r="A1282" s="1" t="str">
        <f>"301377"</f>
        <v>301377</v>
      </c>
      <c r="B1282" s="1" t="s">
        <v>1207</v>
      </c>
      <c r="C1282" s="1" t="s">
        <v>3222</v>
      </c>
    </row>
    <row r="1283" spans="1:3" x14ac:dyDescent="0.2">
      <c r="A1283" s="1" t="str">
        <f>"301376"</f>
        <v>301376</v>
      </c>
      <c r="B1283" s="1" t="s">
        <v>2264</v>
      </c>
      <c r="C1283" s="1" t="s">
        <v>3300</v>
      </c>
    </row>
    <row r="1284" spans="1:3" x14ac:dyDescent="0.2">
      <c r="A1284" s="1" t="str">
        <f>"301373"</f>
        <v>301373</v>
      </c>
      <c r="B1284" s="1" t="s">
        <v>3020</v>
      </c>
      <c r="C1284" s="1" t="s">
        <v>3405</v>
      </c>
    </row>
    <row r="1285" spans="1:3" x14ac:dyDescent="0.2">
      <c r="A1285" s="1" t="str">
        <f>"301372"</f>
        <v>301372</v>
      </c>
      <c r="B1285" s="1" t="s">
        <v>48</v>
      </c>
      <c r="C1285" s="1" t="s">
        <v>3116</v>
      </c>
    </row>
    <row r="1286" spans="1:3" x14ac:dyDescent="0.2">
      <c r="A1286" s="1" t="str">
        <f>"301371"</f>
        <v>301371</v>
      </c>
      <c r="B1286" s="1" t="s">
        <v>3093</v>
      </c>
      <c r="C1286" s="1" t="s">
        <v>3417</v>
      </c>
    </row>
    <row r="1287" spans="1:3" x14ac:dyDescent="0.2">
      <c r="A1287" s="1" t="str">
        <f>"301368"</f>
        <v>301368</v>
      </c>
      <c r="B1287" s="1" t="s">
        <v>1240</v>
      </c>
      <c r="C1287" s="1" t="s">
        <v>3223</v>
      </c>
    </row>
    <row r="1288" spans="1:3" x14ac:dyDescent="0.2">
      <c r="A1288" s="1" t="str">
        <f>"301367"</f>
        <v>301367</v>
      </c>
      <c r="B1288" s="1" t="s">
        <v>1745</v>
      </c>
      <c r="C1288" s="1" t="s">
        <v>3259</v>
      </c>
    </row>
    <row r="1289" spans="1:3" x14ac:dyDescent="0.2">
      <c r="A1289" s="1" t="str">
        <f>"301363"</f>
        <v>301363</v>
      </c>
      <c r="B1289" s="1" t="s">
        <v>1746</v>
      </c>
      <c r="C1289" s="1" t="s">
        <v>3259</v>
      </c>
    </row>
    <row r="1290" spans="1:3" x14ac:dyDescent="0.2">
      <c r="A1290" s="1" t="str">
        <f>"301362"</f>
        <v>301362</v>
      </c>
      <c r="B1290" s="1" t="s">
        <v>794</v>
      </c>
      <c r="C1290" s="1" t="s">
        <v>3198</v>
      </c>
    </row>
    <row r="1291" spans="1:3" x14ac:dyDescent="0.2">
      <c r="A1291" s="1" t="str">
        <f>"301361"</f>
        <v>301361</v>
      </c>
      <c r="B1291" s="1" t="s">
        <v>1482</v>
      </c>
      <c r="C1291" s="1" t="s">
        <v>3240</v>
      </c>
    </row>
    <row r="1292" spans="1:3" x14ac:dyDescent="0.2">
      <c r="A1292" s="1" t="str">
        <f>"301359"</f>
        <v>301359</v>
      </c>
      <c r="B1292" s="1" t="s">
        <v>717</v>
      </c>
      <c r="C1292" s="1" t="s">
        <v>3195</v>
      </c>
    </row>
    <row r="1293" spans="1:3" x14ac:dyDescent="0.2">
      <c r="A1293" s="1" t="str">
        <f>"301358"</f>
        <v>301358</v>
      </c>
      <c r="B1293" s="1" t="s">
        <v>1548</v>
      </c>
      <c r="C1293" s="1" t="s">
        <v>3247</v>
      </c>
    </row>
    <row r="1294" spans="1:3" x14ac:dyDescent="0.2">
      <c r="A1294" s="1" t="str">
        <f>"301356"</f>
        <v>301356</v>
      </c>
      <c r="B1294" s="1" t="s">
        <v>2265</v>
      </c>
      <c r="C1294" s="1" t="s">
        <v>3300</v>
      </c>
    </row>
    <row r="1295" spans="1:3" x14ac:dyDescent="0.2">
      <c r="A1295" s="1" t="str">
        <f>"301355"</f>
        <v>301355</v>
      </c>
      <c r="B1295" s="1" t="s">
        <v>2283</v>
      </c>
      <c r="C1295" s="1" t="s">
        <v>3302</v>
      </c>
    </row>
    <row r="1296" spans="1:3" x14ac:dyDescent="0.2">
      <c r="A1296" s="1" t="str">
        <f>"301353"</f>
        <v>301353</v>
      </c>
      <c r="B1296" s="1" t="s">
        <v>1162</v>
      </c>
      <c r="C1296" s="1" t="s">
        <v>3219</v>
      </c>
    </row>
    <row r="1297" spans="1:3" x14ac:dyDescent="0.2">
      <c r="A1297" s="1" t="str">
        <f>"301349"</f>
        <v>301349</v>
      </c>
      <c r="B1297" s="1" t="s">
        <v>1549</v>
      </c>
      <c r="C1297" s="1" t="s">
        <v>3247</v>
      </c>
    </row>
    <row r="1298" spans="1:3" x14ac:dyDescent="0.2">
      <c r="A1298" s="1" t="str">
        <f>"301345"</f>
        <v>301345</v>
      </c>
      <c r="B1298" s="1" t="s">
        <v>1891</v>
      </c>
      <c r="C1298" s="1" t="s">
        <v>3269</v>
      </c>
    </row>
    <row r="1299" spans="1:3" x14ac:dyDescent="0.2">
      <c r="A1299" s="1" t="str">
        <f>"301339"</f>
        <v>301339</v>
      </c>
      <c r="B1299" s="1" t="s">
        <v>618</v>
      </c>
      <c r="C1299" s="1" t="s">
        <v>3184</v>
      </c>
    </row>
    <row r="1300" spans="1:3" x14ac:dyDescent="0.2">
      <c r="A1300" s="1" t="str">
        <f>"301338"</f>
        <v>301338</v>
      </c>
      <c r="B1300" s="1" t="s">
        <v>1049</v>
      </c>
      <c r="C1300" s="1" t="s">
        <v>3214</v>
      </c>
    </row>
    <row r="1301" spans="1:3" x14ac:dyDescent="0.2">
      <c r="A1301" s="1" t="str">
        <f>"301336"</f>
        <v>301336</v>
      </c>
      <c r="B1301" s="1" t="s">
        <v>2266</v>
      </c>
      <c r="C1301" s="1" t="s">
        <v>3300</v>
      </c>
    </row>
    <row r="1302" spans="1:3" x14ac:dyDescent="0.2">
      <c r="A1302" s="1" t="str">
        <f>"301335"</f>
        <v>301335</v>
      </c>
      <c r="B1302" s="1" t="s">
        <v>2215</v>
      </c>
      <c r="C1302" s="1" t="s">
        <v>3297</v>
      </c>
    </row>
    <row r="1303" spans="1:3" x14ac:dyDescent="0.2">
      <c r="A1303" s="1" t="str">
        <f>"301333"</f>
        <v>301333</v>
      </c>
      <c r="B1303" s="1" t="s">
        <v>1700</v>
      </c>
      <c r="C1303" s="1" t="s">
        <v>3255</v>
      </c>
    </row>
    <row r="1304" spans="1:3" x14ac:dyDescent="0.2">
      <c r="A1304" s="1" t="str">
        <f>"301332"</f>
        <v>301332</v>
      </c>
      <c r="B1304" s="1" t="s">
        <v>2186</v>
      </c>
      <c r="C1304" s="1" t="s">
        <v>3291</v>
      </c>
    </row>
    <row r="1305" spans="1:3" x14ac:dyDescent="0.2">
      <c r="A1305" s="1" t="str">
        <f>"301331"</f>
        <v>301331</v>
      </c>
      <c r="B1305" s="1" t="s">
        <v>1630</v>
      </c>
      <c r="C1305" s="1" t="s">
        <v>3251</v>
      </c>
    </row>
    <row r="1306" spans="1:3" x14ac:dyDescent="0.2">
      <c r="A1306" s="1" t="str">
        <f>"301330"</f>
        <v>301330</v>
      </c>
      <c r="B1306" s="1" t="s">
        <v>638</v>
      </c>
      <c r="C1306" s="1" t="s">
        <v>3185</v>
      </c>
    </row>
    <row r="1307" spans="1:3" x14ac:dyDescent="0.2">
      <c r="A1307" s="1" t="str">
        <f>"301329"</f>
        <v>301329</v>
      </c>
      <c r="B1307" s="1" t="s">
        <v>874</v>
      </c>
      <c r="C1307" s="1" t="s">
        <v>3202</v>
      </c>
    </row>
    <row r="1308" spans="1:3" x14ac:dyDescent="0.2">
      <c r="A1308" s="1" t="str">
        <f>"301328"</f>
        <v>301328</v>
      </c>
      <c r="B1308" s="1" t="s">
        <v>718</v>
      </c>
      <c r="C1308" s="1" t="s">
        <v>3195</v>
      </c>
    </row>
    <row r="1309" spans="1:3" x14ac:dyDescent="0.2">
      <c r="A1309" s="1" t="str">
        <f>"301327"</f>
        <v>301327</v>
      </c>
      <c r="B1309" s="1" t="s">
        <v>1567</v>
      </c>
      <c r="C1309" s="1" t="s">
        <v>3248</v>
      </c>
    </row>
    <row r="1310" spans="1:3" x14ac:dyDescent="0.2">
      <c r="A1310" s="1" t="str">
        <f>"301325"</f>
        <v>301325</v>
      </c>
      <c r="B1310" s="1" t="s">
        <v>1050</v>
      </c>
      <c r="C1310" s="1" t="s">
        <v>3214</v>
      </c>
    </row>
    <row r="1311" spans="1:3" x14ac:dyDescent="0.2">
      <c r="A1311" s="1" t="str">
        <f>"301323"</f>
        <v>301323</v>
      </c>
      <c r="B1311" s="1" t="s">
        <v>2847</v>
      </c>
      <c r="C1311" s="1" t="s">
        <v>3387</v>
      </c>
    </row>
    <row r="1312" spans="1:3" x14ac:dyDescent="0.2">
      <c r="A1312" s="1" t="str">
        <f>"301322"</f>
        <v>301322</v>
      </c>
      <c r="B1312" s="1" t="s">
        <v>1892</v>
      </c>
      <c r="C1312" s="1" t="s">
        <v>3269</v>
      </c>
    </row>
    <row r="1313" spans="1:3" x14ac:dyDescent="0.2">
      <c r="A1313" s="1" t="str">
        <f>"301320"</f>
        <v>301320</v>
      </c>
      <c r="B1313" s="1" t="s">
        <v>988</v>
      </c>
      <c r="C1313" s="1" t="s">
        <v>3210</v>
      </c>
    </row>
    <row r="1314" spans="1:3" x14ac:dyDescent="0.2">
      <c r="A1314" s="1" t="str">
        <f>"301319"</f>
        <v>301319</v>
      </c>
      <c r="B1314" s="1" t="s">
        <v>719</v>
      </c>
      <c r="C1314" s="1" t="s">
        <v>3195</v>
      </c>
    </row>
    <row r="1315" spans="1:3" x14ac:dyDescent="0.2">
      <c r="A1315" s="1" t="str">
        <f>"301318"</f>
        <v>301318</v>
      </c>
      <c r="B1315" s="1" t="s">
        <v>639</v>
      </c>
      <c r="C1315" s="1" t="s">
        <v>3185</v>
      </c>
    </row>
    <row r="1316" spans="1:3" x14ac:dyDescent="0.2">
      <c r="A1316" s="1" t="str">
        <f>"301317"</f>
        <v>301317</v>
      </c>
      <c r="B1316" s="1" t="s">
        <v>1163</v>
      </c>
      <c r="C1316" s="1" t="s">
        <v>3219</v>
      </c>
    </row>
    <row r="1317" spans="1:3" x14ac:dyDescent="0.2">
      <c r="A1317" s="1" t="str">
        <f>"301315"</f>
        <v>301315</v>
      </c>
      <c r="B1317" s="1" t="s">
        <v>564</v>
      </c>
      <c r="C1317" s="1" t="s">
        <v>3182</v>
      </c>
    </row>
    <row r="1318" spans="1:3" x14ac:dyDescent="0.2">
      <c r="A1318" s="1" t="str">
        <f>"301314"</f>
        <v>301314</v>
      </c>
      <c r="B1318" s="1" t="s">
        <v>720</v>
      </c>
      <c r="C1318" s="1" t="s">
        <v>3195</v>
      </c>
    </row>
    <row r="1319" spans="1:3" x14ac:dyDescent="0.2">
      <c r="A1319" s="1" t="str">
        <f>"301312"</f>
        <v>301312</v>
      </c>
      <c r="B1319" s="1" t="s">
        <v>971</v>
      </c>
      <c r="C1319" s="1" t="s">
        <v>3208</v>
      </c>
    </row>
    <row r="1320" spans="1:3" x14ac:dyDescent="0.2">
      <c r="A1320" s="1" t="str">
        <f>"301310"</f>
        <v>301310</v>
      </c>
      <c r="B1320" s="1" t="s">
        <v>1946</v>
      </c>
      <c r="C1320" s="1" t="s">
        <v>3274</v>
      </c>
    </row>
    <row r="1321" spans="1:3" x14ac:dyDescent="0.2">
      <c r="A1321" s="1" t="str">
        <f>"301309"</f>
        <v>301309</v>
      </c>
      <c r="B1321" s="1" t="s">
        <v>1208</v>
      </c>
      <c r="C1321" s="1" t="s">
        <v>3222</v>
      </c>
    </row>
    <row r="1322" spans="1:3" x14ac:dyDescent="0.2">
      <c r="A1322" s="1" t="str">
        <f>"301305"</f>
        <v>301305</v>
      </c>
      <c r="B1322" s="1" t="s">
        <v>25</v>
      </c>
      <c r="C1322" s="1" t="s">
        <v>3115</v>
      </c>
    </row>
    <row r="1323" spans="1:3" x14ac:dyDescent="0.2">
      <c r="A1323" s="1" t="str">
        <f>"301303"</f>
        <v>301303</v>
      </c>
      <c r="B1323" s="1" t="s">
        <v>1287</v>
      </c>
      <c r="C1323" s="1" t="s">
        <v>3225</v>
      </c>
    </row>
    <row r="1324" spans="1:3" x14ac:dyDescent="0.2">
      <c r="A1324" s="1" t="str">
        <f>"301301"</f>
        <v>301301</v>
      </c>
      <c r="B1324" s="1" t="s">
        <v>1805</v>
      </c>
      <c r="C1324" s="1" t="s">
        <v>3267</v>
      </c>
    </row>
    <row r="1325" spans="1:3" x14ac:dyDescent="0.2">
      <c r="A1325" s="1" t="str">
        <f>"301300"</f>
        <v>301300</v>
      </c>
      <c r="B1325" s="1" t="s">
        <v>3021</v>
      </c>
      <c r="C1325" s="1" t="s">
        <v>3405</v>
      </c>
    </row>
    <row r="1326" spans="1:3" x14ac:dyDescent="0.2">
      <c r="A1326" s="1" t="str">
        <f>"301299"</f>
        <v>301299</v>
      </c>
      <c r="B1326" s="1" t="s">
        <v>529</v>
      </c>
      <c r="C1326" s="1" t="s">
        <v>3177</v>
      </c>
    </row>
    <row r="1327" spans="1:3" x14ac:dyDescent="0.2">
      <c r="A1327" s="1" t="str">
        <f>"301298"</f>
        <v>301298</v>
      </c>
      <c r="B1327" s="1" t="s">
        <v>2020</v>
      </c>
      <c r="C1327" s="1" t="s">
        <v>3276</v>
      </c>
    </row>
    <row r="1328" spans="1:3" x14ac:dyDescent="0.2">
      <c r="A1328" s="1" t="str">
        <f>"301297"</f>
        <v>301297</v>
      </c>
      <c r="B1328" s="1" t="s">
        <v>947</v>
      </c>
      <c r="C1328" s="1" t="s">
        <v>3206</v>
      </c>
    </row>
    <row r="1329" spans="1:3" x14ac:dyDescent="0.2">
      <c r="A1329" s="1" t="str">
        <f>"301296"</f>
        <v>301296</v>
      </c>
      <c r="B1329" s="1" t="s">
        <v>2284</v>
      </c>
      <c r="C1329" s="1" t="s">
        <v>3302</v>
      </c>
    </row>
    <row r="1330" spans="1:3" x14ac:dyDescent="0.2">
      <c r="A1330" s="1" t="str">
        <f>"301295"</f>
        <v>301295</v>
      </c>
      <c r="B1330" s="1" t="s">
        <v>1499</v>
      </c>
      <c r="C1330" s="1" t="s">
        <v>3241</v>
      </c>
    </row>
    <row r="1331" spans="1:3" x14ac:dyDescent="0.2">
      <c r="A1331" s="1" t="str">
        <f>"301293"</f>
        <v>301293</v>
      </c>
      <c r="B1331" s="1" t="s">
        <v>1685</v>
      </c>
      <c r="C1331" s="1" t="s">
        <v>3254</v>
      </c>
    </row>
    <row r="1332" spans="1:3" x14ac:dyDescent="0.2">
      <c r="A1332" s="1" t="str">
        <f>"301291"</f>
        <v>301291</v>
      </c>
      <c r="B1332" s="1" t="s">
        <v>1500</v>
      </c>
      <c r="C1332" s="1" t="s">
        <v>3241</v>
      </c>
    </row>
    <row r="1333" spans="1:3" x14ac:dyDescent="0.2">
      <c r="A1333" s="1" t="str">
        <f>"301290"</f>
        <v>301290</v>
      </c>
      <c r="B1333" s="1" t="s">
        <v>1722</v>
      </c>
      <c r="C1333" s="1" t="s">
        <v>3258</v>
      </c>
    </row>
    <row r="1334" spans="1:3" x14ac:dyDescent="0.2">
      <c r="A1334" s="1" t="str">
        <f>"301289"</f>
        <v>301289</v>
      </c>
      <c r="B1334" s="1" t="s">
        <v>277</v>
      </c>
      <c r="C1334" s="1" t="s">
        <v>3139</v>
      </c>
    </row>
    <row r="1335" spans="1:3" x14ac:dyDescent="0.2">
      <c r="A1335" s="1" t="str">
        <f>"301287"</f>
        <v>301287</v>
      </c>
      <c r="B1335" s="1" t="s">
        <v>2216</v>
      </c>
      <c r="C1335" s="1" t="s">
        <v>3297</v>
      </c>
    </row>
    <row r="1336" spans="1:3" x14ac:dyDescent="0.2">
      <c r="A1336" s="1" t="str">
        <f>"301286"</f>
        <v>301286</v>
      </c>
      <c r="B1336" s="1" t="s">
        <v>2923</v>
      </c>
      <c r="C1336" s="1" t="s">
        <v>3396</v>
      </c>
    </row>
    <row r="1337" spans="1:3" x14ac:dyDescent="0.2">
      <c r="A1337" s="1" t="str">
        <f>"301283"</f>
        <v>301283</v>
      </c>
      <c r="B1337" s="1" t="s">
        <v>2951</v>
      </c>
      <c r="C1337" s="1" t="s">
        <v>3397</v>
      </c>
    </row>
    <row r="1338" spans="1:3" x14ac:dyDescent="0.2">
      <c r="A1338" s="1" t="str">
        <f>"301282"</f>
        <v>301282</v>
      </c>
      <c r="B1338" s="1" t="s">
        <v>768</v>
      </c>
      <c r="C1338" s="1" t="s">
        <v>3197</v>
      </c>
    </row>
    <row r="1339" spans="1:3" x14ac:dyDescent="0.2">
      <c r="A1339" s="1" t="str">
        <f>"301281"</f>
        <v>301281</v>
      </c>
      <c r="B1339" s="1" t="s">
        <v>1806</v>
      </c>
      <c r="C1339" s="1" t="s">
        <v>3267</v>
      </c>
    </row>
    <row r="1340" spans="1:3" x14ac:dyDescent="0.2">
      <c r="A1340" s="1" t="str">
        <f>"301280"</f>
        <v>301280</v>
      </c>
      <c r="B1340" s="1" t="s">
        <v>875</v>
      </c>
      <c r="C1340" s="1" t="s">
        <v>3202</v>
      </c>
    </row>
    <row r="1341" spans="1:3" x14ac:dyDescent="0.2">
      <c r="A1341" s="1" t="str">
        <f>"301279"</f>
        <v>301279</v>
      </c>
      <c r="B1341" s="1" t="s">
        <v>1007</v>
      </c>
      <c r="C1341" s="1" t="s">
        <v>3212</v>
      </c>
    </row>
    <row r="1342" spans="1:3" x14ac:dyDescent="0.2">
      <c r="A1342" s="1" t="str">
        <f>"301278"</f>
        <v>301278</v>
      </c>
      <c r="B1342" s="1" t="s">
        <v>1428</v>
      </c>
      <c r="C1342" s="1" t="s">
        <v>3236</v>
      </c>
    </row>
    <row r="1343" spans="1:3" x14ac:dyDescent="0.2">
      <c r="A1343" s="1" t="str">
        <f>"301277"</f>
        <v>301277</v>
      </c>
      <c r="B1343" s="1" t="s">
        <v>1807</v>
      </c>
      <c r="C1343" s="1" t="s">
        <v>3267</v>
      </c>
    </row>
    <row r="1344" spans="1:3" x14ac:dyDescent="0.2">
      <c r="A1344" s="1" t="str">
        <f>"301276"</f>
        <v>301276</v>
      </c>
      <c r="B1344" s="1" t="s">
        <v>2357</v>
      </c>
      <c r="C1344" s="1" t="s">
        <v>3311</v>
      </c>
    </row>
    <row r="1345" spans="1:3" x14ac:dyDescent="0.2">
      <c r="A1345" s="1" t="str">
        <f>"301275"</f>
        <v>301275</v>
      </c>
      <c r="B1345" s="1" t="s">
        <v>721</v>
      </c>
      <c r="C1345" s="1" t="s">
        <v>3195</v>
      </c>
    </row>
    <row r="1346" spans="1:3" x14ac:dyDescent="0.2">
      <c r="A1346" s="1" t="str">
        <f>"301270"</f>
        <v>301270</v>
      </c>
      <c r="B1346" s="1" t="s">
        <v>565</v>
      </c>
      <c r="C1346" s="1" t="s">
        <v>3182</v>
      </c>
    </row>
    <row r="1347" spans="1:3" x14ac:dyDescent="0.2">
      <c r="A1347" s="1" t="str">
        <f>"301269"</f>
        <v>301269</v>
      </c>
      <c r="B1347" s="1" t="s">
        <v>937</v>
      </c>
      <c r="C1347" s="1" t="s">
        <v>3205</v>
      </c>
    </row>
    <row r="1348" spans="1:3" x14ac:dyDescent="0.2">
      <c r="A1348" s="1" t="str">
        <f>"301267"</f>
        <v>301267</v>
      </c>
      <c r="B1348" s="1" t="s">
        <v>1686</v>
      </c>
      <c r="C1348" s="1" t="s">
        <v>3254</v>
      </c>
    </row>
    <row r="1349" spans="1:3" x14ac:dyDescent="0.2">
      <c r="A1349" s="1" t="str">
        <f>"301266"</f>
        <v>301266</v>
      </c>
      <c r="B1349" s="1" t="s">
        <v>1429</v>
      </c>
      <c r="C1349" s="1" t="s">
        <v>3236</v>
      </c>
    </row>
    <row r="1350" spans="1:3" x14ac:dyDescent="0.2">
      <c r="A1350" s="1" t="str">
        <f>"301265"</f>
        <v>301265</v>
      </c>
      <c r="B1350" s="1" t="s">
        <v>26</v>
      </c>
      <c r="C1350" s="1" t="s">
        <v>3115</v>
      </c>
    </row>
    <row r="1351" spans="1:3" x14ac:dyDescent="0.2">
      <c r="A1351" s="1" t="str">
        <f>"301263"</f>
        <v>301263</v>
      </c>
      <c r="B1351" s="1" t="s">
        <v>1669</v>
      </c>
      <c r="C1351" s="1" t="s">
        <v>3252</v>
      </c>
    </row>
    <row r="1352" spans="1:3" x14ac:dyDescent="0.2">
      <c r="A1352" s="1" t="str">
        <f>"301262"</f>
        <v>301262</v>
      </c>
      <c r="B1352" s="1" t="s">
        <v>440</v>
      </c>
      <c r="C1352" s="1" t="s">
        <v>3163</v>
      </c>
    </row>
    <row r="1353" spans="1:3" x14ac:dyDescent="0.2">
      <c r="A1353" s="1" t="str">
        <f>"301261"</f>
        <v>301261</v>
      </c>
      <c r="B1353" s="1" t="s">
        <v>1241</v>
      </c>
      <c r="C1353" s="1" t="s">
        <v>3223</v>
      </c>
    </row>
    <row r="1354" spans="1:3" x14ac:dyDescent="0.2">
      <c r="A1354" s="1" t="str">
        <f>"301260"</f>
        <v>301260</v>
      </c>
      <c r="B1354" s="1" t="s">
        <v>1098</v>
      </c>
      <c r="C1354" s="1" t="s">
        <v>3215</v>
      </c>
    </row>
    <row r="1355" spans="1:3" x14ac:dyDescent="0.2">
      <c r="A1355" s="1" t="str">
        <f>"301259"</f>
        <v>301259</v>
      </c>
      <c r="B1355" s="1" t="s">
        <v>49</v>
      </c>
      <c r="C1355" s="1" t="s">
        <v>3116</v>
      </c>
    </row>
    <row r="1356" spans="1:3" x14ac:dyDescent="0.2">
      <c r="A1356" s="1" t="str">
        <f>"301258"</f>
        <v>301258</v>
      </c>
      <c r="B1356" s="1" t="s">
        <v>1808</v>
      </c>
      <c r="C1356" s="1" t="s">
        <v>3267</v>
      </c>
    </row>
    <row r="1357" spans="1:3" x14ac:dyDescent="0.2">
      <c r="A1357" s="1" t="str">
        <f>"301257"</f>
        <v>301257</v>
      </c>
      <c r="B1357" s="1" t="s">
        <v>1701</v>
      </c>
      <c r="C1357" s="1" t="s">
        <v>3255</v>
      </c>
    </row>
    <row r="1358" spans="1:3" x14ac:dyDescent="0.2">
      <c r="A1358" s="1" t="str">
        <f>"301256"</f>
        <v>301256</v>
      </c>
      <c r="B1358" s="1" t="s">
        <v>3022</v>
      </c>
      <c r="C1358" s="1" t="s">
        <v>3405</v>
      </c>
    </row>
    <row r="1359" spans="1:3" x14ac:dyDescent="0.2">
      <c r="A1359" s="1" t="str">
        <f>"301255"</f>
        <v>301255</v>
      </c>
      <c r="B1359" s="1" t="s">
        <v>1242</v>
      </c>
      <c r="C1359" s="1" t="s">
        <v>3223</v>
      </c>
    </row>
    <row r="1360" spans="1:3" x14ac:dyDescent="0.2">
      <c r="A1360" s="1" t="str">
        <f>"301252"</f>
        <v>301252</v>
      </c>
      <c r="B1360" s="1" t="s">
        <v>1192</v>
      </c>
      <c r="C1360" s="1" t="s">
        <v>3221</v>
      </c>
    </row>
    <row r="1361" spans="1:3" x14ac:dyDescent="0.2">
      <c r="A1361" s="1" t="str">
        <f>"301251"</f>
        <v>301251</v>
      </c>
      <c r="B1361" s="1" t="s">
        <v>769</v>
      </c>
      <c r="C1361" s="1" t="s">
        <v>3197</v>
      </c>
    </row>
    <row r="1362" spans="1:3" x14ac:dyDescent="0.2">
      <c r="A1362" s="1" t="str">
        <f>"301248"</f>
        <v>301248</v>
      </c>
      <c r="B1362" s="1" t="s">
        <v>566</v>
      </c>
      <c r="C1362" s="1" t="s">
        <v>3182</v>
      </c>
    </row>
    <row r="1363" spans="1:3" x14ac:dyDescent="0.2">
      <c r="A1363" s="1" t="str">
        <f>"301246"</f>
        <v>301246</v>
      </c>
      <c r="B1363" s="1" t="s">
        <v>1809</v>
      </c>
      <c r="C1363" s="1" t="s">
        <v>3267</v>
      </c>
    </row>
    <row r="1364" spans="1:3" x14ac:dyDescent="0.2">
      <c r="A1364" s="1" t="str">
        <f>"301239"</f>
        <v>301239</v>
      </c>
      <c r="B1364" s="1" t="s">
        <v>1687</v>
      </c>
      <c r="C1364" s="1" t="s">
        <v>3254</v>
      </c>
    </row>
    <row r="1365" spans="1:3" x14ac:dyDescent="0.2">
      <c r="A1365" s="1" t="str">
        <f>"301238"</f>
        <v>301238</v>
      </c>
      <c r="B1365" s="1" t="s">
        <v>1550</v>
      </c>
      <c r="C1365" s="1" t="s">
        <v>3247</v>
      </c>
    </row>
    <row r="1366" spans="1:3" x14ac:dyDescent="0.2">
      <c r="A1366" s="1" t="str">
        <f>"301234"</f>
        <v>301234</v>
      </c>
      <c r="B1366" s="1" t="s">
        <v>1723</v>
      </c>
      <c r="C1366" s="1" t="s">
        <v>3258</v>
      </c>
    </row>
    <row r="1367" spans="1:3" x14ac:dyDescent="0.2">
      <c r="A1367" s="1" t="str">
        <f>"301233"</f>
        <v>301233</v>
      </c>
      <c r="B1367" s="1" t="s">
        <v>2078</v>
      </c>
      <c r="C1367" s="1" t="s">
        <v>3277</v>
      </c>
    </row>
    <row r="1368" spans="1:3" x14ac:dyDescent="0.2">
      <c r="A1368" s="1" t="str">
        <f>"301231"</f>
        <v>301231</v>
      </c>
      <c r="B1368" s="1" t="s">
        <v>454</v>
      </c>
      <c r="C1368" s="1" t="s">
        <v>3165</v>
      </c>
    </row>
    <row r="1369" spans="1:3" x14ac:dyDescent="0.2">
      <c r="A1369" s="1" t="str">
        <f>"301230"</f>
        <v>301230</v>
      </c>
      <c r="B1369" s="1" t="s">
        <v>1702</v>
      </c>
      <c r="C1369" s="1" t="s">
        <v>3255</v>
      </c>
    </row>
    <row r="1370" spans="1:3" x14ac:dyDescent="0.2">
      <c r="A1370" s="1" t="str">
        <f>"301229"</f>
        <v>301229</v>
      </c>
      <c r="B1370" s="1" t="s">
        <v>1947</v>
      </c>
      <c r="C1370" s="1" t="s">
        <v>3274</v>
      </c>
    </row>
    <row r="1371" spans="1:3" x14ac:dyDescent="0.2">
      <c r="A1371" s="1" t="str">
        <f>"301226"</f>
        <v>301226</v>
      </c>
      <c r="B1371" s="1" t="s">
        <v>1589</v>
      </c>
      <c r="C1371" s="1" t="s">
        <v>3249</v>
      </c>
    </row>
    <row r="1372" spans="1:3" x14ac:dyDescent="0.2">
      <c r="A1372" s="1" t="str">
        <f>"301225"</f>
        <v>301225</v>
      </c>
      <c r="B1372" s="1" t="s">
        <v>1948</v>
      </c>
      <c r="C1372" s="1" t="s">
        <v>3274</v>
      </c>
    </row>
    <row r="1373" spans="1:3" x14ac:dyDescent="0.2">
      <c r="A1373" s="1" t="str">
        <f>"301223"</f>
        <v>301223</v>
      </c>
      <c r="B1373" s="1" t="s">
        <v>2285</v>
      </c>
      <c r="C1373" s="1" t="s">
        <v>3302</v>
      </c>
    </row>
    <row r="1374" spans="1:3" x14ac:dyDescent="0.2">
      <c r="A1374" s="1" t="str">
        <f>"301222"</f>
        <v>301222</v>
      </c>
      <c r="B1374" s="1" t="s">
        <v>1539</v>
      </c>
      <c r="C1374" s="1" t="s">
        <v>3244</v>
      </c>
    </row>
    <row r="1375" spans="1:3" x14ac:dyDescent="0.2">
      <c r="A1375" s="1" t="str">
        <f>"301221"</f>
        <v>301221</v>
      </c>
      <c r="B1375" s="1" t="s">
        <v>1918</v>
      </c>
      <c r="C1375" s="1" t="s">
        <v>3273</v>
      </c>
    </row>
    <row r="1376" spans="1:3" x14ac:dyDescent="0.2">
      <c r="A1376" s="1" t="str">
        <f>"301220"</f>
        <v>301220</v>
      </c>
      <c r="B1376" s="1" t="s">
        <v>2924</v>
      </c>
      <c r="C1376" s="1" t="s">
        <v>3396</v>
      </c>
    </row>
    <row r="1377" spans="1:3" x14ac:dyDescent="0.2">
      <c r="A1377" s="1" t="str">
        <f>"301219"</f>
        <v>301219</v>
      </c>
      <c r="B1377" s="1" t="s">
        <v>2686</v>
      </c>
      <c r="C1377" s="1" t="s">
        <v>3367</v>
      </c>
    </row>
    <row r="1378" spans="1:3" x14ac:dyDescent="0.2">
      <c r="A1378" s="1" t="str">
        <f>"301217"</f>
        <v>301217</v>
      </c>
      <c r="B1378" s="1" t="s">
        <v>2751</v>
      </c>
      <c r="C1378" s="1" t="s">
        <v>3374</v>
      </c>
    </row>
    <row r="1379" spans="1:3" x14ac:dyDescent="0.2">
      <c r="A1379" s="1" t="str">
        <f>"301216"</f>
        <v>301216</v>
      </c>
      <c r="B1379" s="1" t="s">
        <v>2909</v>
      </c>
      <c r="C1379" s="1" t="s">
        <v>3395</v>
      </c>
    </row>
    <row r="1380" spans="1:3" x14ac:dyDescent="0.2">
      <c r="A1380" s="1" t="str">
        <f>"301215"</f>
        <v>301215</v>
      </c>
      <c r="B1380" s="1" t="s">
        <v>1900</v>
      </c>
      <c r="C1380" s="1" t="s">
        <v>3271</v>
      </c>
    </row>
    <row r="1381" spans="1:3" x14ac:dyDescent="0.2">
      <c r="A1381" s="1" t="str">
        <f>"301213"</f>
        <v>301213</v>
      </c>
      <c r="B1381" s="1" t="s">
        <v>1327</v>
      </c>
      <c r="C1381" s="1" t="s">
        <v>3227</v>
      </c>
    </row>
    <row r="1382" spans="1:3" x14ac:dyDescent="0.2">
      <c r="A1382" s="1" t="str">
        <f>"301212"</f>
        <v>301212</v>
      </c>
      <c r="B1382" s="1" t="s">
        <v>2925</v>
      </c>
      <c r="C1382" s="1" t="s">
        <v>3396</v>
      </c>
    </row>
    <row r="1383" spans="1:3" x14ac:dyDescent="0.2">
      <c r="A1383" s="1" t="str">
        <f>"301211"</f>
        <v>301211</v>
      </c>
      <c r="B1383" s="1" t="s">
        <v>1810</v>
      </c>
      <c r="C1383" s="1" t="s">
        <v>3267</v>
      </c>
    </row>
    <row r="1384" spans="1:3" x14ac:dyDescent="0.2">
      <c r="A1384" s="1" t="str">
        <f>"301210"</f>
        <v>301210</v>
      </c>
      <c r="B1384" s="1" t="s">
        <v>1568</v>
      </c>
      <c r="C1384" s="1" t="s">
        <v>3248</v>
      </c>
    </row>
    <row r="1385" spans="1:3" x14ac:dyDescent="0.2">
      <c r="A1385" s="1" t="str">
        <f>"301209"</f>
        <v>301209</v>
      </c>
      <c r="B1385" s="1" t="s">
        <v>3007</v>
      </c>
      <c r="C1385" s="1" t="s">
        <v>3403</v>
      </c>
    </row>
    <row r="1386" spans="1:3" x14ac:dyDescent="0.2">
      <c r="A1386" s="1" t="str">
        <f>"301208"</f>
        <v>301208</v>
      </c>
      <c r="B1386" s="1" t="s">
        <v>567</v>
      </c>
      <c r="C1386" s="1" t="s">
        <v>3182</v>
      </c>
    </row>
    <row r="1387" spans="1:3" x14ac:dyDescent="0.2">
      <c r="A1387" s="1" t="str">
        <f>"301207"</f>
        <v>301207</v>
      </c>
      <c r="B1387" s="1" t="s">
        <v>1787</v>
      </c>
      <c r="C1387" s="1" t="s">
        <v>3265</v>
      </c>
    </row>
    <row r="1388" spans="1:3" x14ac:dyDescent="0.2">
      <c r="A1388" s="1" t="str">
        <f>"301206"</f>
        <v>301206</v>
      </c>
      <c r="B1388" s="1" t="s">
        <v>2433</v>
      </c>
      <c r="C1388" s="1" t="s">
        <v>3323</v>
      </c>
    </row>
    <row r="1389" spans="1:3" x14ac:dyDescent="0.2">
      <c r="A1389" s="1" t="str">
        <f>"301205"</f>
        <v>301205</v>
      </c>
      <c r="B1389" s="1" t="s">
        <v>689</v>
      </c>
      <c r="C1389" s="1" t="s">
        <v>3193</v>
      </c>
    </row>
    <row r="1390" spans="1:3" x14ac:dyDescent="0.2">
      <c r="A1390" s="1" t="str">
        <f>"301203"</f>
        <v>301203</v>
      </c>
      <c r="B1390" s="1" t="s">
        <v>50</v>
      </c>
      <c r="C1390" s="1" t="s">
        <v>3116</v>
      </c>
    </row>
    <row r="1391" spans="1:3" x14ac:dyDescent="0.2">
      <c r="A1391" s="1" t="str">
        <f>"301202"</f>
        <v>301202</v>
      </c>
      <c r="B1391" s="1" t="s">
        <v>1209</v>
      </c>
      <c r="C1391" s="1" t="s">
        <v>3222</v>
      </c>
    </row>
    <row r="1392" spans="1:3" x14ac:dyDescent="0.2">
      <c r="A1392" s="1" t="str">
        <f>"301200"</f>
        <v>301200</v>
      </c>
      <c r="B1392" s="1" t="s">
        <v>1051</v>
      </c>
      <c r="C1392" s="1" t="s">
        <v>3214</v>
      </c>
    </row>
    <row r="1393" spans="1:3" x14ac:dyDescent="0.2">
      <c r="A1393" s="1" t="str">
        <f>"301199"</f>
        <v>301199</v>
      </c>
      <c r="B1393" s="1" t="s">
        <v>1000</v>
      </c>
      <c r="C1393" s="1" t="s">
        <v>3211</v>
      </c>
    </row>
    <row r="1394" spans="1:3" x14ac:dyDescent="0.2">
      <c r="A1394" s="1" t="str">
        <f>"301197"</f>
        <v>301197</v>
      </c>
      <c r="B1394" s="1" t="s">
        <v>568</v>
      </c>
      <c r="C1394" s="1" t="s">
        <v>3182</v>
      </c>
    </row>
    <row r="1395" spans="1:3" x14ac:dyDescent="0.2">
      <c r="A1395" s="1" t="str">
        <f>"301196"</f>
        <v>301196</v>
      </c>
      <c r="B1395" s="1" t="s">
        <v>1052</v>
      </c>
      <c r="C1395" s="1" t="s">
        <v>3214</v>
      </c>
    </row>
    <row r="1396" spans="1:3" x14ac:dyDescent="0.2">
      <c r="A1396" s="1" t="str">
        <f>"301195"</f>
        <v>301195</v>
      </c>
      <c r="B1396" s="1" t="s">
        <v>569</v>
      </c>
      <c r="C1396" s="1" t="s">
        <v>3182</v>
      </c>
    </row>
    <row r="1397" spans="1:3" x14ac:dyDescent="0.2">
      <c r="A1397" s="1" t="str">
        <f>"301191"</f>
        <v>301191</v>
      </c>
      <c r="B1397" s="1" t="s">
        <v>690</v>
      </c>
      <c r="C1397" s="1" t="s">
        <v>3193</v>
      </c>
    </row>
    <row r="1398" spans="1:3" x14ac:dyDescent="0.2">
      <c r="A1398" s="1" t="str">
        <f>"301190"</f>
        <v>301190</v>
      </c>
      <c r="B1398" s="1" t="s">
        <v>2988</v>
      </c>
      <c r="C1398" s="1" t="s">
        <v>3401</v>
      </c>
    </row>
    <row r="1399" spans="1:3" x14ac:dyDescent="0.2">
      <c r="A1399" s="1" t="str">
        <f>"301188"</f>
        <v>301188</v>
      </c>
      <c r="B1399" s="1" t="s">
        <v>2637</v>
      </c>
      <c r="C1399" s="1" t="s">
        <v>3360</v>
      </c>
    </row>
    <row r="1400" spans="1:3" x14ac:dyDescent="0.2">
      <c r="A1400" s="1" t="str">
        <f>"301187"</f>
        <v>301187</v>
      </c>
      <c r="B1400" s="1" t="s">
        <v>2187</v>
      </c>
      <c r="C1400" s="1" t="s">
        <v>3291</v>
      </c>
    </row>
    <row r="1401" spans="1:3" x14ac:dyDescent="0.2">
      <c r="A1401" s="1" t="str">
        <f>"301186"</f>
        <v>301186</v>
      </c>
      <c r="B1401" s="1" t="s">
        <v>1053</v>
      </c>
      <c r="C1401" s="1" t="s">
        <v>3214</v>
      </c>
    </row>
    <row r="1402" spans="1:3" x14ac:dyDescent="0.2">
      <c r="A1402" s="1" t="str">
        <f>"301185"</f>
        <v>301185</v>
      </c>
      <c r="B1402" s="1" t="s">
        <v>570</v>
      </c>
      <c r="C1402" s="1" t="s">
        <v>3182</v>
      </c>
    </row>
    <row r="1403" spans="1:3" x14ac:dyDescent="0.2">
      <c r="A1403" s="1" t="str">
        <f>"301183"</f>
        <v>301183</v>
      </c>
      <c r="B1403" s="1" t="s">
        <v>821</v>
      </c>
      <c r="C1403" s="1" t="s">
        <v>3199</v>
      </c>
    </row>
    <row r="1404" spans="1:3" x14ac:dyDescent="0.2">
      <c r="A1404" s="1" t="str">
        <f>"301181"</f>
        <v>301181</v>
      </c>
      <c r="B1404" s="1" t="s">
        <v>1949</v>
      </c>
      <c r="C1404" s="1" t="s">
        <v>3274</v>
      </c>
    </row>
    <row r="1405" spans="1:3" x14ac:dyDescent="0.2">
      <c r="A1405" s="1" t="str">
        <f>"301180"</f>
        <v>301180</v>
      </c>
      <c r="B1405" s="1" t="s">
        <v>876</v>
      </c>
      <c r="C1405" s="1" t="s">
        <v>3202</v>
      </c>
    </row>
    <row r="1406" spans="1:3" x14ac:dyDescent="0.2">
      <c r="A1406" s="1" t="str">
        <f>"301179"</f>
        <v>301179</v>
      </c>
      <c r="B1406" s="1" t="s">
        <v>1519</v>
      </c>
      <c r="C1406" s="1" t="s">
        <v>3242</v>
      </c>
    </row>
    <row r="1407" spans="1:3" x14ac:dyDescent="0.2">
      <c r="A1407" s="1" t="str">
        <f>"301178"</f>
        <v>301178</v>
      </c>
      <c r="B1407" s="1" t="s">
        <v>571</v>
      </c>
      <c r="C1407" s="1" t="s">
        <v>3182</v>
      </c>
    </row>
    <row r="1408" spans="1:3" x14ac:dyDescent="0.2">
      <c r="A1408" s="1" t="str">
        <f>"301177"</f>
        <v>301177</v>
      </c>
      <c r="B1408" s="1" t="s">
        <v>2338</v>
      </c>
      <c r="C1408" s="1" t="s">
        <v>3310</v>
      </c>
    </row>
    <row r="1409" spans="1:3" x14ac:dyDescent="0.2">
      <c r="A1409" s="1" t="str">
        <f>"301175"</f>
        <v>301175</v>
      </c>
      <c r="B1409" s="1" t="s">
        <v>27</v>
      </c>
      <c r="C1409" s="1" t="s">
        <v>3115</v>
      </c>
    </row>
    <row r="1410" spans="1:3" x14ac:dyDescent="0.2">
      <c r="A1410" s="1" t="str">
        <f>"301173"</f>
        <v>301173</v>
      </c>
      <c r="B1410" s="1" t="s">
        <v>2079</v>
      </c>
      <c r="C1410" s="1" t="s">
        <v>3277</v>
      </c>
    </row>
    <row r="1411" spans="1:3" x14ac:dyDescent="0.2">
      <c r="A1411" s="1" t="str">
        <f>"301172"</f>
        <v>301172</v>
      </c>
      <c r="B1411" s="1" t="s">
        <v>572</v>
      </c>
      <c r="C1411" s="1" t="s">
        <v>3182</v>
      </c>
    </row>
    <row r="1412" spans="1:3" x14ac:dyDescent="0.2">
      <c r="A1412" s="1" t="str">
        <f>"301171"</f>
        <v>301171</v>
      </c>
      <c r="B1412" s="1" t="s">
        <v>498</v>
      </c>
      <c r="C1412" s="1" t="s">
        <v>3173</v>
      </c>
    </row>
    <row r="1413" spans="1:3" x14ac:dyDescent="0.2">
      <c r="A1413" s="1" t="str">
        <f>"301170"</f>
        <v>301170</v>
      </c>
      <c r="B1413" s="1" t="s">
        <v>2021</v>
      </c>
      <c r="C1413" s="1" t="s">
        <v>3276</v>
      </c>
    </row>
    <row r="1414" spans="1:3" x14ac:dyDescent="0.2">
      <c r="A1414" s="1" t="str">
        <f>"301168"</f>
        <v>301168</v>
      </c>
      <c r="B1414" s="1" t="s">
        <v>1430</v>
      </c>
      <c r="C1414" s="1" t="s">
        <v>3236</v>
      </c>
    </row>
    <row r="1415" spans="1:3" x14ac:dyDescent="0.2">
      <c r="A1415" s="1" t="str">
        <f>"301165"</f>
        <v>301165</v>
      </c>
      <c r="B1415" s="1" t="s">
        <v>691</v>
      </c>
      <c r="C1415" s="1" t="s">
        <v>3193</v>
      </c>
    </row>
    <row r="1416" spans="1:3" x14ac:dyDescent="0.2">
      <c r="A1416" s="1" t="str">
        <f>"301163"</f>
        <v>301163</v>
      </c>
      <c r="B1416" s="1" t="s">
        <v>989</v>
      </c>
      <c r="C1416" s="1" t="s">
        <v>3210</v>
      </c>
    </row>
    <row r="1417" spans="1:3" x14ac:dyDescent="0.2">
      <c r="A1417" s="1" t="str">
        <f>"301162"</f>
        <v>301162</v>
      </c>
      <c r="B1417" s="1" t="s">
        <v>573</v>
      </c>
      <c r="C1417" s="1" t="s">
        <v>3182</v>
      </c>
    </row>
    <row r="1418" spans="1:3" x14ac:dyDescent="0.2">
      <c r="A1418" s="1" t="str">
        <f>"301161"</f>
        <v>301161</v>
      </c>
      <c r="B1418" s="1" t="s">
        <v>1008</v>
      </c>
      <c r="C1418" s="1" t="s">
        <v>3212</v>
      </c>
    </row>
    <row r="1419" spans="1:3" x14ac:dyDescent="0.2">
      <c r="A1419" s="1" t="str">
        <f>"301160"</f>
        <v>301160</v>
      </c>
      <c r="B1419" s="1" t="s">
        <v>1210</v>
      </c>
      <c r="C1419" s="1" t="s">
        <v>3222</v>
      </c>
    </row>
    <row r="1420" spans="1:3" x14ac:dyDescent="0.2">
      <c r="A1420" s="1" t="str">
        <f>"301158"</f>
        <v>301158</v>
      </c>
      <c r="B1420" s="1" t="s">
        <v>1135</v>
      </c>
      <c r="C1420" s="1" t="s">
        <v>3218</v>
      </c>
    </row>
    <row r="1421" spans="1:3" x14ac:dyDescent="0.2">
      <c r="A1421" s="1" t="str">
        <f>"301157"</f>
        <v>301157</v>
      </c>
      <c r="B1421" s="1" t="s">
        <v>1384</v>
      </c>
      <c r="C1421" s="1" t="s">
        <v>3232</v>
      </c>
    </row>
    <row r="1422" spans="1:3" x14ac:dyDescent="0.2">
      <c r="A1422" s="1" t="str">
        <f>"301156"</f>
        <v>301156</v>
      </c>
      <c r="B1422" s="1" t="s">
        <v>2965</v>
      </c>
      <c r="C1422" s="1" t="s">
        <v>3399</v>
      </c>
    </row>
    <row r="1423" spans="1:3" x14ac:dyDescent="0.2">
      <c r="A1423" s="1" t="str">
        <f>"301155"</f>
        <v>301155</v>
      </c>
      <c r="B1423" s="1" t="s">
        <v>1404</v>
      </c>
      <c r="C1423" s="1" t="s">
        <v>3233</v>
      </c>
    </row>
    <row r="1424" spans="1:3" x14ac:dyDescent="0.2">
      <c r="A1424" s="1" t="str">
        <f>"301151"</f>
        <v>301151</v>
      </c>
      <c r="B1424" s="1" t="s">
        <v>1243</v>
      </c>
      <c r="C1424" s="1" t="s">
        <v>3223</v>
      </c>
    </row>
    <row r="1425" spans="1:3" x14ac:dyDescent="0.2">
      <c r="A1425" s="1" t="str">
        <f>"301149"</f>
        <v>301149</v>
      </c>
      <c r="B1425" s="1" t="s">
        <v>2926</v>
      </c>
      <c r="C1425" s="1" t="s">
        <v>3396</v>
      </c>
    </row>
    <row r="1426" spans="1:3" x14ac:dyDescent="0.2">
      <c r="A1426" s="1" t="str">
        <f>"301148"</f>
        <v>301148</v>
      </c>
      <c r="B1426" s="1" t="s">
        <v>51</v>
      </c>
      <c r="C1426" s="1" t="s">
        <v>3116</v>
      </c>
    </row>
    <row r="1427" spans="1:3" x14ac:dyDescent="0.2">
      <c r="A1427" s="1" t="str">
        <f>"301141"</f>
        <v>301141</v>
      </c>
      <c r="B1427" s="1" t="s">
        <v>2653</v>
      </c>
      <c r="C1427" s="1" t="s">
        <v>3362</v>
      </c>
    </row>
    <row r="1428" spans="1:3" x14ac:dyDescent="0.2">
      <c r="A1428" s="1" t="str">
        <f>"301139"</f>
        <v>301139</v>
      </c>
      <c r="B1428" s="1" t="s">
        <v>645</v>
      </c>
      <c r="C1428" s="1" t="s">
        <v>3186</v>
      </c>
    </row>
    <row r="1429" spans="1:3" x14ac:dyDescent="0.2">
      <c r="A1429" s="1" t="str">
        <f>"301138"</f>
        <v>301138</v>
      </c>
      <c r="B1429" s="1" t="s">
        <v>1110</v>
      </c>
      <c r="C1429" s="1" t="s">
        <v>3217</v>
      </c>
    </row>
    <row r="1430" spans="1:3" x14ac:dyDescent="0.2">
      <c r="A1430" s="1" t="str">
        <f>"301137"</f>
        <v>301137</v>
      </c>
      <c r="B1430" s="1" t="s">
        <v>1211</v>
      </c>
      <c r="C1430" s="1" t="s">
        <v>3222</v>
      </c>
    </row>
    <row r="1431" spans="1:3" x14ac:dyDescent="0.2">
      <c r="A1431" s="1" t="str">
        <f>"301135"</f>
        <v>301135</v>
      </c>
      <c r="B1431" s="1" t="s">
        <v>722</v>
      </c>
      <c r="C1431" s="1" t="s">
        <v>3195</v>
      </c>
    </row>
    <row r="1432" spans="1:3" x14ac:dyDescent="0.2">
      <c r="A1432" s="1" t="str">
        <f>"301133"</f>
        <v>301133</v>
      </c>
      <c r="B1432" s="1" t="s">
        <v>2080</v>
      </c>
      <c r="C1432" s="1" t="s">
        <v>3277</v>
      </c>
    </row>
    <row r="1433" spans="1:3" x14ac:dyDescent="0.2">
      <c r="A1433" s="1" t="str">
        <f>"301132"</f>
        <v>301132</v>
      </c>
      <c r="B1433" s="1" t="s">
        <v>770</v>
      </c>
      <c r="C1433" s="1" t="s">
        <v>3197</v>
      </c>
    </row>
    <row r="1434" spans="1:3" x14ac:dyDescent="0.2">
      <c r="A1434" s="1" t="str">
        <f>"301131"</f>
        <v>301131</v>
      </c>
      <c r="B1434" s="1" t="s">
        <v>2886</v>
      </c>
      <c r="C1434" s="1" t="s">
        <v>3393</v>
      </c>
    </row>
    <row r="1435" spans="1:3" x14ac:dyDescent="0.2">
      <c r="A1435" s="1" t="str">
        <f>"301130"</f>
        <v>301130</v>
      </c>
      <c r="B1435" s="1" t="s">
        <v>1847</v>
      </c>
      <c r="C1435" s="1" t="s">
        <v>3268</v>
      </c>
    </row>
    <row r="1436" spans="1:3" x14ac:dyDescent="0.2">
      <c r="A1436" s="1" t="str">
        <f>"301128"</f>
        <v>301128</v>
      </c>
      <c r="B1436" s="1" t="s">
        <v>1054</v>
      </c>
      <c r="C1436" s="1" t="s">
        <v>3214</v>
      </c>
    </row>
    <row r="1437" spans="1:3" x14ac:dyDescent="0.2">
      <c r="A1437" s="1" t="str">
        <f>"301127"</f>
        <v>301127</v>
      </c>
      <c r="B1437" s="1" t="s">
        <v>52</v>
      </c>
      <c r="C1437" s="1" t="s">
        <v>3116</v>
      </c>
    </row>
    <row r="1438" spans="1:3" x14ac:dyDescent="0.2">
      <c r="A1438" s="1" t="str">
        <f>"301126"</f>
        <v>301126</v>
      </c>
      <c r="B1438" s="1" t="s">
        <v>1670</v>
      </c>
      <c r="C1438" s="1" t="s">
        <v>3252</v>
      </c>
    </row>
    <row r="1439" spans="1:3" x14ac:dyDescent="0.2">
      <c r="A1439" s="1" t="str">
        <f>"301122"</f>
        <v>301122</v>
      </c>
      <c r="B1439" s="1" t="s">
        <v>1724</v>
      </c>
      <c r="C1439" s="1" t="s">
        <v>3258</v>
      </c>
    </row>
    <row r="1440" spans="1:3" x14ac:dyDescent="0.2">
      <c r="A1440" s="1" t="str">
        <f>"301120"</f>
        <v>301120</v>
      </c>
      <c r="B1440" s="1" t="s">
        <v>1501</v>
      </c>
      <c r="C1440" s="1" t="s">
        <v>3241</v>
      </c>
    </row>
    <row r="1441" spans="1:3" x14ac:dyDescent="0.2">
      <c r="A1441" s="1" t="str">
        <f>"301119"</f>
        <v>301119</v>
      </c>
      <c r="B1441" s="1" t="s">
        <v>2022</v>
      </c>
      <c r="C1441" s="1" t="s">
        <v>3276</v>
      </c>
    </row>
    <row r="1442" spans="1:3" x14ac:dyDescent="0.2">
      <c r="A1442" s="1" t="str">
        <f>"301118"</f>
        <v>301118</v>
      </c>
      <c r="B1442" s="1" t="s">
        <v>3062</v>
      </c>
      <c r="C1442" s="1" t="s">
        <v>3409</v>
      </c>
    </row>
    <row r="1443" spans="1:3" x14ac:dyDescent="0.2">
      <c r="A1443" s="1" t="str">
        <f>"301115"</f>
        <v>301115</v>
      </c>
      <c r="B1443" s="1" t="s">
        <v>278</v>
      </c>
      <c r="C1443" s="1" t="s">
        <v>3139</v>
      </c>
    </row>
    <row r="1444" spans="1:3" x14ac:dyDescent="0.2">
      <c r="A1444" s="1" t="str">
        <f>"301112"</f>
        <v>301112</v>
      </c>
      <c r="B1444" s="1" t="s">
        <v>1055</v>
      </c>
      <c r="C1444" s="1" t="s">
        <v>3214</v>
      </c>
    </row>
    <row r="1445" spans="1:3" x14ac:dyDescent="0.2">
      <c r="A1445" s="1" t="str">
        <f>"301110"</f>
        <v>301110</v>
      </c>
      <c r="B1445" s="1" t="s">
        <v>2109</v>
      </c>
      <c r="C1445" s="1" t="s">
        <v>3282</v>
      </c>
    </row>
    <row r="1446" spans="1:3" x14ac:dyDescent="0.2">
      <c r="A1446" s="1" t="str">
        <f>"301109"</f>
        <v>301109</v>
      </c>
      <c r="B1446" s="1" t="s">
        <v>28</v>
      </c>
      <c r="C1446" s="1" t="s">
        <v>3115</v>
      </c>
    </row>
    <row r="1447" spans="1:3" x14ac:dyDescent="0.2">
      <c r="A1447" s="1" t="str">
        <f>"301108"</f>
        <v>301108</v>
      </c>
      <c r="B1447" s="1" t="s">
        <v>3103</v>
      </c>
      <c r="C1447" s="1" t="s">
        <v>3418</v>
      </c>
    </row>
    <row r="1448" spans="1:3" x14ac:dyDescent="0.2">
      <c r="A1448" s="1" t="str">
        <f>"301107"</f>
        <v>301107</v>
      </c>
      <c r="B1448" s="1" t="s">
        <v>1164</v>
      </c>
      <c r="C1448" s="1" t="s">
        <v>3219</v>
      </c>
    </row>
    <row r="1449" spans="1:3" x14ac:dyDescent="0.2">
      <c r="A1449" s="1" t="str">
        <f>"301106"</f>
        <v>301106</v>
      </c>
      <c r="B1449" s="1" t="s">
        <v>840</v>
      </c>
      <c r="C1449" s="1" t="s">
        <v>3200</v>
      </c>
    </row>
    <row r="1450" spans="1:3" x14ac:dyDescent="0.2">
      <c r="A1450" s="1" t="str">
        <f>"301105"</f>
        <v>301105</v>
      </c>
      <c r="B1450" s="1" t="s">
        <v>1111</v>
      </c>
      <c r="C1450" s="1" t="s">
        <v>3217</v>
      </c>
    </row>
    <row r="1451" spans="1:3" x14ac:dyDescent="0.2">
      <c r="A1451" s="1" t="str">
        <f>"301103"</f>
        <v>301103</v>
      </c>
      <c r="B1451" s="1" t="s">
        <v>1688</v>
      </c>
      <c r="C1451" s="1" t="s">
        <v>3254</v>
      </c>
    </row>
    <row r="1452" spans="1:3" x14ac:dyDescent="0.2">
      <c r="A1452" s="1" t="str">
        <f>"301102"</f>
        <v>301102</v>
      </c>
      <c r="B1452" s="1" t="s">
        <v>486</v>
      </c>
      <c r="C1452" s="1" t="s">
        <v>3172</v>
      </c>
    </row>
    <row r="1453" spans="1:3" x14ac:dyDescent="0.2">
      <c r="A1453" s="1" t="str">
        <f>"301101"</f>
        <v>301101</v>
      </c>
      <c r="B1453" s="1" t="s">
        <v>2224</v>
      </c>
      <c r="C1453" s="1" t="s">
        <v>3298</v>
      </c>
    </row>
    <row r="1454" spans="1:3" x14ac:dyDescent="0.2">
      <c r="A1454" s="1" t="str">
        <f>"301099"</f>
        <v>301099</v>
      </c>
      <c r="B1454" s="1" t="s">
        <v>723</v>
      </c>
      <c r="C1454" s="1" t="s">
        <v>3195</v>
      </c>
    </row>
    <row r="1455" spans="1:3" x14ac:dyDescent="0.2">
      <c r="A1455" s="1" t="str">
        <f>"301098"</f>
        <v>301098</v>
      </c>
      <c r="B1455" s="1" t="s">
        <v>345</v>
      </c>
      <c r="C1455" s="1" t="s">
        <v>3151</v>
      </c>
    </row>
    <row r="1456" spans="1:3" x14ac:dyDescent="0.2">
      <c r="A1456" s="1" t="str">
        <f>"301097"</f>
        <v>301097</v>
      </c>
      <c r="B1456" s="1" t="s">
        <v>1725</v>
      </c>
      <c r="C1456" s="1" t="s">
        <v>3258</v>
      </c>
    </row>
    <row r="1457" spans="1:3" x14ac:dyDescent="0.2">
      <c r="A1457" s="1" t="str">
        <f>"301093"</f>
        <v>301093</v>
      </c>
      <c r="B1457" s="1" t="s">
        <v>1726</v>
      </c>
      <c r="C1457" s="1" t="s">
        <v>3258</v>
      </c>
    </row>
    <row r="1458" spans="1:3" x14ac:dyDescent="0.2">
      <c r="A1458" s="1" t="str">
        <f>"301092"</f>
        <v>301092</v>
      </c>
      <c r="B1458" s="1" t="s">
        <v>2910</v>
      </c>
      <c r="C1458" s="1" t="s">
        <v>3395</v>
      </c>
    </row>
    <row r="1459" spans="1:3" x14ac:dyDescent="0.2">
      <c r="A1459" s="1" t="str">
        <f>"301088"</f>
        <v>301088</v>
      </c>
      <c r="B1459" s="1" t="s">
        <v>2358</v>
      </c>
      <c r="C1459" s="1" t="s">
        <v>3311</v>
      </c>
    </row>
    <row r="1460" spans="1:3" x14ac:dyDescent="0.2">
      <c r="A1460" s="1" t="str">
        <f>"301087"</f>
        <v>301087</v>
      </c>
      <c r="B1460" s="1" t="s">
        <v>1755</v>
      </c>
      <c r="C1460" s="1" t="s">
        <v>3260</v>
      </c>
    </row>
    <row r="1461" spans="1:3" x14ac:dyDescent="0.2">
      <c r="A1461" s="1" t="str">
        <f>"301086"</f>
        <v>301086</v>
      </c>
      <c r="B1461" s="1" t="s">
        <v>877</v>
      </c>
      <c r="C1461" s="1" t="s">
        <v>3202</v>
      </c>
    </row>
    <row r="1462" spans="1:3" x14ac:dyDescent="0.2">
      <c r="A1462" s="1" t="str">
        <f>"301085"</f>
        <v>301085</v>
      </c>
      <c r="B1462" s="1" t="s">
        <v>533</v>
      </c>
      <c r="C1462" s="1" t="s">
        <v>3178</v>
      </c>
    </row>
    <row r="1463" spans="1:3" x14ac:dyDescent="0.2">
      <c r="A1463" s="1" t="str">
        <f>"301083"</f>
        <v>301083</v>
      </c>
      <c r="B1463" s="1" t="s">
        <v>1056</v>
      </c>
      <c r="C1463" s="1" t="s">
        <v>3214</v>
      </c>
    </row>
    <row r="1464" spans="1:3" x14ac:dyDescent="0.2">
      <c r="A1464" s="1" t="str">
        <f>"301081"</f>
        <v>301081</v>
      </c>
      <c r="B1464" s="1" t="s">
        <v>75</v>
      </c>
      <c r="C1464" s="1" t="s">
        <v>3118</v>
      </c>
    </row>
    <row r="1465" spans="1:3" x14ac:dyDescent="0.2">
      <c r="A1465" s="1" t="str">
        <f>"301080"</f>
        <v>301080</v>
      </c>
      <c r="B1465" s="1" t="s">
        <v>1764</v>
      </c>
      <c r="C1465" s="1" t="s">
        <v>3261</v>
      </c>
    </row>
    <row r="1466" spans="1:3" x14ac:dyDescent="0.2">
      <c r="A1466" s="1" t="str">
        <f>"301079"</f>
        <v>301079</v>
      </c>
      <c r="B1466" s="1" t="s">
        <v>1009</v>
      </c>
      <c r="C1466" s="1" t="s">
        <v>3212</v>
      </c>
    </row>
    <row r="1467" spans="1:3" x14ac:dyDescent="0.2">
      <c r="A1467" s="1" t="str">
        <f>"301078"</f>
        <v>301078</v>
      </c>
      <c r="B1467" s="1" t="s">
        <v>2133</v>
      </c>
      <c r="C1467" s="1" t="s">
        <v>3285</v>
      </c>
    </row>
    <row r="1468" spans="1:3" x14ac:dyDescent="0.2">
      <c r="A1468" s="1" t="str">
        <f>"301077"</f>
        <v>301077</v>
      </c>
      <c r="B1468" s="1" t="s">
        <v>2927</v>
      </c>
      <c r="C1468" s="1" t="s">
        <v>3396</v>
      </c>
    </row>
    <row r="1469" spans="1:3" x14ac:dyDescent="0.2">
      <c r="A1469" s="1" t="str">
        <f>"301076"</f>
        <v>301076</v>
      </c>
      <c r="B1469" s="1" t="s">
        <v>2928</v>
      </c>
      <c r="C1469" s="1" t="s">
        <v>3396</v>
      </c>
    </row>
    <row r="1470" spans="1:3" x14ac:dyDescent="0.2">
      <c r="A1470" s="1" t="str">
        <f>"301073"</f>
        <v>301073</v>
      </c>
      <c r="B1470" s="1" t="s">
        <v>303</v>
      </c>
      <c r="C1470" s="1" t="s">
        <v>3143</v>
      </c>
    </row>
    <row r="1471" spans="1:3" x14ac:dyDescent="0.2">
      <c r="A1471" s="1" t="str">
        <f>"301071"</f>
        <v>301071</v>
      </c>
      <c r="B1471" s="1" t="s">
        <v>2794</v>
      </c>
      <c r="C1471" s="1" t="s">
        <v>3381</v>
      </c>
    </row>
    <row r="1472" spans="1:3" x14ac:dyDescent="0.2">
      <c r="A1472" s="1" t="str">
        <f>"301069"</f>
        <v>301069</v>
      </c>
      <c r="B1472" s="1" t="s">
        <v>3023</v>
      </c>
      <c r="C1472" s="1" t="s">
        <v>3405</v>
      </c>
    </row>
    <row r="1473" spans="1:3" x14ac:dyDescent="0.2">
      <c r="A1473" s="1" t="str">
        <f>"301068"</f>
        <v>301068</v>
      </c>
      <c r="B1473" s="1" t="s">
        <v>29</v>
      </c>
      <c r="C1473" s="1" t="s">
        <v>3115</v>
      </c>
    </row>
    <row r="1474" spans="1:3" x14ac:dyDescent="0.2">
      <c r="A1474" s="1" t="str">
        <f>"301067"</f>
        <v>301067</v>
      </c>
      <c r="B1474" s="1" t="s">
        <v>878</v>
      </c>
      <c r="C1474" s="1" t="s">
        <v>3202</v>
      </c>
    </row>
    <row r="1475" spans="1:3" x14ac:dyDescent="0.2">
      <c r="A1475" s="1" t="str">
        <f>"301066"</f>
        <v>301066</v>
      </c>
      <c r="B1475" s="1" t="s">
        <v>2397</v>
      </c>
      <c r="C1475" s="1" t="s">
        <v>3316</v>
      </c>
    </row>
    <row r="1476" spans="1:3" x14ac:dyDescent="0.2">
      <c r="A1476" s="1" t="str">
        <f>"301065"</f>
        <v>301065</v>
      </c>
      <c r="B1476" s="1" t="s">
        <v>1811</v>
      </c>
      <c r="C1476" s="1" t="s">
        <v>3267</v>
      </c>
    </row>
    <row r="1477" spans="1:3" x14ac:dyDescent="0.2">
      <c r="A1477" s="1" t="str">
        <f>"301063"</f>
        <v>301063</v>
      </c>
      <c r="B1477" s="1" t="s">
        <v>1405</v>
      </c>
      <c r="C1477" s="1" t="s">
        <v>3233</v>
      </c>
    </row>
    <row r="1478" spans="1:3" x14ac:dyDescent="0.2">
      <c r="A1478" s="1" t="str">
        <f>"301061"</f>
        <v>301061</v>
      </c>
      <c r="B1478" s="1" t="s">
        <v>2267</v>
      </c>
      <c r="C1478" s="1" t="s">
        <v>3300</v>
      </c>
    </row>
    <row r="1479" spans="1:3" x14ac:dyDescent="0.2">
      <c r="A1479" s="1" t="str">
        <f>"301059"</f>
        <v>301059</v>
      </c>
      <c r="B1479" s="1" t="s">
        <v>3024</v>
      </c>
      <c r="C1479" s="1" t="s">
        <v>3405</v>
      </c>
    </row>
    <row r="1480" spans="1:3" x14ac:dyDescent="0.2">
      <c r="A1480" s="1" t="str">
        <f>"301057"</f>
        <v>301057</v>
      </c>
      <c r="B1480" s="1" t="s">
        <v>3081</v>
      </c>
      <c r="C1480" s="1" t="s">
        <v>3416</v>
      </c>
    </row>
    <row r="1481" spans="1:3" x14ac:dyDescent="0.2">
      <c r="A1481" s="1" t="str">
        <f>"301055"</f>
        <v>301055</v>
      </c>
      <c r="B1481" s="1" t="s">
        <v>2239</v>
      </c>
      <c r="C1481" s="1" t="s">
        <v>3299</v>
      </c>
    </row>
    <row r="1482" spans="1:3" x14ac:dyDescent="0.2">
      <c r="A1482" s="1" t="str">
        <f>"301053"</f>
        <v>301053</v>
      </c>
      <c r="B1482" s="1" t="s">
        <v>1104</v>
      </c>
      <c r="C1482" s="1" t="s">
        <v>3216</v>
      </c>
    </row>
    <row r="1483" spans="1:3" x14ac:dyDescent="0.2">
      <c r="A1483" s="1" t="str">
        <f>"301050"</f>
        <v>301050</v>
      </c>
      <c r="B1483" s="1" t="s">
        <v>1328</v>
      </c>
      <c r="C1483" s="1" t="s">
        <v>3227</v>
      </c>
    </row>
    <row r="1484" spans="1:3" x14ac:dyDescent="0.2">
      <c r="A1484" s="1" t="str">
        <f>"301048"</f>
        <v>301048</v>
      </c>
      <c r="B1484" s="1" t="s">
        <v>1314</v>
      </c>
      <c r="C1484" s="1" t="s">
        <v>3226</v>
      </c>
    </row>
    <row r="1485" spans="1:3" x14ac:dyDescent="0.2">
      <c r="A1485" s="1" t="str">
        <f>"301047"</f>
        <v>301047</v>
      </c>
      <c r="B1485" s="1" t="s">
        <v>1765</v>
      </c>
      <c r="C1485" s="1" t="s">
        <v>3261</v>
      </c>
    </row>
    <row r="1486" spans="1:3" x14ac:dyDescent="0.2">
      <c r="A1486" s="1" t="str">
        <f>"301046"</f>
        <v>301046</v>
      </c>
      <c r="B1486" s="1" t="s">
        <v>328</v>
      </c>
      <c r="C1486" s="1" t="s">
        <v>3148</v>
      </c>
    </row>
    <row r="1487" spans="1:3" x14ac:dyDescent="0.2">
      <c r="A1487" s="1" t="str">
        <f>"301045"</f>
        <v>301045</v>
      </c>
      <c r="B1487" s="1" t="s">
        <v>822</v>
      </c>
      <c r="C1487" s="1" t="s">
        <v>3199</v>
      </c>
    </row>
    <row r="1488" spans="1:3" x14ac:dyDescent="0.2">
      <c r="A1488" s="1" t="str">
        <f>"301043"</f>
        <v>301043</v>
      </c>
      <c r="B1488" s="1" t="s">
        <v>1165</v>
      </c>
      <c r="C1488" s="1" t="s">
        <v>3219</v>
      </c>
    </row>
    <row r="1489" spans="1:3" x14ac:dyDescent="0.2">
      <c r="A1489" s="1" t="str">
        <f>"301042"</f>
        <v>301042</v>
      </c>
      <c r="B1489" s="1" t="s">
        <v>640</v>
      </c>
      <c r="C1489" s="1" t="s">
        <v>3185</v>
      </c>
    </row>
    <row r="1490" spans="1:3" x14ac:dyDescent="0.2">
      <c r="A1490" s="1" t="str">
        <f>"301039"</f>
        <v>301039</v>
      </c>
      <c r="B1490" s="1" t="s">
        <v>2100</v>
      </c>
      <c r="C1490" s="1" t="s">
        <v>3279</v>
      </c>
    </row>
    <row r="1491" spans="1:3" x14ac:dyDescent="0.2">
      <c r="A1491" s="1" t="str">
        <f>"301036"</f>
        <v>301036</v>
      </c>
      <c r="B1491" s="1" t="s">
        <v>3008</v>
      </c>
      <c r="C1491" s="1" t="s">
        <v>3403</v>
      </c>
    </row>
    <row r="1492" spans="1:3" x14ac:dyDescent="0.2">
      <c r="A1492" s="1" t="str">
        <f>"301035"</f>
        <v>301035</v>
      </c>
      <c r="B1492" s="1" t="s">
        <v>2831</v>
      </c>
      <c r="C1492" s="1" t="s">
        <v>3386</v>
      </c>
    </row>
    <row r="1493" spans="1:3" x14ac:dyDescent="0.2">
      <c r="A1493" s="1" t="str">
        <f>"301033"</f>
        <v>301033</v>
      </c>
      <c r="B1493" s="1" t="s">
        <v>1727</v>
      </c>
      <c r="C1493" s="1" t="s">
        <v>3258</v>
      </c>
    </row>
    <row r="1494" spans="1:3" x14ac:dyDescent="0.2">
      <c r="A1494" s="1" t="str">
        <f>"301031"</f>
        <v>301031</v>
      </c>
      <c r="B1494" s="1" t="s">
        <v>1483</v>
      </c>
      <c r="C1494" s="1" t="s">
        <v>3240</v>
      </c>
    </row>
    <row r="1495" spans="1:3" x14ac:dyDescent="0.2">
      <c r="A1495" s="1" t="str">
        <f>"301030"</f>
        <v>301030</v>
      </c>
      <c r="B1495" s="1" t="s">
        <v>76</v>
      </c>
      <c r="C1495" s="1" t="s">
        <v>3118</v>
      </c>
    </row>
    <row r="1496" spans="1:3" x14ac:dyDescent="0.2">
      <c r="A1496" s="1" t="str">
        <f>"301029"</f>
        <v>301029</v>
      </c>
      <c r="B1496" s="1" t="s">
        <v>1057</v>
      </c>
      <c r="C1496" s="1" t="s">
        <v>3214</v>
      </c>
    </row>
    <row r="1497" spans="1:3" x14ac:dyDescent="0.2">
      <c r="A1497" s="1" t="str">
        <f>"301028"</f>
        <v>301028</v>
      </c>
      <c r="B1497" s="1" t="s">
        <v>1166</v>
      </c>
      <c r="C1497" s="1" t="s">
        <v>3219</v>
      </c>
    </row>
    <row r="1498" spans="1:3" x14ac:dyDescent="0.2">
      <c r="A1498" s="1" t="str">
        <f>"301026"</f>
        <v>301026</v>
      </c>
      <c r="B1498" s="1" t="s">
        <v>2666</v>
      </c>
      <c r="C1498" s="1" t="s">
        <v>3363</v>
      </c>
    </row>
    <row r="1499" spans="1:3" x14ac:dyDescent="0.2">
      <c r="A1499" s="1" t="str">
        <f>"301025"</f>
        <v>301025</v>
      </c>
      <c r="B1499" s="1" t="s">
        <v>455</v>
      </c>
      <c r="C1499" s="1" t="s">
        <v>3165</v>
      </c>
    </row>
    <row r="1500" spans="1:3" x14ac:dyDescent="0.2">
      <c r="A1500" s="1" t="str">
        <f>"301023"</f>
        <v>301023</v>
      </c>
      <c r="B1500" s="1" t="s">
        <v>1590</v>
      </c>
      <c r="C1500" s="1" t="s">
        <v>3249</v>
      </c>
    </row>
    <row r="1501" spans="1:3" x14ac:dyDescent="0.2">
      <c r="A1501" s="1" t="str">
        <f>"301022"</f>
        <v>301022</v>
      </c>
      <c r="B1501" s="1" t="s">
        <v>1058</v>
      </c>
      <c r="C1501" s="1" t="s">
        <v>3214</v>
      </c>
    </row>
    <row r="1502" spans="1:3" x14ac:dyDescent="0.2">
      <c r="A1502" s="1" t="str">
        <f>"301020"</f>
        <v>301020</v>
      </c>
      <c r="B1502" s="1" t="s">
        <v>2023</v>
      </c>
      <c r="C1502" s="1" t="s">
        <v>3276</v>
      </c>
    </row>
    <row r="1503" spans="1:3" x14ac:dyDescent="0.2">
      <c r="A1503" s="1" t="str">
        <f>"301019"</f>
        <v>301019</v>
      </c>
      <c r="B1503" s="1" t="s">
        <v>2874</v>
      </c>
      <c r="C1503" s="1" t="s">
        <v>3391</v>
      </c>
    </row>
    <row r="1504" spans="1:3" x14ac:dyDescent="0.2">
      <c r="A1504" s="1" t="str">
        <f>"301018"</f>
        <v>301018</v>
      </c>
      <c r="B1504" s="1" t="s">
        <v>1193</v>
      </c>
      <c r="C1504" s="1" t="s">
        <v>3221</v>
      </c>
    </row>
    <row r="1505" spans="1:3" x14ac:dyDescent="0.2">
      <c r="A1505" s="1" t="str">
        <f>"301016"</f>
        <v>301016</v>
      </c>
      <c r="B1505" s="1" t="s">
        <v>1315</v>
      </c>
      <c r="C1505" s="1" t="s">
        <v>3226</v>
      </c>
    </row>
    <row r="1506" spans="1:3" x14ac:dyDescent="0.2">
      <c r="A1506" s="1" t="str">
        <f>"301015"</f>
        <v>301015</v>
      </c>
      <c r="B1506" s="1" t="s">
        <v>1671</v>
      </c>
      <c r="C1506" s="1" t="s">
        <v>3252</v>
      </c>
    </row>
    <row r="1507" spans="1:3" x14ac:dyDescent="0.2">
      <c r="A1507" s="1" t="str">
        <f>"301012"</f>
        <v>301012</v>
      </c>
      <c r="B1507" s="1" t="s">
        <v>1502</v>
      </c>
      <c r="C1507" s="1" t="s">
        <v>3241</v>
      </c>
    </row>
    <row r="1508" spans="1:3" x14ac:dyDescent="0.2">
      <c r="A1508" s="1" t="str">
        <f>"301011"</f>
        <v>301011</v>
      </c>
      <c r="B1508" s="1" t="s">
        <v>2217</v>
      </c>
      <c r="C1508" s="1" t="s">
        <v>3297</v>
      </c>
    </row>
    <row r="1509" spans="1:3" x14ac:dyDescent="0.2">
      <c r="A1509" s="1" t="str">
        <f>"301010"</f>
        <v>301010</v>
      </c>
      <c r="B1509" s="1" t="s">
        <v>2601</v>
      </c>
      <c r="C1509" s="1" t="s">
        <v>3353</v>
      </c>
    </row>
    <row r="1510" spans="1:3" x14ac:dyDescent="0.2">
      <c r="A1510" s="1" t="str">
        <f>"301009"</f>
        <v>301009</v>
      </c>
      <c r="B1510" s="1" t="s">
        <v>2320</v>
      </c>
      <c r="C1510" s="1" t="s">
        <v>3307</v>
      </c>
    </row>
    <row r="1511" spans="1:3" x14ac:dyDescent="0.2">
      <c r="A1511" s="1" t="str">
        <f>"301008"</f>
        <v>301008</v>
      </c>
      <c r="B1511" s="1" t="s">
        <v>2159</v>
      </c>
      <c r="C1511" s="1" t="s">
        <v>3287</v>
      </c>
    </row>
    <row r="1512" spans="1:3" x14ac:dyDescent="0.2">
      <c r="A1512" s="1" t="str">
        <f>"301007"</f>
        <v>301007</v>
      </c>
      <c r="B1512" s="1" t="s">
        <v>2024</v>
      </c>
      <c r="C1512" s="1" t="s">
        <v>3276</v>
      </c>
    </row>
    <row r="1513" spans="1:3" x14ac:dyDescent="0.2">
      <c r="A1513" s="1" t="str">
        <f>"301006"</f>
        <v>301006</v>
      </c>
      <c r="B1513" s="1" t="s">
        <v>1288</v>
      </c>
      <c r="C1513" s="1" t="s">
        <v>3225</v>
      </c>
    </row>
    <row r="1514" spans="1:3" x14ac:dyDescent="0.2">
      <c r="A1514" s="1" t="str">
        <f>"301005"</f>
        <v>301005</v>
      </c>
      <c r="B1514" s="1" t="s">
        <v>1950</v>
      </c>
      <c r="C1514" s="1" t="s">
        <v>3274</v>
      </c>
    </row>
    <row r="1515" spans="1:3" x14ac:dyDescent="0.2">
      <c r="A1515" s="1" t="str">
        <f>"301004"</f>
        <v>301004</v>
      </c>
      <c r="B1515" s="1" t="s">
        <v>2240</v>
      </c>
      <c r="C1515" s="1" t="s">
        <v>3299</v>
      </c>
    </row>
    <row r="1516" spans="1:3" x14ac:dyDescent="0.2">
      <c r="A1516" s="1" t="str">
        <f>"301003"</f>
        <v>301003</v>
      </c>
      <c r="B1516" s="1" t="s">
        <v>2887</v>
      </c>
      <c r="C1516" s="1" t="s">
        <v>3393</v>
      </c>
    </row>
    <row r="1517" spans="1:3" x14ac:dyDescent="0.2">
      <c r="A1517" s="1" t="str">
        <f>"301001"</f>
        <v>301001</v>
      </c>
      <c r="B1517" s="1" t="s">
        <v>2110</v>
      </c>
      <c r="C1517" s="1" t="s">
        <v>3282</v>
      </c>
    </row>
    <row r="1518" spans="1:3" x14ac:dyDescent="0.2">
      <c r="A1518" s="1" t="str">
        <f>"301000"</f>
        <v>301000</v>
      </c>
      <c r="B1518" s="1" t="s">
        <v>1951</v>
      </c>
      <c r="C1518" s="1" t="s">
        <v>3274</v>
      </c>
    </row>
    <row r="1519" spans="1:3" x14ac:dyDescent="0.2">
      <c r="A1519" s="1" t="str">
        <f>"300999"</f>
        <v>300999</v>
      </c>
      <c r="B1519" s="1" t="s">
        <v>2551</v>
      </c>
      <c r="C1519" s="1" t="s">
        <v>3339</v>
      </c>
    </row>
    <row r="1520" spans="1:3" x14ac:dyDescent="0.2">
      <c r="A1520" s="1" t="str">
        <f>"300998"</f>
        <v>300998</v>
      </c>
      <c r="B1520" s="1" t="s">
        <v>1059</v>
      </c>
      <c r="C1520" s="1" t="s">
        <v>3214</v>
      </c>
    </row>
    <row r="1521" spans="1:3" x14ac:dyDescent="0.2">
      <c r="A1521" s="1" t="str">
        <f>"300997"</f>
        <v>300997</v>
      </c>
      <c r="B1521" s="1" t="s">
        <v>2501</v>
      </c>
      <c r="C1521" s="1" t="s">
        <v>3330</v>
      </c>
    </row>
    <row r="1522" spans="1:3" x14ac:dyDescent="0.2">
      <c r="A1522" s="1" t="str">
        <f>"300995"</f>
        <v>300995</v>
      </c>
      <c r="B1522" s="1" t="s">
        <v>2888</v>
      </c>
      <c r="C1522" s="1" t="s">
        <v>3393</v>
      </c>
    </row>
    <row r="1523" spans="1:3" x14ac:dyDescent="0.2">
      <c r="A1523" s="1" t="str">
        <f>"300994"</f>
        <v>300994</v>
      </c>
      <c r="B1523" s="1" t="s">
        <v>1893</v>
      </c>
      <c r="C1523" s="1" t="s">
        <v>3269</v>
      </c>
    </row>
    <row r="1524" spans="1:3" x14ac:dyDescent="0.2">
      <c r="A1524" s="1" t="str">
        <f>"300993"</f>
        <v>300993</v>
      </c>
      <c r="B1524" s="1" t="s">
        <v>2241</v>
      </c>
      <c r="C1524" s="1" t="s">
        <v>3299</v>
      </c>
    </row>
    <row r="1525" spans="1:3" x14ac:dyDescent="0.2">
      <c r="A1525" s="1" t="str">
        <f>"300992"</f>
        <v>300992</v>
      </c>
      <c r="B1525" s="1" t="s">
        <v>1244</v>
      </c>
      <c r="C1525" s="1" t="s">
        <v>3223</v>
      </c>
    </row>
    <row r="1526" spans="1:3" x14ac:dyDescent="0.2">
      <c r="A1526" s="1" t="str">
        <f>"300991"</f>
        <v>300991</v>
      </c>
      <c r="B1526" s="1" t="s">
        <v>879</v>
      </c>
      <c r="C1526" s="1" t="s">
        <v>3202</v>
      </c>
    </row>
    <row r="1527" spans="1:3" x14ac:dyDescent="0.2">
      <c r="A1527" s="1" t="str">
        <f>"300990"</f>
        <v>300990</v>
      </c>
      <c r="B1527" s="1" t="s">
        <v>1194</v>
      </c>
      <c r="C1527" s="1" t="s">
        <v>3221</v>
      </c>
    </row>
    <row r="1528" spans="1:3" x14ac:dyDescent="0.2">
      <c r="A1528" s="1" t="str">
        <f>"300988"</f>
        <v>300988</v>
      </c>
      <c r="B1528" s="1" t="s">
        <v>1212</v>
      </c>
      <c r="C1528" s="1" t="s">
        <v>3222</v>
      </c>
    </row>
    <row r="1529" spans="1:3" x14ac:dyDescent="0.2">
      <c r="A1529" s="1" t="str">
        <f>"300987"</f>
        <v>300987</v>
      </c>
      <c r="B1529" s="1" t="s">
        <v>470</v>
      </c>
      <c r="C1529" s="1" t="s">
        <v>3168</v>
      </c>
    </row>
    <row r="1530" spans="1:3" x14ac:dyDescent="0.2">
      <c r="A1530" s="1" t="str">
        <f>"300986"</f>
        <v>300986</v>
      </c>
      <c r="B1530" s="1" t="s">
        <v>329</v>
      </c>
      <c r="C1530" s="1" t="s">
        <v>3148</v>
      </c>
    </row>
    <row r="1531" spans="1:3" x14ac:dyDescent="0.2">
      <c r="A1531" s="1" t="str">
        <f>"300985"</f>
        <v>300985</v>
      </c>
      <c r="B1531" s="1" t="s">
        <v>1952</v>
      </c>
      <c r="C1531" s="1" t="s">
        <v>3274</v>
      </c>
    </row>
    <row r="1532" spans="1:3" x14ac:dyDescent="0.2">
      <c r="A1532" s="1" t="str">
        <f>"300984"</f>
        <v>300984</v>
      </c>
      <c r="B1532" s="1" t="s">
        <v>1245</v>
      </c>
      <c r="C1532" s="1" t="s">
        <v>3223</v>
      </c>
    </row>
    <row r="1533" spans="1:3" x14ac:dyDescent="0.2">
      <c r="A1533" s="1" t="str">
        <f>"300981"</f>
        <v>300981</v>
      </c>
      <c r="B1533" s="1" t="s">
        <v>1728</v>
      </c>
      <c r="C1533" s="1" t="s">
        <v>3258</v>
      </c>
    </row>
    <row r="1534" spans="1:3" x14ac:dyDescent="0.2">
      <c r="A1534" s="1" t="str">
        <f>"300980"</f>
        <v>300980</v>
      </c>
      <c r="B1534" s="1" t="s">
        <v>2862</v>
      </c>
      <c r="C1534" s="1" t="s">
        <v>3390</v>
      </c>
    </row>
    <row r="1535" spans="1:3" x14ac:dyDescent="0.2">
      <c r="A1535" s="1" t="str">
        <f>"300979"</f>
        <v>300979</v>
      </c>
      <c r="B1535" s="1" t="s">
        <v>2389</v>
      </c>
      <c r="C1535" s="1" t="s">
        <v>3315</v>
      </c>
    </row>
    <row r="1536" spans="1:3" x14ac:dyDescent="0.2">
      <c r="A1536" s="1" t="str">
        <f>"300978"</f>
        <v>300978</v>
      </c>
      <c r="B1536" s="1" t="s">
        <v>1953</v>
      </c>
      <c r="C1536" s="1" t="s">
        <v>3274</v>
      </c>
    </row>
    <row r="1537" spans="1:3" x14ac:dyDescent="0.2">
      <c r="A1537" s="1" t="str">
        <f>"300976"</f>
        <v>300976</v>
      </c>
      <c r="B1537" s="1" t="s">
        <v>880</v>
      </c>
      <c r="C1537" s="1" t="s">
        <v>3202</v>
      </c>
    </row>
    <row r="1538" spans="1:3" x14ac:dyDescent="0.2">
      <c r="A1538" s="1" t="str">
        <f>"300975"</f>
        <v>300975</v>
      </c>
      <c r="B1538" s="1" t="s">
        <v>724</v>
      </c>
      <c r="C1538" s="1" t="s">
        <v>3195</v>
      </c>
    </row>
    <row r="1539" spans="1:3" x14ac:dyDescent="0.2">
      <c r="A1539" s="1" t="str">
        <f>"300973"</f>
        <v>300973</v>
      </c>
      <c r="B1539" s="1" t="s">
        <v>2451</v>
      </c>
      <c r="C1539" s="1" t="s">
        <v>3326</v>
      </c>
    </row>
    <row r="1540" spans="1:3" x14ac:dyDescent="0.2">
      <c r="A1540" s="1" t="str">
        <f>"300972"</f>
        <v>300972</v>
      </c>
      <c r="B1540" s="1" t="s">
        <v>2456</v>
      </c>
      <c r="C1540" s="1" t="s">
        <v>3327</v>
      </c>
    </row>
    <row r="1541" spans="1:3" x14ac:dyDescent="0.2">
      <c r="A1541" s="1" t="str">
        <f>"300971"</f>
        <v>300971</v>
      </c>
      <c r="B1541" s="1" t="s">
        <v>1246</v>
      </c>
      <c r="C1541" s="1" t="s">
        <v>3223</v>
      </c>
    </row>
    <row r="1542" spans="1:3" x14ac:dyDescent="0.2">
      <c r="A1542" s="1" t="str">
        <f>"300970"</f>
        <v>300970</v>
      </c>
      <c r="B1542" s="1" t="s">
        <v>2595</v>
      </c>
      <c r="C1542" s="1" t="s">
        <v>3351</v>
      </c>
    </row>
    <row r="1543" spans="1:3" x14ac:dyDescent="0.2">
      <c r="A1543" s="1" t="str">
        <f>"300969"</f>
        <v>300969</v>
      </c>
      <c r="B1543" s="1" t="s">
        <v>1919</v>
      </c>
      <c r="C1543" s="1" t="s">
        <v>3273</v>
      </c>
    </row>
    <row r="1544" spans="1:3" x14ac:dyDescent="0.2">
      <c r="A1544" s="1" t="str">
        <f>"300967"</f>
        <v>300967</v>
      </c>
      <c r="B1544" s="1" t="s">
        <v>2573</v>
      </c>
      <c r="C1544" s="1" t="s">
        <v>3347</v>
      </c>
    </row>
    <row r="1545" spans="1:3" x14ac:dyDescent="0.2">
      <c r="A1545" s="1" t="str">
        <f>"300965"</f>
        <v>300965</v>
      </c>
      <c r="B1545" s="1" t="s">
        <v>1360</v>
      </c>
      <c r="C1545" s="1" t="s">
        <v>3230</v>
      </c>
    </row>
    <row r="1546" spans="1:3" x14ac:dyDescent="0.2">
      <c r="A1546" s="1" t="str">
        <f>"300964"</f>
        <v>300964</v>
      </c>
      <c r="B1546" s="1" t="s">
        <v>771</v>
      </c>
      <c r="C1546" s="1" t="s">
        <v>3197</v>
      </c>
    </row>
    <row r="1547" spans="1:3" x14ac:dyDescent="0.2">
      <c r="A1547" s="1" t="str">
        <f>"300963"</f>
        <v>300963</v>
      </c>
      <c r="B1547" s="1" t="s">
        <v>2645</v>
      </c>
      <c r="C1547" s="1" t="s">
        <v>3361</v>
      </c>
    </row>
    <row r="1548" spans="1:3" x14ac:dyDescent="0.2">
      <c r="A1548" s="1" t="str">
        <f>"300962"</f>
        <v>300962</v>
      </c>
      <c r="B1548" s="1" t="s">
        <v>1709</v>
      </c>
      <c r="C1548" s="1" t="s">
        <v>3256</v>
      </c>
    </row>
    <row r="1549" spans="1:3" x14ac:dyDescent="0.2">
      <c r="A1549" s="1" t="str">
        <f>"300961"</f>
        <v>300961</v>
      </c>
      <c r="B1549" s="1" t="s">
        <v>53</v>
      </c>
      <c r="C1549" s="1" t="s">
        <v>3116</v>
      </c>
    </row>
    <row r="1550" spans="1:3" x14ac:dyDescent="0.2">
      <c r="A1550" s="1" t="str">
        <f>"300959"</f>
        <v>300959</v>
      </c>
      <c r="B1550" s="1" t="s">
        <v>654</v>
      </c>
      <c r="C1550" s="1" t="s">
        <v>3188</v>
      </c>
    </row>
    <row r="1551" spans="1:3" x14ac:dyDescent="0.2">
      <c r="A1551" s="1" t="str">
        <f>"300957"</f>
        <v>300957</v>
      </c>
      <c r="B1551" s="1" t="s">
        <v>3094</v>
      </c>
      <c r="C1551" s="1" t="s">
        <v>3417</v>
      </c>
    </row>
    <row r="1552" spans="1:3" x14ac:dyDescent="0.2">
      <c r="A1552" s="1" t="str">
        <f>"300956"</f>
        <v>300956</v>
      </c>
      <c r="B1552" s="1" t="s">
        <v>881</v>
      </c>
      <c r="C1552" s="1" t="s">
        <v>3202</v>
      </c>
    </row>
    <row r="1553" spans="1:3" x14ac:dyDescent="0.2">
      <c r="A1553" s="1" t="str">
        <f>"300953"</f>
        <v>300953</v>
      </c>
      <c r="B1553" s="1" t="s">
        <v>1569</v>
      </c>
      <c r="C1553" s="1" t="s">
        <v>3248</v>
      </c>
    </row>
    <row r="1554" spans="1:3" x14ac:dyDescent="0.2">
      <c r="A1554" s="1" t="str">
        <f>"300952"</f>
        <v>300952</v>
      </c>
      <c r="B1554" s="1" t="s">
        <v>2380</v>
      </c>
      <c r="C1554" s="1" t="s">
        <v>3313</v>
      </c>
    </row>
    <row r="1555" spans="1:3" x14ac:dyDescent="0.2">
      <c r="A1555" s="1" t="str">
        <f>"300951"</f>
        <v>300951</v>
      </c>
      <c r="B1555" s="1" t="s">
        <v>882</v>
      </c>
      <c r="C1555" s="1" t="s">
        <v>3202</v>
      </c>
    </row>
    <row r="1556" spans="1:3" x14ac:dyDescent="0.2">
      <c r="A1556" s="1" t="str">
        <f>"300950"</f>
        <v>300950</v>
      </c>
      <c r="B1556" s="1" t="s">
        <v>1060</v>
      </c>
      <c r="C1556" s="1" t="s">
        <v>3214</v>
      </c>
    </row>
    <row r="1557" spans="1:3" x14ac:dyDescent="0.2">
      <c r="A1557" s="1" t="str">
        <f>"300946"</f>
        <v>300946</v>
      </c>
      <c r="B1557" s="1" t="s">
        <v>1213</v>
      </c>
      <c r="C1557" s="1" t="s">
        <v>3222</v>
      </c>
    </row>
    <row r="1558" spans="1:3" x14ac:dyDescent="0.2">
      <c r="A1558" s="1" t="str">
        <f>"300945"</f>
        <v>300945</v>
      </c>
      <c r="B1558" s="1" t="s">
        <v>2339</v>
      </c>
      <c r="C1558" s="1" t="s">
        <v>3310</v>
      </c>
    </row>
    <row r="1559" spans="1:3" x14ac:dyDescent="0.2">
      <c r="A1559" s="1" t="str">
        <f>"300943"</f>
        <v>300943</v>
      </c>
      <c r="B1559" s="1" t="s">
        <v>1247</v>
      </c>
      <c r="C1559" s="1" t="s">
        <v>3223</v>
      </c>
    </row>
    <row r="1560" spans="1:3" x14ac:dyDescent="0.2">
      <c r="A1560" s="1" t="str">
        <f>"300941"</f>
        <v>300941</v>
      </c>
      <c r="B1560" s="1" t="s">
        <v>619</v>
      </c>
      <c r="C1560" s="1" t="s">
        <v>3184</v>
      </c>
    </row>
    <row r="1561" spans="1:3" x14ac:dyDescent="0.2">
      <c r="A1561" s="1" t="str">
        <f>"300940"</f>
        <v>300940</v>
      </c>
      <c r="B1561" s="1" t="s">
        <v>795</v>
      </c>
      <c r="C1561" s="1" t="s">
        <v>3198</v>
      </c>
    </row>
    <row r="1562" spans="1:3" x14ac:dyDescent="0.2">
      <c r="A1562" s="1" t="str">
        <f>"300939"</f>
        <v>300939</v>
      </c>
      <c r="B1562" s="1" t="s">
        <v>841</v>
      </c>
      <c r="C1562" s="1" t="s">
        <v>3200</v>
      </c>
    </row>
    <row r="1563" spans="1:3" x14ac:dyDescent="0.2">
      <c r="A1563" s="1" t="str">
        <f>"300938"</f>
        <v>300938</v>
      </c>
      <c r="B1563" s="1" t="s">
        <v>279</v>
      </c>
      <c r="C1563" s="1" t="s">
        <v>3139</v>
      </c>
    </row>
    <row r="1564" spans="1:3" x14ac:dyDescent="0.2">
      <c r="A1564" s="1" t="str">
        <f>"300937"</f>
        <v>300937</v>
      </c>
      <c r="B1564" s="1" t="s">
        <v>1672</v>
      </c>
      <c r="C1564" s="1" t="s">
        <v>3252</v>
      </c>
    </row>
    <row r="1565" spans="1:3" x14ac:dyDescent="0.2">
      <c r="A1565" s="1" t="str">
        <f>"300933"</f>
        <v>300933</v>
      </c>
      <c r="B1565" s="1" t="s">
        <v>1453</v>
      </c>
      <c r="C1565" s="1" t="s">
        <v>3239</v>
      </c>
    </row>
    <row r="1566" spans="1:3" x14ac:dyDescent="0.2">
      <c r="A1566" s="1" t="str">
        <f>"300932"</f>
        <v>300932</v>
      </c>
      <c r="B1566" s="1" t="s">
        <v>1484</v>
      </c>
      <c r="C1566" s="1" t="s">
        <v>3240</v>
      </c>
    </row>
    <row r="1567" spans="1:3" x14ac:dyDescent="0.2">
      <c r="A1567" s="1" t="str">
        <f>"300930"</f>
        <v>300930</v>
      </c>
      <c r="B1567" s="1" t="s">
        <v>2646</v>
      </c>
      <c r="C1567" s="1" t="s">
        <v>3361</v>
      </c>
    </row>
    <row r="1568" spans="1:3" x14ac:dyDescent="0.2">
      <c r="A1568" s="1" t="str">
        <f>"300929"</f>
        <v>300929</v>
      </c>
      <c r="B1568" s="1" t="s">
        <v>54</v>
      </c>
      <c r="C1568" s="1" t="s">
        <v>3116</v>
      </c>
    </row>
    <row r="1569" spans="1:3" x14ac:dyDescent="0.2">
      <c r="A1569" s="1" t="str">
        <f>"300927"</f>
        <v>300927</v>
      </c>
      <c r="B1569" s="1" t="s">
        <v>3038</v>
      </c>
      <c r="C1569" s="1" t="s">
        <v>3406</v>
      </c>
    </row>
    <row r="1570" spans="1:3" x14ac:dyDescent="0.2">
      <c r="A1570" s="1" t="str">
        <f>"300926"</f>
        <v>300926</v>
      </c>
      <c r="B1570" s="1" t="s">
        <v>1954</v>
      </c>
      <c r="C1570" s="1" t="s">
        <v>3274</v>
      </c>
    </row>
    <row r="1571" spans="1:3" x14ac:dyDescent="0.2">
      <c r="A1571" s="1" t="str">
        <f>"300925"</f>
        <v>300925</v>
      </c>
      <c r="B1571" s="1" t="s">
        <v>537</v>
      </c>
      <c r="C1571" s="1" t="s">
        <v>3179</v>
      </c>
    </row>
    <row r="1572" spans="1:3" x14ac:dyDescent="0.2">
      <c r="A1572" s="1" t="str">
        <f>"300923"</f>
        <v>300923</v>
      </c>
      <c r="B1572" s="1" t="s">
        <v>1316</v>
      </c>
      <c r="C1572" s="1" t="s">
        <v>3226</v>
      </c>
    </row>
    <row r="1573" spans="1:3" x14ac:dyDescent="0.2">
      <c r="A1573" s="1" t="str">
        <f>"300922"</f>
        <v>300922</v>
      </c>
      <c r="B1573" s="1" t="s">
        <v>1377</v>
      </c>
      <c r="C1573" s="1" t="s">
        <v>3231</v>
      </c>
    </row>
    <row r="1574" spans="1:3" x14ac:dyDescent="0.2">
      <c r="A1574" s="1" t="str">
        <f>"300921"</f>
        <v>300921</v>
      </c>
      <c r="B1574" s="1" t="s">
        <v>655</v>
      </c>
      <c r="C1574" s="1" t="s">
        <v>3188</v>
      </c>
    </row>
    <row r="1575" spans="1:3" x14ac:dyDescent="0.2">
      <c r="A1575" s="1" t="str">
        <f>"300920"</f>
        <v>300920</v>
      </c>
      <c r="B1575" s="1" t="s">
        <v>2863</v>
      </c>
      <c r="C1575" s="1" t="s">
        <v>3390</v>
      </c>
    </row>
    <row r="1576" spans="1:3" x14ac:dyDescent="0.2">
      <c r="A1576" s="1" t="str">
        <f>"300919"</f>
        <v>300919</v>
      </c>
      <c r="B1576" s="1" t="s">
        <v>1551</v>
      </c>
      <c r="C1576" s="1" t="s">
        <v>3247</v>
      </c>
    </row>
    <row r="1577" spans="1:3" x14ac:dyDescent="0.2">
      <c r="A1577" s="1" t="str">
        <f>"300918"</f>
        <v>300918</v>
      </c>
      <c r="B1577" s="1" t="s">
        <v>2398</v>
      </c>
      <c r="C1577" s="1" t="s">
        <v>3316</v>
      </c>
    </row>
    <row r="1578" spans="1:3" x14ac:dyDescent="0.2">
      <c r="A1578" s="1" t="str">
        <f>"300917"</f>
        <v>300917</v>
      </c>
      <c r="B1578" s="1" t="s">
        <v>306</v>
      </c>
      <c r="C1578" s="1" t="s">
        <v>3145</v>
      </c>
    </row>
    <row r="1579" spans="1:3" x14ac:dyDescent="0.2">
      <c r="A1579" s="1" t="str">
        <f>"300916"</f>
        <v>300916</v>
      </c>
      <c r="B1579" s="1" t="s">
        <v>725</v>
      </c>
      <c r="C1579" s="1" t="s">
        <v>3195</v>
      </c>
    </row>
    <row r="1580" spans="1:3" x14ac:dyDescent="0.2">
      <c r="A1580" s="1" t="str">
        <f>"300915"</f>
        <v>300915</v>
      </c>
      <c r="B1580" s="1" t="s">
        <v>2486</v>
      </c>
      <c r="C1580" s="1" t="s">
        <v>3329</v>
      </c>
    </row>
    <row r="1581" spans="1:3" x14ac:dyDescent="0.2">
      <c r="A1581" s="1" t="str">
        <f>"300913"</f>
        <v>300913</v>
      </c>
      <c r="B1581" s="1" t="s">
        <v>707</v>
      </c>
      <c r="C1581" s="1" t="s">
        <v>3194</v>
      </c>
    </row>
    <row r="1582" spans="1:3" x14ac:dyDescent="0.2">
      <c r="A1582" s="1" t="str">
        <f>"300910"</f>
        <v>300910</v>
      </c>
      <c r="B1582" s="1" t="s">
        <v>2929</v>
      </c>
      <c r="C1582" s="1" t="s">
        <v>3396</v>
      </c>
    </row>
    <row r="1583" spans="1:3" x14ac:dyDescent="0.2">
      <c r="A1583" s="1" t="str">
        <f>"300909"</f>
        <v>300909</v>
      </c>
      <c r="B1583" s="1" t="s">
        <v>823</v>
      </c>
      <c r="C1583" s="1" t="s">
        <v>3199</v>
      </c>
    </row>
    <row r="1584" spans="1:3" x14ac:dyDescent="0.2">
      <c r="A1584" s="1" t="str">
        <f>"300908"</f>
        <v>300908</v>
      </c>
      <c r="B1584" s="1" t="s">
        <v>2475</v>
      </c>
      <c r="C1584" s="1" t="s">
        <v>3328</v>
      </c>
    </row>
    <row r="1585" spans="1:3" x14ac:dyDescent="0.2">
      <c r="A1585" s="1" t="str">
        <f>"300907"</f>
        <v>300907</v>
      </c>
      <c r="B1585" s="1" t="s">
        <v>1591</v>
      </c>
      <c r="C1585" s="1" t="s">
        <v>3249</v>
      </c>
    </row>
    <row r="1586" spans="1:3" x14ac:dyDescent="0.2">
      <c r="A1586" s="1" t="str">
        <f>"300906"</f>
        <v>300906</v>
      </c>
      <c r="B1586" s="1" t="s">
        <v>1317</v>
      </c>
      <c r="C1586" s="1" t="s">
        <v>3226</v>
      </c>
    </row>
    <row r="1587" spans="1:3" x14ac:dyDescent="0.2">
      <c r="A1587" s="1" t="str">
        <f>"300905"</f>
        <v>300905</v>
      </c>
      <c r="B1587" s="1" t="s">
        <v>2989</v>
      </c>
      <c r="C1587" s="1" t="s">
        <v>3401</v>
      </c>
    </row>
    <row r="1588" spans="1:3" x14ac:dyDescent="0.2">
      <c r="A1588" s="1" t="str">
        <f>"300902"</f>
        <v>300902</v>
      </c>
      <c r="B1588" s="1" t="s">
        <v>1061</v>
      </c>
      <c r="C1588" s="1" t="s">
        <v>3214</v>
      </c>
    </row>
    <row r="1589" spans="1:3" x14ac:dyDescent="0.2">
      <c r="A1589" s="1" t="str">
        <f>"300900"</f>
        <v>300900</v>
      </c>
      <c r="B1589" s="1" t="s">
        <v>1361</v>
      </c>
      <c r="C1589" s="1" t="s">
        <v>3230</v>
      </c>
    </row>
    <row r="1590" spans="1:3" x14ac:dyDescent="0.2">
      <c r="A1590" s="1" t="str">
        <f>"300898"</f>
        <v>300898</v>
      </c>
      <c r="B1590" s="1" t="s">
        <v>2487</v>
      </c>
      <c r="C1590" s="1" t="s">
        <v>3329</v>
      </c>
    </row>
    <row r="1591" spans="1:3" x14ac:dyDescent="0.2">
      <c r="A1591" s="1" t="str">
        <f>"300897"</f>
        <v>300897</v>
      </c>
      <c r="B1591" s="1" t="s">
        <v>1289</v>
      </c>
      <c r="C1591" s="1" t="s">
        <v>3225</v>
      </c>
    </row>
    <row r="1592" spans="1:3" x14ac:dyDescent="0.2">
      <c r="A1592" s="1" t="str">
        <f>"300896"</f>
        <v>300896</v>
      </c>
      <c r="B1592" s="1" t="s">
        <v>1601</v>
      </c>
      <c r="C1592" s="1" t="s">
        <v>3250</v>
      </c>
    </row>
    <row r="1593" spans="1:3" x14ac:dyDescent="0.2">
      <c r="A1593" s="1" t="str">
        <f>"300893"</f>
        <v>300893</v>
      </c>
      <c r="B1593" s="1" t="s">
        <v>1955</v>
      </c>
      <c r="C1593" s="1" t="s">
        <v>3274</v>
      </c>
    </row>
    <row r="1594" spans="1:3" x14ac:dyDescent="0.2">
      <c r="A1594" s="1" t="str">
        <f>"300892"</f>
        <v>300892</v>
      </c>
      <c r="B1594" s="1" t="s">
        <v>2488</v>
      </c>
      <c r="C1594" s="1" t="s">
        <v>3329</v>
      </c>
    </row>
    <row r="1595" spans="1:3" x14ac:dyDescent="0.2">
      <c r="A1595" s="1" t="str">
        <f>"300891"</f>
        <v>300891</v>
      </c>
      <c r="B1595" s="1" t="s">
        <v>3066</v>
      </c>
      <c r="C1595" s="1" t="s">
        <v>3410</v>
      </c>
    </row>
    <row r="1596" spans="1:3" x14ac:dyDescent="0.2">
      <c r="A1596" s="1" t="str">
        <f>"300888"</f>
        <v>300888</v>
      </c>
      <c r="B1596" s="1" t="s">
        <v>1729</v>
      </c>
      <c r="C1596" s="1" t="s">
        <v>3258</v>
      </c>
    </row>
    <row r="1597" spans="1:3" x14ac:dyDescent="0.2">
      <c r="A1597" s="1" t="str">
        <f>"300886"</f>
        <v>300886</v>
      </c>
      <c r="B1597" s="1" t="s">
        <v>2930</v>
      </c>
      <c r="C1597" s="1" t="s">
        <v>3396</v>
      </c>
    </row>
    <row r="1598" spans="1:3" x14ac:dyDescent="0.2">
      <c r="A1598" s="1" t="str">
        <f>"300885"</f>
        <v>300885</v>
      </c>
      <c r="B1598" s="1" t="s">
        <v>1248</v>
      </c>
      <c r="C1598" s="1" t="s">
        <v>3223</v>
      </c>
    </row>
    <row r="1599" spans="1:3" x14ac:dyDescent="0.2">
      <c r="A1599" s="1" t="str">
        <f>"300883"</f>
        <v>300883</v>
      </c>
      <c r="B1599" s="1" t="s">
        <v>2286</v>
      </c>
      <c r="C1599" s="1" t="s">
        <v>3302</v>
      </c>
    </row>
    <row r="1600" spans="1:3" x14ac:dyDescent="0.2">
      <c r="A1600" s="1" t="str">
        <f>"300882"</f>
        <v>300882</v>
      </c>
      <c r="B1600" s="1" t="s">
        <v>1528</v>
      </c>
      <c r="C1600" s="1" t="s">
        <v>3243</v>
      </c>
    </row>
    <row r="1601" spans="1:3" x14ac:dyDescent="0.2">
      <c r="A1601" s="1" t="str">
        <f>"300881"</f>
        <v>300881</v>
      </c>
      <c r="B1601" s="1" t="s">
        <v>2761</v>
      </c>
      <c r="C1601" s="1" t="s">
        <v>3375</v>
      </c>
    </row>
    <row r="1602" spans="1:3" x14ac:dyDescent="0.2">
      <c r="A1602" s="1" t="str">
        <f>"300880"</f>
        <v>300880</v>
      </c>
      <c r="B1602" s="1" t="s">
        <v>1529</v>
      </c>
      <c r="C1602" s="1" t="s">
        <v>3243</v>
      </c>
    </row>
    <row r="1603" spans="1:3" x14ac:dyDescent="0.2">
      <c r="A1603" s="1" t="str">
        <f>"300879"</f>
        <v>300879</v>
      </c>
      <c r="B1603" s="1" t="s">
        <v>1099</v>
      </c>
      <c r="C1603" s="1" t="s">
        <v>3215</v>
      </c>
    </row>
    <row r="1604" spans="1:3" x14ac:dyDescent="0.2">
      <c r="A1604" s="1" t="str">
        <f>"300877"</f>
        <v>300877</v>
      </c>
      <c r="B1604" s="1" t="s">
        <v>2399</v>
      </c>
      <c r="C1604" s="1" t="s">
        <v>3316</v>
      </c>
    </row>
    <row r="1605" spans="1:3" x14ac:dyDescent="0.2">
      <c r="A1605" s="1" t="str">
        <f>"300873"</f>
        <v>300873</v>
      </c>
      <c r="B1605" s="1" t="s">
        <v>192</v>
      </c>
      <c r="C1605" s="1" t="s">
        <v>3130</v>
      </c>
    </row>
    <row r="1606" spans="1:3" x14ac:dyDescent="0.2">
      <c r="A1606" s="1" t="str">
        <f>"300872"</f>
        <v>300872</v>
      </c>
      <c r="B1606" s="1" t="s">
        <v>534</v>
      </c>
      <c r="C1606" s="1" t="s">
        <v>3178</v>
      </c>
    </row>
    <row r="1607" spans="1:3" x14ac:dyDescent="0.2">
      <c r="A1607" s="1" t="str">
        <f>"300871"</f>
        <v>300871</v>
      </c>
      <c r="B1607" s="1" t="s">
        <v>2539</v>
      </c>
      <c r="C1607" s="1" t="s">
        <v>3336</v>
      </c>
    </row>
    <row r="1608" spans="1:3" x14ac:dyDescent="0.2">
      <c r="A1608" s="1" t="str">
        <f>"300870"</f>
        <v>300870</v>
      </c>
      <c r="B1608" s="1" t="s">
        <v>1385</v>
      </c>
      <c r="C1608" s="1" t="s">
        <v>3232</v>
      </c>
    </row>
    <row r="1609" spans="1:3" x14ac:dyDescent="0.2">
      <c r="A1609" s="1" t="str">
        <f>"300869"</f>
        <v>300869</v>
      </c>
      <c r="B1609" s="1" t="s">
        <v>1747</v>
      </c>
      <c r="C1609" s="1" t="s">
        <v>3259</v>
      </c>
    </row>
    <row r="1610" spans="1:3" x14ac:dyDescent="0.2">
      <c r="A1610" s="1" t="str">
        <f>"300867"</f>
        <v>300867</v>
      </c>
      <c r="B1610" s="1" t="s">
        <v>30</v>
      </c>
      <c r="C1610" s="1" t="s">
        <v>3115</v>
      </c>
    </row>
    <row r="1611" spans="1:3" x14ac:dyDescent="0.2">
      <c r="A1611" s="1" t="str">
        <f>"300866"</f>
        <v>300866</v>
      </c>
      <c r="B1611" s="1" t="s">
        <v>852</v>
      </c>
      <c r="C1611" s="1" t="s">
        <v>3201</v>
      </c>
    </row>
    <row r="1612" spans="1:3" x14ac:dyDescent="0.2">
      <c r="A1612" s="1" t="str">
        <f>"300865"</f>
        <v>300865</v>
      </c>
      <c r="B1612" s="1" t="s">
        <v>1136</v>
      </c>
      <c r="C1612" s="1" t="s">
        <v>3218</v>
      </c>
    </row>
    <row r="1613" spans="1:3" x14ac:dyDescent="0.2">
      <c r="A1613" s="1" t="str">
        <f>"300864"</f>
        <v>300864</v>
      </c>
      <c r="B1613" s="1" t="s">
        <v>11</v>
      </c>
      <c r="C1613" s="1" t="s">
        <v>3113</v>
      </c>
    </row>
    <row r="1614" spans="1:3" x14ac:dyDescent="0.2">
      <c r="A1614" s="1" t="str">
        <f>"300863"</f>
        <v>300863</v>
      </c>
      <c r="B1614" s="1" t="s">
        <v>1920</v>
      </c>
      <c r="C1614" s="1" t="s">
        <v>3273</v>
      </c>
    </row>
    <row r="1615" spans="1:3" x14ac:dyDescent="0.2">
      <c r="A1615" s="1" t="str">
        <f>"300861"</f>
        <v>300861</v>
      </c>
      <c r="B1615" s="1" t="s">
        <v>1181</v>
      </c>
      <c r="C1615" s="1" t="s">
        <v>3220</v>
      </c>
    </row>
    <row r="1616" spans="1:3" x14ac:dyDescent="0.2">
      <c r="A1616" s="1" t="str">
        <f>"300858"</f>
        <v>300858</v>
      </c>
      <c r="B1616" s="1" t="s">
        <v>2966</v>
      </c>
      <c r="C1616" s="1" t="s">
        <v>3399</v>
      </c>
    </row>
    <row r="1617" spans="1:3" x14ac:dyDescent="0.2">
      <c r="A1617" s="1" t="str">
        <f>"300857"</f>
        <v>300857</v>
      </c>
      <c r="B1617" s="1" t="s">
        <v>883</v>
      </c>
      <c r="C1617" s="1" t="s">
        <v>3202</v>
      </c>
    </row>
    <row r="1618" spans="1:3" x14ac:dyDescent="0.2">
      <c r="A1618" s="1" t="str">
        <f>"300856"</f>
        <v>300856</v>
      </c>
      <c r="B1618" s="1" t="s">
        <v>3095</v>
      </c>
      <c r="C1618" s="1" t="s">
        <v>3417</v>
      </c>
    </row>
    <row r="1619" spans="1:3" x14ac:dyDescent="0.2">
      <c r="A1619" s="1" t="str">
        <f>"300855"</f>
        <v>300855</v>
      </c>
      <c r="B1619" s="1" t="s">
        <v>2647</v>
      </c>
      <c r="C1619" s="1" t="s">
        <v>3361</v>
      </c>
    </row>
    <row r="1620" spans="1:3" x14ac:dyDescent="0.2">
      <c r="A1620" s="1" t="str">
        <f>"300854"</f>
        <v>300854</v>
      </c>
      <c r="B1620" s="1" t="s">
        <v>31</v>
      </c>
      <c r="C1620" s="1" t="s">
        <v>3115</v>
      </c>
    </row>
    <row r="1621" spans="1:3" x14ac:dyDescent="0.2">
      <c r="A1621" s="1" t="str">
        <f>"300852"</f>
        <v>300852</v>
      </c>
      <c r="B1621" s="1" t="s">
        <v>772</v>
      </c>
      <c r="C1621" s="1" t="s">
        <v>3197</v>
      </c>
    </row>
    <row r="1622" spans="1:3" x14ac:dyDescent="0.2">
      <c r="A1622" s="1" t="str">
        <f>"300850"</f>
        <v>300850</v>
      </c>
      <c r="B1622" s="1" t="s">
        <v>1406</v>
      </c>
      <c r="C1622" s="1" t="s">
        <v>3233</v>
      </c>
    </row>
    <row r="1623" spans="1:3" x14ac:dyDescent="0.2">
      <c r="A1623" s="1" t="str">
        <f>"300848"</f>
        <v>300848</v>
      </c>
      <c r="B1623" s="1" t="s">
        <v>3017</v>
      </c>
      <c r="C1623" s="1" t="s">
        <v>3404</v>
      </c>
    </row>
    <row r="1624" spans="1:3" x14ac:dyDescent="0.2">
      <c r="A1624" s="1" t="str">
        <f>"300847"</f>
        <v>300847</v>
      </c>
      <c r="B1624" s="1" t="s">
        <v>2931</v>
      </c>
      <c r="C1624" s="1" t="s">
        <v>3396</v>
      </c>
    </row>
    <row r="1625" spans="1:3" x14ac:dyDescent="0.2">
      <c r="A1625" s="1" t="str">
        <f>"300843"</f>
        <v>300843</v>
      </c>
      <c r="B1625" s="1" t="s">
        <v>884</v>
      </c>
      <c r="C1625" s="1" t="s">
        <v>3202</v>
      </c>
    </row>
    <row r="1626" spans="1:3" x14ac:dyDescent="0.2">
      <c r="A1626" s="1" t="str">
        <f>"300842"</f>
        <v>300842</v>
      </c>
      <c r="B1626" s="1" t="s">
        <v>1431</v>
      </c>
      <c r="C1626" s="1" t="s">
        <v>3236</v>
      </c>
    </row>
    <row r="1627" spans="1:3" x14ac:dyDescent="0.2">
      <c r="A1627" s="1" t="str">
        <f>"300841"</f>
        <v>300841</v>
      </c>
      <c r="B1627" s="1" t="s">
        <v>1788</v>
      </c>
      <c r="C1627" s="1" t="s">
        <v>3265</v>
      </c>
    </row>
    <row r="1628" spans="1:3" x14ac:dyDescent="0.2">
      <c r="A1628" s="1" t="str">
        <f>"300840"</f>
        <v>300840</v>
      </c>
      <c r="B1628" s="1" t="s">
        <v>2359</v>
      </c>
      <c r="C1628" s="1" t="s">
        <v>3311</v>
      </c>
    </row>
    <row r="1629" spans="1:3" x14ac:dyDescent="0.2">
      <c r="A1629" s="1" t="str">
        <f>"300838"</f>
        <v>300838</v>
      </c>
      <c r="B1629" s="1" t="s">
        <v>1249</v>
      </c>
      <c r="C1629" s="1" t="s">
        <v>3223</v>
      </c>
    </row>
    <row r="1630" spans="1:3" x14ac:dyDescent="0.2">
      <c r="A1630" s="1" t="str">
        <f>"300837"</f>
        <v>300837</v>
      </c>
      <c r="B1630" s="1" t="s">
        <v>1137</v>
      </c>
      <c r="C1630" s="1" t="s">
        <v>3218</v>
      </c>
    </row>
    <row r="1631" spans="1:3" x14ac:dyDescent="0.2">
      <c r="A1631" s="1" t="str">
        <f>"300836"</f>
        <v>300836</v>
      </c>
      <c r="B1631" s="1" t="s">
        <v>1062</v>
      </c>
      <c r="C1631" s="1" t="s">
        <v>3214</v>
      </c>
    </row>
    <row r="1632" spans="1:3" x14ac:dyDescent="0.2">
      <c r="A1632" s="1" t="str">
        <f>"300835"</f>
        <v>300835</v>
      </c>
      <c r="B1632" s="1" t="s">
        <v>2654</v>
      </c>
      <c r="C1632" s="1" t="s">
        <v>3362</v>
      </c>
    </row>
    <row r="1633" spans="1:3" x14ac:dyDescent="0.2">
      <c r="A1633" s="1" t="str">
        <f>"300834"</f>
        <v>300834</v>
      </c>
      <c r="B1633" s="1" t="s">
        <v>2911</v>
      </c>
      <c r="C1633" s="1" t="s">
        <v>3395</v>
      </c>
    </row>
    <row r="1634" spans="1:3" x14ac:dyDescent="0.2">
      <c r="A1634" s="1" t="str">
        <f>"300833"</f>
        <v>300833</v>
      </c>
      <c r="B1634" s="1" t="s">
        <v>1063</v>
      </c>
      <c r="C1634" s="1" t="s">
        <v>3214</v>
      </c>
    </row>
    <row r="1635" spans="1:3" x14ac:dyDescent="0.2">
      <c r="A1635" s="1" t="str">
        <f>"300832"</f>
        <v>300832</v>
      </c>
      <c r="B1635" s="1" t="s">
        <v>1779</v>
      </c>
      <c r="C1635" s="1" t="s">
        <v>3263</v>
      </c>
    </row>
    <row r="1636" spans="1:3" x14ac:dyDescent="0.2">
      <c r="A1636" s="1" t="str">
        <f>"300831"</f>
        <v>300831</v>
      </c>
      <c r="B1636" s="1" t="s">
        <v>924</v>
      </c>
      <c r="C1636" s="1" t="s">
        <v>3204</v>
      </c>
    </row>
    <row r="1637" spans="1:3" x14ac:dyDescent="0.2">
      <c r="A1637" s="1" t="str">
        <f>"300829"</f>
        <v>300829</v>
      </c>
      <c r="B1637" s="1" t="s">
        <v>2967</v>
      </c>
      <c r="C1637" s="1" t="s">
        <v>3399</v>
      </c>
    </row>
    <row r="1638" spans="1:3" x14ac:dyDescent="0.2">
      <c r="A1638" s="1" t="str">
        <f>"300828"</f>
        <v>300828</v>
      </c>
      <c r="B1638" s="1" t="s">
        <v>1214</v>
      </c>
      <c r="C1638" s="1" t="s">
        <v>3222</v>
      </c>
    </row>
    <row r="1639" spans="1:3" x14ac:dyDescent="0.2">
      <c r="A1639" s="1" t="str">
        <f>"300827"</f>
        <v>300827</v>
      </c>
      <c r="B1639" s="1" t="s">
        <v>1437</v>
      </c>
      <c r="C1639" s="1" t="s">
        <v>3237</v>
      </c>
    </row>
    <row r="1640" spans="1:3" x14ac:dyDescent="0.2">
      <c r="A1640" s="1" t="str">
        <f>"300825"</f>
        <v>300825</v>
      </c>
      <c r="B1640" s="1" t="s">
        <v>1901</v>
      </c>
      <c r="C1640" s="1" t="s">
        <v>3271</v>
      </c>
    </row>
    <row r="1641" spans="1:3" x14ac:dyDescent="0.2">
      <c r="A1641" s="1" t="str">
        <f>"300824"</f>
        <v>300824</v>
      </c>
      <c r="B1641" s="1" t="s">
        <v>2189</v>
      </c>
      <c r="C1641" s="1" t="s">
        <v>3292</v>
      </c>
    </row>
    <row r="1642" spans="1:3" x14ac:dyDescent="0.2">
      <c r="A1642" s="1" t="str">
        <f>"300822"</f>
        <v>300822</v>
      </c>
      <c r="B1642" s="1" t="s">
        <v>726</v>
      </c>
      <c r="C1642" s="1" t="s">
        <v>3195</v>
      </c>
    </row>
    <row r="1643" spans="1:3" x14ac:dyDescent="0.2">
      <c r="A1643" s="1" t="str">
        <f>"300821"</f>
        <v>300821</v>
      </c>
      <c r="B1643" s="1" t="s">
        <v>2959</v>
      </c>
      <c r="C1643" s="1" t="s">
        <v>3398</v>
      </c>
    </row>
    <row r="1644" spans="1:3" x14ac:dyDescent="0.2">
      <c r="A1644" s="1" t="str">
        <f>"300820"</f>
        <v>300820</v>
      </c>
      <c r="B1644" s="1" t="s">
        <v>1386</v>
      </c>
      <c r="C1644" s="1" t="s">
        <v>3232</v>
      </c>
    </row>
    <row r="1645" spans="1:3" x14ac:dyDescent="0.2">
      <c r="A1645" s="1" t="str">
        <f>"300819"</f>
        <v>300819</v>
      </c>
      <c r="B1645" s="1" t="s">
        <v>2400</v>
      </c>
      <c r="C1645" s="1" t="s">
        <v>3316</v>
      </c>
    </row>
    <row r="1646" spans="1:3" x14ac:dyDescent="0.2">
      <c r="A1646" s="1" t="str">
        <f>"300818"</f>
        <v>300818</v>
      </c>
      <c r="B1646" s="1" t="s">
        <v>1182</v>
      </c>
      <c r="C1646" s="1" t="s">
        <v>3220</v>
      </c>
    </row>
    <row r="1647" spans="1:3" x14ac:dyDescent="0.2">
      <c r="A1647" s="1" t="str">
        <f>"300817"</f>
        <v>300817</v>
      </c>
      <c r="B1647" s="1" t="s">
        <v>1250</v>
      </c>
      <c r="C1647" s="1" t="s">
        <v>3223</v>
      </c>
    </row>
    <row r="1648" spans="1:3" x14ac:dyDescent="0.2">
      <c r="A1648" s="1" t="str">
        <f>"300816"</f>
        <v>300816</v>
      </c>
      <c r="B1648" s="1" t="s">
        <v>1956</v>
      </c>
      <c r="C1648" s="1" t="s">
        <v>3274</v>
      </c>
    </row>
    <row r="1649" spans="1:3" x14ac:dyDescent="0.2">
      <c r="A1649" s="1" t="str">
        <f>"300815"</f>
        <v>300815</v>
      </c>
      <c r="B1649" s="1" t="s">
        <v>32</v>
      </c>
      <c r="C1649" s="1" t="s">
        <v>3115</v>
      </c>
    </row>
    <row r="1650" spans="1:3" x14ac:dyDescent="0.2">
      <c r="A1650" s="1" t="str">
        <f>"300814"</f>
        <v>300814</v>
      </c>
      <c r="B1650" s="1" t="s">
        <v>773</v>
      </c>
      <c r="C1650" s="1" t="s">
        <v>3197</v>
      </c>
    </row>
    <row r="1651" spans="1:3" x14ac:dyDescent="0.2">
      <c r="A1651" s="1" t="str">
        <f>"300813"</f>
        <v>300813</v>
      </c>
      <c r="B1651" s="1" t="s">
        <v>1710</v>
      </c>
      <c r="C1651" s="1" t="s">
        <v>3256</v>
      </c>
    </row>
    <row r="1652" spans="1:3" x14ac:dyDescent="0.2">
      <c r="A1652" s="1" t="str">
        <f>"300812"</f>
        <v>300812</v>
      </c>
      <c r="B1652" s="1" t="s">
        <v>1064</v>
      </c>
      <c r="C1652" s="1" t="s">
        <v>3214</v>
      </c>
    </row>
    <row r="1653" spans="1:3" x14ac:dyDescent="0.2">
      <c r="A1653" s="1" t="str">
        <f>"300811"</f>
        <v>300811</v>
      </c>
      <c r="B1653" s="1" t="s">
        <v>2655</v>
      </c>
      <c r="C1653" s="1" t="s">
        <v>3362</v>
      </c>
    </row>
    <row r="1654" spans="1:3" x14ac:dyDescent="0.2">
      <c r="A1654" s="1" t="str">
        <f>"300809"</f>
        <v>300809</v>
      </c>
      <c r="B1654" s="1" t="s">
        <v>1272</v>
      </c>
      <c r="C1654" s="1" t="s">
        <v>3224</v>
      </c>
    </row>
    <row r="1655" spans="1:3" x14ac:dyDescent="0.2">
      <c r="A1655" s="1" t="str">
        <f>"300806"</f>
        <v>300806</v>
      </c>
      <c r="B1655" s="1" t="s">
        <v>2898</v>
      </c>
      <c r="C1655" s="1" t="s">
        <v>3394</v>
      </c>
    </row>
    <row r="1656" spans="1:3" x14ac:dyDescent="0.2">
      <c r="A1656" s="1" t="str">
        <f>"300805"</f>
        <v>300805</v>
      </c>
      <c r="B1656" s="1" t="s">
        <v>487</v>
      </c>
      <c r="C1656" s="1" t="s">
        <v>3172</v>
      </c>
    </row>
    <row r="1657" spans="1:3" x14ac:dyDescent="0.2">
      <c r="A1657" s="1" t="str">
        <f>"300804"</f>
        <v>300804</v>
      </c>
      <c r="B1657" s="1" t="s">
        <v>2832</v>
      </c>
      <c r="C1657" s="1" t="s">
        <v>3386</v>
      </c>
    </row>
    <row r="1658" spans="1:3" x14ac:dyDescent="0.2">
      <c r="A1658" s="1" t="str">
        <f>"300803"</f>
        <v>300803</v>
      </c>
      <c r="B1658" s="1" t="s">
        <v>574</v>
      </c>
      <c r="C1658" s="1" t="s">
        <v>3182</v>
      </c>
    </row>
    <row r="1659" spans="1:3" x14ac:dyDescent="0.2">
      <c r="A1659" s="1" t="str">
        <f>"300802"</f>
        <v>300802</v>
      </c>
      <c r="B1659" s="1" t="s">
        <v>990</v>
      </c>
      <c r="C1659" s="1" t="s">
        <v>3210</v>
      </c>
    </row>
    <row r="1660" spans="1:3" x14ac:dyDescent="0.2">
      <c r="A1660" s="1" t="str">
        <f>"300801"</f>
        <v>300801</v>
      </c>
      <c r="B1660" s="1" t="s">
        <v>2932</v>
      </c>
      <c r="C1660" s="1" t="s">
        <v>3396</v>
      </c>
    </row>
    <row r="1661" spans="1:3" x14ac:dyDescent="0.2">
      <c r="A1661" s="1" t="str">
        <f>"300800"</f>
        <v>300800</v>
      </c>
      <c r="B1661" s="1" t="s">
        <v>12</v>
      </c>
      <c r="C1661" s="1" t="s">
        <v>3113</v>
      </c>
    </row>
    <row r="1662" spans="1:3" x14ac:dyDescent="0.2">
      <c r="A1662" s="1" t="str">
        <f>"300797"</f>
        <v>300797</v>
      </c>
      <c r="B1662" s="1" t="s">
        <v>280</v>
      </c>
      <c r="C1662" s="1" t="s">
        <v>3139</v>
      </c>
    </row>
    <row r="1663" spans="1:3" x14ac:dyDescent="0.2">
      <c r="A1663" s="1" t="str">
        <f>"300796"</f>
        <v>300796</v>
      </c>
      <c r="B1663" s="1" t="s">
        <v>2833</v>
      </c>
      <c r="C1663" s="1" t="s">
        <v>3386</v>
      </c>
    </row>
    <row r="1664" spans="1:3" x14ac:dyDescent="0.2">
      <c r="A1664" s="1" t="str">
        <f>"300793"</f>
        <v>300793</v>
      </c>
      <c r="B1664" s="1" t="s">
        <v>885</v>
      </c>
      <c r="C1664" s="1" t="s">
        <v>3202</v>
      </c>
    </row>
    <row r="1665" spans="1:3" x14ac:dyDescent="0.2">
      <c r="A1665" s="1" t="str">
        <f>"300792"</f>
        <v>300792</v>
      </c>
      <c r="B1665" s="1" t="s">
        <v>2111</v>
      </c>
      <c r="C1665" s="1" t="s">
        <v>3282</v>
      </c>
    </row>
    <row r="1666" spans="1:3" x14ac:dyDescent="0.2">
      <c r="A1666" s="1" t="str">
        <f>"300791"</f>
        <v>300791</v>
      </c>
      <c r="B1666" s="1" t="s">
        <v>2421</v>
      </c>
      <c r="C1666" s="1" t="s">
        <v>3321</v>
      </c>
    </row>
    <row r="1667" spans="1:3" x14ac:dyDescent="0.2">
      <c r="A1667" s="1" t="str">
        <f>"300790"</f>
        <v>300790</v>
      </c>
      <c r="B1667" s="1" t="s">
        <v>824</v>
      </c>
      <c r="C1667" s="1" t="s">
        <v>3199</v>
      </c>
    </row>
    <row r="1668" spans="1:3" x14ac:dyDescent="0.2">
      <c r="A1668" s="1" t="str">
        <f>"300789"</f>
        <v>300789</v>
      </c>
      <c r="B1668" s="1" t="s">
        <v>1318</v>
      </c>
      <c r="C1668" s="1" t="s">
        <v>3226</v>
      </c>
    </row>
    <row r="1669" spans="1:3" x14ac:dyDescent="0.2">
      <c r="A1669" s="1" t="str">
        <f>"300788"</f>
        <v>300788</v>
      </c>
      <c r="B1669" s="1" t="s">
        <v>456</v>
      </c>
      <c r="C1669" s="1" t="s">
        <v>3165</v>
      </c>
    </row>
    <row r="1670" spans="1:3" x14ac:dyDescent="0.2">
      <c r="A1670" s="1" t="str">
        <f>"300787"</f>
        <v>300787</v>
      </c>
      <c r="B1670" s="1" t="s">
        <v>886</v>
      </c>
      <c r="C1670" s="1" t="s">
        <v>3202</v>
      </c>
    </row>
    <row r="1671" spans="1:3" x14ac:dyDescent="0.2">
      <c r="A1671" s="1" t="str">
        <f>"300784"</f>
        <v>300784</v>
      </c>
      <c r="B1671" s="1" t="s">
        <v>2864</v>
      </c>
      <c r="C1671" s="1" t="s">
        <v>3390</v>
      </c>
    </row>
    <row r="1672" spans="1:3" x14ac:dyDescent="0.2">
      <c r="A1672" s="1" t="str">
        <f>"300783"</f>
        <v>300783</v>
      </c>
      <c r="B1672" s="1" t="s">
        <v>2457</v>
      </c>
      <c r="C1672" s="1" t="s">
        <v>3327</v>
      </c>
    </row>
    <row r="1673" spans="1:3" x14ac:dyDescent="0.2">
      <c r="A1673" s="1" t="str">
        <f>"300781"</f>
        <v>300781</v>
      </c>
      <c r="B1673" s="1" t="s">
        <v>488</v>
      </c>
      <c r="C1673" s="1" t="s">
        <v>3172</v>
      </c>
    </row>
    <row r="1674" spans="1:3" x14ac:dyDescent="0.2">
      <c r="A1674" s="1" t="str">
        <f>"300777"</f>
        <v>300777</v>
      </c>
      <c r="B1674" s="1" t="s">
        <v>3070</v>
      </c>
      <c r="C1674" s="1" t="s">
        <v>3412</v>
      </c>
    </row>
    <row r="1675" spans="1:3" x14ac:dyDescent="0.2">
      <c r="A1675" s="1" t="str">
        <f>"300776"</f>
        <v>300776</v>
      </c>
      <c r="B1675" s="1" t="s">
        <v>1418</v>
      </c>
      <c r="C1675" s="1" t="s">
        <v>3235</v>
      </c>
    </row>
    <row r="1676" spans="1:3" x14ac:dyDescent="0.2">
      <c r="A1676" s="1" t="str">
        <f>"300775"</f>
        <v>300775</v>
      </c>
      <c r="B1676" s="1" t="s">
        <v>1362</v>
      </c>
      <c r="C1676" s="1" t="s">
        <v>3230</v>
      </c>
    </row>
    <row r="1677" spans="1:3" x14ac:dyDescent="0.2">
      <c r="A1677" s="1" t="str">
        <f>"300774"</f>
        <v>300774</v>
      </c>
      <c r="B1677" s="1" t="s">
        <v>55</v>
      </c>
      <c r="C1677" s="1" t="s">
        <v>3116</v>
      </c>
    </row>
    <row r="1678" spans="1:3" x14ac:dyDescent="0.2">
      <c r="A1678" s="1" t="str">
        <f>"300773"</f>
        <v>300773</v>
      </c>
      <c r="B1678" s="1" t="s">
        <v>347</v>
      </c>
      <c r="C1678" s="1" t="s">
        <v>3152</v>
      </c>
    </row>
    <row r="1679" spans="1:3" x14ac:dyDescent="0.2">
      <c r="A1679" s="1" t="str">
        <f>"300772"</f>
        <v>300772</v>
      </c>
      <c r="B1679" s="1" t="s">
        <v>1415</v>
      </c>
      <c r="C1679" s="1" t="s">
        <v>3234</v>
      </c>
    </row>
    <row r="1680" spans="1:3" x14ac:dyDescent="0.2">
      <c r="A1680" s="1" t="str">
        <f>"300771"</f>
        <v>300771</v>
      </c>
      <c r="B1680" s="1" t="s">
        <v>620</v>
      </c>
      <c r="C1680" s="1" t="s">
        <v>3184</v>
      </c>
    </row>
    <row r="1681" spans="1:3" x14ac:dyDescent="0.2">
      <c r="A1681" s="1" t="str">
        <f>"300770"</f>
        <v>300770</v>
      </c>
      <c r="B1681" s="1" t="s">
        <v>441</v>
      </c>
      <c r="C1681" s="1" t="s">
        <v>3163</v>
      </c>
    </row>
    <row r="1682" spans="1:3" x14ac:dyDescent="0.2">
      <c r="A1682" s="1" t="str">
        <f>"300768"</f>
        <v>300768</v>
      </c>
      <c r="B1682" s="1" t="s">
        <v>612</v>
      </c>
      <c r="C1682" s="1" t="s">
        <v>3183</v>
      </c>
    </row>
    <row r="1683" spans="1:3" x14ac:dyDescent="0.2">
      <c r="A1683" s="1" t="str">
        <f>"300763"</f>
        <v>300763</v>
      </c>
      <c r="B1683" s="1" t="s">
        <v>1438</v>
      </c>
      <c r="C1683" s="1" t="s">
        <v>3237</v>
      </c>
    </row>
    <row r="1684" spans="1:3" x14ac:dyDescent="0.2">
      <c r="A1684" s="1" t="str">
        <f>"300761"</f>
        <v>300761</v>
      </c>
      <c r="B1684" s="1" t="s">
        <v>2574</v>
      </c>
      <c r="C1684" s="1" t="s">
        <v>3347</v>
      </c>
    </row>
    <row r="1685" spans="1:3" x14ac:dyDescent="0.2">
      <c r="A1685" s="1" t="str">
        <f>"300760"</f>
        <v>300760</v>
      </c>
      <c r="B1685" s="1" t="s">
        <v>1748</v>
      </c>
      <c r="C1685" s="1" t="s">
        <v>3259</v>
      </c>
    </row>
    <row r="1686" spans="1:3" x14ac:dyDescent="0.2">
      <c r="A1686" s="1" t="str">
        <f>"300759"</f>
        <v>300759</v>
      </c>
      <c r="B1686" s="1" t="s">
        <v>1703</v>
      </c>
      <c r="C1686" s="1" t="s">
        <v>3255</v>
      </c>
    </row>
    <row r="1687" spans="1:3" x14ac:dyDescent="0.2">
      <c r="A1687" s="1" t="str">
        <f>"300758"</f>
        <v>300758</v>
      </c>
      <c r="B1687" s="1" t="s">
        <v>3009</v>
      </c>
      <c r="C1687" s="1" t="s">
        <v>3403</v>
      </c>
    </row>
    <row r="1688" spans="1:3" x14ac:dyDescent="0.2">
      <c r="A1688" s="1" t="str">
        <f>"300755"</f>
        <v>300755</v>
      </c>
      <c r="B1688" s="1" t="s">
        <v>2134</v>
      </c>
      <c r="C1688" s="1" t="s">
        <v>3285</v>
      </c>
    </row>
    <row r="1689" spans="1:3" x14ac:dyDescent="0.2">
      <c r="A1689" s="1" t="str">
        <f>"300752"</f>
        <v>300752</v>
      </c>
      <c r="B1689" s="1" t="s">
        <v>796</v>
      </c>
      <c r="C1689" s="1" t="s">
        <v>3198</v>
      </c>
    </row>
    <row r="1690" spans="1:3" x14ac:dyDescent="0.2">
      <c r="A1690" s="1" t="str">
        <f>"300751"</f>
        <v>300751</v>
      </c>
      <c r="B1690" s="1" t="s">
        <v>1419</v>
      </c>
      <c r="C1690" s="1" t="s">
        <v>3235</v>
      </c>
    </row>
    <row r="1691" spans="1:3" x14ac:dyDescent="0.2">
      <c r="A1691" s="1" t="str">
        <f>"300750"</f>
        <v>300750</v>
      </c>
      <c r="B1691" s="1" t="s">
        <v>1570</v>
      </c>
      <c r="C1691" s="1" t="s">
        <v>3248</v>
      </c>
    </row>
    <row r="1692" spans="1:3" x14ac:dyDescent="0.2">
      <c r="A1692" s="1" t="str">
        <f>"300749"</f>
        <v>300749</v>
      </c>
      <c r="B1692" s="1" t="s">
        <v>2268</v>
      </c>
      <c r="C1692" s="1" t="s">
        <v>3300</v>
      </c>
    </row>
    <row r="1693" spans="1:3" x14ac:dyDescent="0.2">
      <c r="A1693" s="1" t="str">
        <f>"300748"</f>
        <v>300748</v>
      </c>
      <c r="B1693" s="1" t="s">
        <v>2656</v>
      </c>
      <c r="C1693" s="1" t="s">
        <v>3362</v>
      </c>
    </row>
    <row r="1694" spans="1:3" x14ac:dyDescent="0.2">
      <c r="A1694" s="1" t="str">
        <f>"300747"</f>
        <v>300747</v>
      </c>
      <c r="B1694" s="1" t="s">
        <v>972</v>
      </c>
      <c r="C1694" s="1" t="s">
        <v>3209</v>
      </c>
    </row>
    <row r="1695" spans="1:3" x14ac:dyDescent="0.2">
      <c r="A1695" s="1" t="str">
        <f>"300743"</f>
        <v>300743</v>
      </c>
      <c r="B1695" s="1" t="s">
        <v>621</v>
      </c>
      <c r="C1695" s="1" t="s">
        <v>3184</v>
      </c>
    </row>
    <row r="1696" spans="1:3" x14ac:dyDescent="0.2">
      <c r="A1696" s="1" t="str">
        <f>"300741"</f>
        <v>300741</v>
      </c>
      <c r="B1696" s="1" t="s">
        <v>2968</v>
      </c>
      <c r="C1696" s="1" t="s">
        <v>3399</v>
      </c>
    </row>
    <row r="1697" spans="1:3" x14ac:dyDescent="0.2">
      <c r="A1697" s="1" t="str">
        <f>"300740"</f>
        <v>300740</v>
      </c>
      <c r="B1697" s="1" t="s">
        <v>3096</v>
      </c>
      <c r="C1697" s="1" t="s">
        <v>3417</v>
      </c>
    </row>
    <row r="1698" spans="1:3" x14ac:dyDescent="0.2">
      <c r="A1698" s="1" t="str">
        <f>"300739"</f>
        <v>300739</v>
      </c>
      <c r="B1698" s="1" t="s">
        <v>774</v>
      </c>
      <c r="C1698" s="1" t="s">
        <v>3197</v>
      </c>
    </row>
    <row r="1699" spans="1:3" x14ac:dyDescent="0.2">
      <c r="A1699" s="1" t="str">
        <f>"300738"</f>
        <v>300738</v>
      </c>
      <c r="B1699" s="1" t="s">
        <v>547</v>
      </c>
      <c r="C1699" s="1" t="s">
        <v>3181</v>
      </c>
    </row>
    <row r="1700" spans="1:3" x14ac:dyDescent="0.2">
      <c r="A1700" s="1" t="str">
        <f>"300737"</f>
        <v>300737</v>
      </c>
      <c r="B1700" s="1" t="s">
        <v>2612</v>
      </c>
      <c r="C1700" s="1" t="s">
        <v>3355</v>
      </c>
    </row>
    <row r="1701" spans="1:3" x14ac:dyDescent="0.2">
      <c r="A1701" s="1" t="str">
        <f>"300735"</f>
        <v>300735</v>
      </c>
      <c r="B1701" s="1" t="s">
        <v>887</v>
      </c>
      <c r="C1701" s="1" t="s">
        <v>3202</v>
      </c>
    </row>
    <row r="1702" spans="1:3" x14ac:dyDescent="0.2">
      <c r="A1702" s="1" t="str">
        <f>"300733"</f>
        <v>300733</v>
      </c>
      <c r="B1702" s="1" t="s">
        <v>2025</v>
      </c>
      <c r="C1702" s="1" t="s">
        <v>3276</v>
      </c>
    </row>
    <row r="1703" spans="1:3" x14ac:dyDescent="0.2">
      <c r="A1703" s="1" t="str">
        <f>"300731"</f>
        <v>300731</v>
      </c>
      <c r="B1703" s="1" t="s">
        <v>2848</v>
      </c>
      <c r="C1703" s="1" t="s">
        <v>3387</v>
      </c>
    </row>
    <row r="1704" spans="1:3" x14ac:dyDescent="0.2">
      <c r="A1704" s="1" t="str">
        <f>"300729"</f>
        <v>300729</v>
      </c>
      <c r="B1704" s="1" t="s">
        <v>2269</v>
      </c>
      <c r="C1704" s="1" t="s">
        <v>3300</v>
      </c>
    </row>
    <row r="1705" spans="1:3" x14ac:dyDescent="0.2">
      <c r="A1705" s="1" t="str">
        <f>"300727"</f>
        <v>300727</v>
      </c>
      <c r="B1705" s="1" t="s">
        <v>2960</v>
      </c>
      <c r="C1705" s="1" t="s">
        <v>3398</v>
      </c>
    </row>
    <row r="1706" spans="1:3" x14ac:dyDescent="0.2">
      <c r="A1706" s="1" t="str">
        <f>"300726"</f>
        <v>300726</v>
      </c>
      <c r="B1706" s="1" t="s">
        <v>1329</v>
      </c>
      <c r="C1706" s="1" t="s">
        <v>3227</v>
      </c>
    </row>
    <row r="1707" spans="1:3" x14ac:dyDescent="0.2">
      <c r="A1707" s="1" t="str">
        <f>"300725"</f>
        <v>300725</v>
      </c>
      <c r="B1707" s="1" t="s">
        <v>1704</v>
      </c>
      <c r="C1707" s="1" t="s">
        <v>3255</v>
      </c>
    </row>
    <row r="1708" spans="1:3" x14ac:dyDescent="0.2">
      <c r="A1708" s="1" t="str">
        <f>"300724"</f>
        <v>300724</v>
      </c>
      <c r="B1708" s="1" t="s">
        <v>1420</v>
      </c>
      <c r="C1708" s="1" t="s">
        <v>3235</v>
      </c>
    </row>
    <row r="1709" spans="1:3" x14ac:dyDescent="0.2">
      <c r="A1709" s="1" t="str">
        <f>"300723"</f>
        <v>300723</v>
      </c>
      <c r="B1709" s="1" t="s">
        <v>1848</v>
      </c>
      <c r="C1709" s="1" t="s">
        <v>3268</v>
      </c>
    </row>
    <row r="1710" spans="1:3" x14ac:dyDescent="0.2">
      <c r="A1710" s="1" t="str">
        <f>"300722"</f>
        <v>300722</v>
      </c>
      <c r="B1710" s="1" t="s">
        <v>1350</v>
      </c>
      <c r="C1710" s="1" t="s">
        <v>3229</v>
      </c>
    </row>
    <row r="1711" spans="1:3" x14ac:dyDescent="0.2">
      <c r="A1711" s="1" t="str">
        <f>"300720"</f>
        <v>300720</v>
      </c>
      <c r="B1711" s="1" t="s">
        <v>1290</v>
      </c>
      <c r="C1711" s="1" t="s">
        <v>3225</v>
      </c>
    </row>
    <row r="1712" spans="1:3" x14ac:dyDescent="0.2">
      <c r="A1712" s="1" t="str">
        <f>"300718"</f>
        <v>300718</v>
      </c>
      <c r="B1712" s="1" t="s">
        <v>1251</v>
      </c>
      <c r="C1712" s="1" t="s">
        <v>3223</v>
      </c>
    </row>
    <row r="1713" spans="1:3" x14ac:dyDescent="0.2">
      <c r="A1713" s="1" t="str">
        <f>"300717"</f>
        <v>300717</v>
      </c>
      <c r="B1713" s="1" t="s">
        <v>2865</v>
      </c>
      <c r="C1713" s="1" t="s">
        <v>3390</v>
      </c>
    </row>
    <row r="1714" spans="1:3" x14ac:dyDescent="0.2">
      <c r="A1714" s="1" t="str">
        <f>"300715"</f>
        <v>300715</v>
      </c>
      <c r="B1714" s="1" t="s">
        <v>2613</v>
      </c>
      <c r="C1714" s="1" t="s">
        <v>3355</v>
      </c>
    </row>
    <row r="1715" spans="1:3" x14ac:dyDescent="0.2">
      <c r="A1715" s="1" t="str">
        <f>"300712"</f>
        <v>300712</v>
      </c>
      <c r="B1715" s="1" t="s">
        <v>330</v>
      </c>
      <c r="C1715" s="1" t="s">
        <v>3148</v>
      </c>
    </row>
    <row r="1716" spans="1:3" x14ac:dyDescent="0.2">
      <c r="A1716" s="1" t="str">
        <f>"300711"</f>
        <v>300711</v>
      </c>
      <c r="B1716" s="1" t="s">
        <v>665</v>
      </c>
      <c r="C1716" s="1" t="s">
        <v>3190</v>
      </c>
    </row>
    <row r="1717" spans="1:3" x14ac:dyDescent="0.2">
      <c r="A1717" s="1" t="str">
        <f>"300708"</f>
        <v>300708</v>
      </c>
      <c r="B1717" s="1" t="s">
        <v>797</v>
      </c>
      <c r="C1717" s="1" t="s">
        <v>3198</v>
      </c>
    </row>
    <row r="1718" spans="1:3" x14ac:dyDescent="0.2">
      <c r="A1718" s="1" t="str">
        <f>"300705"</f>
        <v>300705</v>
      </c>
      <c r="B1718" s="1" t="s">
        <v>1849</v>
      </c>
      <c r="C1718" s="1" t="s">
        <v>3268</v>
      </c>
    </row>
    <row r="1719" spans="1:3" x14ac:dyDescent="0.2">
      <c r="A1719" s="1" t="str">
        <f>"300703"</f>
        <v>300703</v>
      </c>
      <c r="B1719" s="1" t="s">
        <v>2225</v>
      </c>
      <c r="C1719" s="1" t="s">
        <v>3298</v>
      </c>
    </row>
    <row r="1720" spans="1:3" x14ac:dyDescent="0.2">
      <c r="A1720" s="1" t="str">
        <f>"300702"</f>
        <v>300702</v>
      </c>
      <c r="B1720" s="1" t="s">
        <v>1812</v>
      </c>
      <c r="C1720" s="1" t="s">
        <v>3267</v>
      </c>
    </row>
    <row r="1721" spans="1:3" x14ac:dyDescent="0.2">
      <c r="A1721" s="1" t="str">
        <f>"300701"</f>
        <v>300701</v>
      </c>
      <c r="B1721" s="1" t="s">
        <v>825</v>
      </c>
      <c r="C1721" s="1" t="s">
        <v>3199</v>
      </c>
    </row>
    <row r="1722" spans="1:3" x14ac:dyDescent="0.2">
      <c r="A1722" s="1" t="str">
        <f>"300699"</f>
        <v>300699</v>
      </c>
      <c r="B1722" s="1" t="s">
        <v>3071</v>
      </c>
      <c r="C1722" s="1" t="s">
        <v>3412</v>
      </c>
    </row>
    <row r="1723" spans="1:3" x14ac:dyDescent="0.2">
      <c r="A1723" s="1" t="str">
        <f>"300698"</f>
        <v>300698</v>
      </c>
      <c r="B1723" s="1" t="s">
        <v>692</v>
      </c>
      <c r="C1723" s="1" t="s">
        <v>3193</v>
      </c>
    </row>
    <row r="1724" spans="1:3" x14ac:dyDescent="0.2">
      <c r="A1724" s="1" t="str">
        <f>"300697"</f>
        <v>300697</v>
      </c>
      <c r="B1724" s="1" t="s">
        <v>2752</v>
      </c>
      <c r="C1724" s="1" t="s">
        <v>3374</v>
      </c>
    </row>
    <row r="1725" spans="1:3" x14ac:dyDescent="0.2">
      <c r="A1725" s="1" t="str">
        <f>"300696"</f>
        <v>300696</v>
      </c>
      <c r="B1725" s="1" t="s">
        <v>1363</v>
      </c>
      <c r="C1725" s="1" t="s">
        <v>3230</v>
      </c>
    </row>
    <row r="1726" spans="1:3" x14ac:dyDescent="0.2">
      <c r="A1726" s="1" t="str">
        <f>"300695"</f>
        <v>300695</v>
      </c>
      <c r="B1726" s="1" t="s">
        <v>1976</v>
      </c>
      <c r="C1726" s="1" t="s">
        <v>3275</v>
      </c>
    </row>
    <row r="1727" spans="1:3" x14ac:dyDescent="0.2">
      <c r="A1727" s="1" t="str">
        <f>"300694"</f>
        <v>300694</v>
      </c>
      <c r="B1727" s="1" t="s">
        <v>2026</v>
      </c>
      <c r="C1727" s="1" t="s">
        <v>3276</v>
      </c>
    </row>
    <row r="1728" spans="1:3" x14ac:dyDescent="0.2">
      <c r="A1728" s="1" t="str">
        <f>"300693"</f>
        <v>300693</v>
      </c>
      <c r="B1728" s="1" t="s">
        <v>1387</v>
      </c>
      <c r="C1728" s="1" t="s">
        <v>3232</v>
      </c>
    </row>
    <row r="1729" spans="1:3" x14ac:dyDescent="0.2">
      <c r="A1729" s="1" t="str">
        <f>"300692"</f>
        <v>300692</v>
      </c>
      <c r="B1729" s="1" t="s">
        <v>56</v>
      </c>
      <c r="C1729" s="1" t="s">
        <v>3116</v>
      </c>
    </row>
    <row r="1730" spans="1:3" x14ac:dyDescent="0.2">
      <c r="A1730" s="1" t="str">
        <f>"300690"</f>
        <v>300690</v>
      </c>
      <c r="B1730" s="1" t="s">
        <v>1407</v>
      </c>
      <c r="C1730" s="1" t="s">
        <v>3233</v>
      </c>
    </row>
    <row r="1731" spans="1:3" x14ac:dyDescent="0.2">
      <c r="A1731" s="1" t="str">
        <f>"300689"</f>
        <v>300689</v>
      </c>
      <c r="B1731" s="1" t="s">
        <v>679</v>
      </c>
      <c r="C1731" s="1" t="s">
        <v>3191</v>
      </c>
    </row>
    <row r="1732" spans="1:3" x14ac:dyDescent="0.2">
      <c r="A1732" s="1" t="str">
        <f>"300687"</f>
        <v>300687</v>
      </c>
      <c r="B1732" s="1" t="s">
        <v>535</v>
      </c>
      <c r="C1732" s="1" t="s">
        <v>3178</v>
      </c>
    </row>
    <row r="1733" spans="1:3" x14ac:dyDescent="0.2">
      <c r="A1733" s="1" t="str">
        <f>"300685"</f>
        <v>300685</v>
      </c>
      <c r="B1733" s="1" t="s">
        <v>1780</v>
      </c>
      <c r="C1733" s="1" t="s">
        <v>3263</v>
      </c>
    </row>
    <row r="1734" spans="1:3" x14ac:dyDescent="0.2">
      <c r="A1734" s="1" t="str">
        <f>"300684"</f>
        <v>300684</v>
      </c>
      <c r="B1734" s="1" t="s">
        <v>727</v>
      </c>
      <c r="C1734" s="1" t="s">
        <v>3195</v>
      </c>
    </row>
    <row r="1735" spans="1:3" x14ac:dyDescent="0.2">
      <c r="A1735" s="1" t="str">
        <f>"300681"</f>
        <v>300681</v>
      </c>
      <c r="B1735" s="1" t="s">
        <v>1921</v>
      </c>
      <c r="C1735" s="1" t="s">
        <v>3273</v>
      </c>
    </row>
    <row r="1736" spans="1:3" x14ac:dyDescent="0.2">
      <c r="A1736" s="1" t="str">
        <f>"300680"</f>
        <v>300680</v>
      </c>
      <c r="B1736" s="1" t="s">
        <v>2027</v>
      </c>
      <c r="C1736" s="1" t="s">
        <v>3276</v>
      </c>
    </row>
    <row r="1737" spans="1:3" x14ac:dyDescent="0.2">
      <c r="A1737" s="1" t="str">
        <f>"300679"</f>
        <v>300679</v>
      </c>
      <c r="B1737" s="1" t="s">
        <v>888</v>
      </c>
      <c r="C1737" s="1" t="s">
        <v>3202</v>
      </c>
    </row>
    <row r="1738" spans="1:3" x14ac:dyDescent="0.2">
      <c r="A1738" s="1" t="str">
        <f>"300678"</f>
        <v>300678</v>
      </c>
      <c r="B1738" s="1" t="s">
        <v>575</v>
      </c>
      <c r="C1738" s="1" t="s">
        <v>3182</v>
      </c>
    </row>
    <row r="1739" spans="1:3" x14ac:dyDescent="0.2">
      <c r="A1739" s="1" t="str">
        <f>"300677"</f>
        <v>300677</v>
      </c>
      <c r="B1739" s="1" t="s">
        <v>1730</v>
      </c>
      <c r="C1739" s="1" t="s">
        <v>3258</v>
      </c>
    </row>
    <row r="1740" spans="1:3" x14ac:dyDescent="0.2">
      <c r="A1740" s="1" t="str">
        <f>"300674"</f>
        <v>300674</v>
      </c>
      <c r="B1740" s="1" t="s">
        <v>576</v>
      </c>
      <c r="C1740" s="1" t="s">
        <v>3182</v>
      </c>
    </row>
    <row r="1741" spans="1:3" x14ac:dyDescent="0.2">
      <c r="A1741" s="1" t="str">
        <f>"300673"</f>
        <v>300673</v>
      </c>
      <c r="B1741" s="1" t="s">
        <v>2556</v>
      </c>
      <c r="C1741" s="1" t="s">
        <v>3340</v>
      </c>
    </row>
    <row r="1742" spans="1:3" x14ac:dyDescent="0.2">
      <c r="A1742" s="1" t="str">
        <f>"300672"</f>
        <v>300672</v>
      </c>
      <c r="B1742" s="1" t="s">
        <v>938</v>
      </c>
      <c r="C1742" s="1" t="s">
        <v>3205</v>
      </c>
    </row>
    <row r="1743" spans="1:3" x14ac:dyDescent="0.2">
      <c r="A1743" s="1" t="str">
        <f>"300666"</f>
        <v>300666</v>
      </c>
      <c r="B1743" s="1" t="s">
        <v>956</v>
      </c>
      <c r="C1743" s="1" t="s">
        <v>3207</v>
      </c>
    </row>
    <row r="1744" spans="1:3" x14ac:dyDescent="0.2">
      <c r="A1744" s="1" t="str">
        <f>"300664"</f>
        <v>300664</v>
      </c>
      <c r="B1744" s="1" t="s">
        <v>57</v>
      </c>
      <c r="C1744" s="1" t="s">
        <v>3116</v>
      </c>
    </row>
    <row r="1745" spans="1:3" x14ac:dyDescent="0.2">
      <c r="A1745" s="1" t="str">
        <f>"300661"</f>
        <v>300661</v>
      </c>
      <c r="B1745" s="1" t="s">
        <v>939</v>
      </c>
      <c r="C1745" s="1" t="s">
        <v>3205</v>
      </c>
    </row>
    <row r="1746" spans="1:3" x14ac:dyDescent="0.2">
      <c r="A1746" s="1" t="str">
        <f>"300660"</f>
        <v>300660</v>
      </c>
      <c r="B1746" s="1" t="s">
        <v>1592</v>
      </c>
      <c r="C1746" s="1" t="s">
        <v>3249</v>
      </c>
    </row>
    <row r="1747" spans="1:3" x14ac:dyDescent="0.2">
      <c r="A1747" s="1" t="str">
        <f>"300658"</f>
        <v>300658</v>
      </c>
      <c r="B1747" s="1" t="s">
        <v>2401</v>
      </c>
      <c r="C1747" s="1" t="s">
        <v>3316</v>
      </c>
    </row>
    <row r="1748" spans="1:3" x14ac:dyDescent="0.2">
      <c r="A1748" s="1" t="str">
        <f>"300657"</f>
        <v>300657</v>
      </c>
      <c r="B1748" s="1" t="s">
        <v>775</v>
      </c>
      <c r="C1748" s="1" t="s">
        <v>3197</v>
      </c>
    </row>
    <row r="1749" spans="1:3" x14ac:dyDescent="0.2">
      <c r="A1749" s="1" t="str">
        <f>"300656"</f>
        <v>300656</v>
      </c>
      <c r="B1749" s="1" t="s">
        <v>728</v>
      </c>
      <c r="C1749" s="1" t="s">
        <v>3195</v>
      </c>
    </row>
    <row r="1750" spans="1:3" x14ac:dyDescent="0.2">
      <c r="A1750" s="1" t="str">
        <f>"300655"</f>
        <v>300655</v>
      </c>
      <c r="B1750" s="1" t="s">
        <v>957</v>
      </c>
      <c r="C1750" s="1" t="s">
        <v>3207</v>
      </c>
    </row>
    <row r="1751" spans="1:3" x14ac:dyDescent="0.2">
      <c r="A1751" s="1" t="str">
        <f>"300654"</f>
        <v>300654</v>
      </c>
      <c r="B1751" s="1" t="s">
        <v>466</v>
      </c>
      <c r="C1751" s="1" t="s">
        <v>3166</v>
      </c>
    </row>
    <row r="1752" spans="1:3" x14ac:dyDescent="0.2">
      <c r="A1752" s="1" t="str">
        <f>"300653"</f>
        <v>300653</v>
      </c>
      <c r="B1752" s="1" t="s">
        <v>1731</v>
      </c>
      <c r="C1752" s="1" t="s">
        <v>3258</v>
      </c>
    </row>
    <row r="1753" spans="1:3" x14ac:dyDescent="0.2">
      <c r="A1753" s="1" t="str">
        <f>"300652"</f>
        <v>300652</v>
      </c>
      <c r="B1753" s="1" t="s">
        <v>1977</v>
      </c>
      <c r="C1753" s="1" t="s">
        <v>3275</v>
      </c>
    </row>
    <row r="1754" spans="1:3" x14ac:dyDescent="0.2">
      <c r="A1754" s="1" t="str">
        <f>"300650"</f>
        <v>300650</v>
      </c>
      <c r="B1754" s="1" t="s">
        <v>729</v>
      </c>
      <c r="C1754" s="1" t="s">
        <v>3195</v>
      </c>
    </row>
    <row r="1755" spans="1:3" x14ac:dyDescent="0.2">
      <c r="A1755" s="1" t="str">
        <f>"300644"</f>
        <v>300644</v>
      </c>
      <c r="B1755" s="1" t="s">
        <v>2889</v>
      </c>
      <c r="C1755" s="1" t="s">
        <v>3393</v>
      </c>
    </row>
    <row r="1756" spans="1:3" x14ac:dyDescent="0.2">
      <c r="A1756" s="1" t="str">
        <f>"300643"</f>
        <v>300643</v>
      </c>
      <c r="B1756" s="1" t="s">
        <v>1957</v>
      </c>
      <c r="C1756" s="1" t="s">
        <v>3274</v>
      </c>
    </row>
    <row r="1757" spans="1:3" x14ac:dyDescent="0.2">
      <c r="A1757" s="1" t="str">
        <f>"300641"</f>
        <v>300641</v>
      </c>
      <c r="B1757" s="1" t="s">
        <v>3039</v>
      </c>
      <c r="C1757" s="1" t="s">
        <v>3406</v>
      </c>
    </row>
    <row r="1758" spans="1:3" x14ac:dyDescent="0.2">
      <c r="A1758" s="1" t="str">
        <f>"300640"</f>
        <v>300640</v>
      </c>
      <c r="B1758" s="1" t="s">
        <v>2242</v>
      </c>
      <c r="C1758" s="1" t="s">
        <v>3299</v>
      </c>
    </row>
    <row r="1759" spans="1:3" x14ac:dyDescent="0.2">
      <c r="A1759" s="1" t="str">
        <f>"300638"</f>
        <v>300638</v>
      </c>
      <c r="B1759" s="1" t="s">
        <v>680</v>
      </c>
      <c r="C1759" s="1" t="s">
        <v>3191</v>
      </c>
    </row>
    <row r="1760" spans="1:3" x14ac:dyDescent="0.2">
      <c r="A1760" s="1" t="str">
        <f>"300637"</f>
        <v>300637</v>
      </c>
      <c r="B1760" s="1" t="s">
        <v>2933</v>
      </c>
      <c r="C1760" s="1" t="s">
        <v>3396</v>
      </c>
    </row>
    <row r="1761" spans="1:3" x14ac:dyDescent="0.2">
      <c r="A1761" s="1" t="str">
        <f>"300636"</f>
        <v>300636</v>
      </c>
      <c r="B1761" s="1" t="s">
        <v>1813</v>
      </c>
      <c r="C1761" s="1" t="s">
        <v>3267</v>
      </c>
    </row>
    <row r="1762" spans="1:3" x14ac:dyDescent="0.2">
      <c r="A1762" s="1" t="str">
        <f>"300634"</f>
        <v>300634</v>
      </c>
      <c r="B1762" s="1" t="s">
        <v>577</v>
      </c>
      <c r="C1762" s="1" t="s">
        <v>3182</v>
      </c>
    </row>
    <row r="1763" spans="1:3" x14ac:dyDescent="0.2">
      <c r="A1763" s="1" t="str">
        <f>"300633"</f>
        <v>300633</v>
      </c>
      <c r="B1763" s="1" t="s">
        <v>1749</v>
      </c>
      <c r="C1763" s="1" t="s">
        <v>3259</v>
      </c>
    </row>
    <row r="1764" spans="1:3" x14ac:dyDescent="0.2">
      <c r="A1764" s="1" t="str">
        <f>"300632"</f>
        <v>300632</v>
      </c>
      <c r="B1764" s="1" t="s">
        <v>798</v>
      </c>
      <c r="C1764" s="1" t="s">
        <v>3198</v>
      </c>
    </row>
    <row r="1765" spans="1:3" x14ac:dyDescent="0.2">
      <c r="A1765" s="1" t="str">
        <f>"300631"</f>
        <v>300631</v>
      </c>
      <c r="B1765" s="1" t="s">
        <v>77</v>
      </c>
      <c r="C1765" s="1" t="s">
        <v>3118</v>
      </c>
    </row>
    <row r="1766" spans="1:3" x14ac:dyDescent="0.2">
      <c r="A1766" s="1" t="str">
        <f>"300628"</f>
        <v>300628</v>
      </c>
      <c r="B1766" s="1" t="s">
        <v>681</v>
      </c>
      <c r="C1766" s="1" t="s">
        <v>3191</v>
      </c>
    </row>
    <row r="1767" spans="1:3" x14ac:dyDescent="0.2">
      <c r="A1767" s="1" t="str">
        <f>"300627"</f>
        <v>300627</v>
      </c>
      <c r="B1767" s="1" t="s">
        <v>666</v>
      </c>
      <c r="C1767" s="1" t="s">
        <v>3190</v>
      </c>
    </row>
    <row r="1768" spans="1:3" x14ac:dyDescent="0.2">
      <c r="A1768" s="1" t="str">
        <f>"300626"</f>
        <v>300626</v>
      </c>
      <c r="B1768" s="1" t="s">
        <v>1593</v>
      </c>
      <c r="C1768" s="1" t="s">
        <v>3249</v>
      </c>
    </row>
    <row r="1769" spans="1:3" x14ac:dyDescent="0.2">
      <c r="A1769" s="1" t="str">
        <f>"300623"</f>
        <v>300623</v>
      </c>
      <c r="B1769" s="1" t="s">
        <v>925</v>
      </c>
      <c r="C1769" s="1" t="s">
        <v>3204</v>
      </c>
    </row>
    <row r="1770" spans="1:3" x14ac:dyDescent="0.2">
      <c r="A1770" s="1" t="str">
        <f>"300622"</f>
        <v>300622</v>
      </c>
      <c r="B1770" s="1" t="s">
        <v>2135</v>
      </c>
      <c r="C1770" s="1" t="s">
        <v>3285</v>
      </c>
    </row>
    <row r="1771" spans="1:3" x14ac:dyDescent="0.2">
      <c r="A1771" s="1" t="str">
        <f>"300620"</f>
        <v>300620</v>
      </c>
      <c r="B1771" s="1" t="s">
        <v>693</v>
      </c>
      <c r="C1771" s="1" t="s">
        <v>3193</v>
      </c>
    </row>
    <row r="1772" spans="1:3" x14ac:dyDescent="0.2">
      <c r="A1772" s="1" t="str">
        <f>"300618"</f>
        <v>300618</v>
      </c>
      <c r="B1772" s="1" t="s">
        <v>2687</v>
      </c>
      <c r="C1772" s="1" t="s">
        <v>3367</v>
      </c>
    </row>
    <row r="1773" spans="1:3" x14ac:dyDescent="0.2">
      <c r="A1773" s="1" t="str">
        <f>"300617"</f>
        <v>300617</v>
      </c>
      <c r="B1773" s="1" t="s">
        <v>1454</v>
      </c>
      <c r="C1773" s="1" t="s">
        <v>3239</v>
      </c>
    </row>
    <row r="1774" spans="1:3" x14ac:dyDescent="0.2">
      <c r="A1774" s="1" t="str">
        <f>"300611"</f>
        <v>300611</v>
      </c>
      <c r="B1774" s="1" t="s">
        <v>1958</v>
      </c>
      <c r="C1774" s="1" t="s">
        <v>3274</v>
      </c>
    </row>
    <row r="1775" spans="1:3" x14ac:dyDescent="0.2">
      <c r="A1775" s="1" t="str">
        <f>"300610"</f>
        <v>300610</v>
      </c>
      <c r="B1775" s="1" t="s">
        <v>2934</v>
      </c>
      <c r="C1775" s="1" t="s">
        <v>3396</v>
      </c>
    </row>
    <row r="1776" spans="1:3" x14ac:dyDescent="0.2">
      <c r="A1776" s="1" t="str">
        <f>"300607"</f>
        <v>300607</v>
      </c>
      <c r="B1776" s="1" t="s">
        <v>1001</v>
      </c>
      <c r="C1776" s="1" t="s">
        <v>3211</v>
      </c>
    </row>
    <row r="1777" spans="1:3" x14ac:dyDescent="0.2">
      <c r="A1777" s="1" t="str">
        <f>"300606"</f>
        <v>300606</v>
      </c>
      <c r="B1777" s="1" t="s">
        <v>1183</v>
      </c>
      <c r="C1777" s="1" t="s">
        <v>3220</v>
      </c>
    </row>
    <row r="1778" spans="1:3" x14ac:dyDescent="0.2">
      <c r="A1778" s="1" t="str">
        <f>"300604"</f>
        <v>300604</v>
      </c>
      <c r="B1778" s="1" t="s">
        <v>948</v>
      </c>
      <c r="C1778" s="1" t="s">
        <v>3206</v>
      </c>
    </row>
    <row r="1779" spans="1:3" x14ac:dyDescent="0.2">
      <c r="A1779" s="1" t="str">
        <f>"300602"</f>
        <v>300602</v>
      </c>
      <c r="B1779" s="1" t="s">
        <v>889</v>
      </c>
      <c r="C1779" s="1" t="s">
        <v>3202</v>
      </c>
    </row>
    <row r="1780" spans="1:3" x14ac:dyDescent="0.2">
      <c r="A1780" s="1" t="str">
        <f>"300601"</f>
        <v>300601</v>
      </c>
      <c r="B1780" s="1" t="s">
        <v>1789</v>
      </c>
      <c r="C1780" s="1" t="s">
        <v>3265</v>
      </c>
    </row>
    <row r="1781" spans="1:3" x14ac:dyDescent="0.2">
      <c r="A1781" s="1" t="str">
        <f>"300599"</f>
        <v>300599</v>
      </c>
      <c r="B1781" s="1" t="s">
        <v>2620</v>
      </c>
      <c r="C1781" s="1" t="s">
        <v>3357</v>
      </c>
    </row>
    <row r="1782" spans="1:3" x14ac:dyDescent="0.2">
      <c r="A1782" s="1" t="str">
        <f>"300596"</f>
        <v>300596</v>
      </c>
      <c r="B1782" s="1" t="s">
        <v>2875</v>
      </c>
      <c r="C1782" s="1" t="s">
        <v>3391</v>
      </c>
    </row>
    <row r="1783" spans="1:3" x14ac:dyDescent="0.2">
      <c r="A1783" s="1" t="str">
        <f>"300595"</f>
        <v>300595</v>
      </c>
      <c r="B1783" s="1" t="s">
        <v>1732</v>
      </c>
      <c r="C1783" s="1" t="s">
        <v>3258</v>
      </c>
    </row>
    <row r="1784" spans="1:3" x14ac:dyDescent="0.2">
      <c r="A1784" s="1" t="str">
        <f>"300590"</f>
        <v>300590</v>
      </c>
      <c r="B1784" s="1" t="s">
        <v>682</v>
      </c>
      <c r="C1784" s="1" t="s">
        <v>3191</v>
      </c>
    </row>
    <row r="1785" spans="1:3" x14ac:dyDescent="0.2">
      <c r="A1785" s="1" t="str">
        <f>"300587"</f>
        <v>300587</v>
      </c>
      <c r="B1785" s="1" t="s">
        <v>2849</v>
      </c>
      <c r="C1785" s="1" t="s">
        <v>3387</v>
      </c>
    </row>
    <row r="1786" spans="1:3" x14ac:dyDescent="0.2">
      <c r="A1786" s="1" t="str">
        <f>"300586"</f>
        <v>300586</v>
      </c>
      <c r="B1786" s="1" t="s">
        <v>2876</v>
      </c>
      <c r="C1786" s="1" t="s">
        <v>3391</v>
      </c>
    </row>
    <row r="1787" spans="1:3" x14ac:dyDescent="0.2">
      <c r="A1787" s="1" t="str">
        <f>"300584"</f>
        <v>300584</v>
      </c>
      <c r="B1787" s="1" t="s">
        <v>1850</v>
      </c>
      <c r="C1787" s="1" t="s">
        <v>3268</v>
      </c>
    </row>
    <row r="1788" spans="1:3" x14ac:dyDescent="0.2">
      <c r="A1788" s="1" t="str">
        <f>"300582"</f>
        <v>300582</v>
      </c>
      <c r="B1788" s="1" t="s">
        <v>799</v>
      </c>
      <c r="C1788" s="1" t="s">
        <v>3198</v>
      </c>
    </row>
    <row r="1789" spans="1:3" x14ac:dyDescent="0.2">
      <c r="A1789" s="1" t="str">
        <f>"300580"</f>
        <v>300580</v>
      </c>
      <c r="B1789" s="1" t="s">
        <v>2028</v>
      </c>
      <c r="C1789" s="1" t="s">
        <v>3276</v>
      </c>
    </row>
    <row r="1790" spans="1:3" x14ac:dyDescent="0.2">
      <c r="A1790" s="1" t="str">
        <f>"300578"</f>
        <v>300578</v>
      </c>
      <c r="B1790" s="1" t="s">
        <v>656</v>
      </c>
      <c r="C1790" s="1" t="s">
        <v>3188</v>
      </c>
    </row>
    <row r="1791" spans="1:3" x14ac:dyDescent="0.2">
      <c r="A1791" s="1" t="str">
        <f>"300577"</f>
        <v>300577</v>
      </c>
      <c r="B1791" s="1" t="s">
        <v>2402</v>
      </c>
      <c r="C1791" s="1" t="s">
        <v>3316</v>
      </c>
    </row>
    <row r="1792" spans="1:3" x14ac:dyDescent="0.2">
      <c r="A1792" s="1" t="str">
        <f>"300576"</f>
        <v>300576</v>
      </c>
      <c r="B1792" s="1" t="s">
        <v>958</v>
      </c>
      <c r="C1792" s="1" t="s">
        <v>3207</v>
      </c>
    </row>
    <row r="1793" spans="1:3" x14ac:dyDescent="0.2">
      <c r="A1793" s="1" t="str">
        <f>"300573"</f>
        <v>300573</v>
      </c>
      <c r="B1793" s="1" t="s">
        <v>1851</v>
      </c>
      <c r="C1793" s="1" t="s">
        <v>3268</v>
      </c>
    </row>
    <row r="1794" spans="1:3" x14ac:dyDescent="0.2">
      <c r="A1794" s="1" t="str">
        <f>"300571"</f>
        <v>300571</v>
      </c>
      <c r="B1794" s="1" t="s">
        <v>471</v>
      </c>
      <c r="C1794" s="1" t="s">
        <v>3168</v>
      </c>
    </row>
    <row r="1795" spans="1:3" x14ac:dyDescent="0.2">
      <c r="A1795" s="1" t="str">
        <f>"300570"</f>
        <v>300570</v>
      </c>
      <c r="B1795" s="1" t="s">
        <v>694</v>
      </c>
      <c r="C1795" s="1" t="s">
        <v>3193</v>
      </c>
    </row>
    <row r="1796" spans="1:3" x14ac:dyDescent="0.2">
      <c r="A1796" s="1" t="str">
        <f>"300569"</f>
        <v>300569</v>
      </c>
      <c r="B1796" s="1" t="s">
        <v>1408</v>
      </c>
      <c r="C1796" s="1" t="s">
        <v>3233</v>
      </c>
    </row>
    <row r="1797" spans="1:3" x14ac:dyDescent="0.2">
      <c r="A1797" s="1" t="str">
        <f>"300568"</f>
        <v>300568</v>
      </c>
      <c r="B1797" s="1" t="s">
        <v>1552</v>
      </c>
      <c r="C1797" s="1" t="s">
        <v>3247</v>
      </c>
    </row>
    <row r="1798" spans="1:3" x14ac:dyDescent="0.2">
      <c r="A1798" s="1" t="str">
        <f>"300567"</f>
        <v>300567</v>
      </c>
      <c r="B1798" s="1" t="s">
        <v>1291</v>
      </c>
      <c r="C1798" s="1" t="s">
        <v>3225</v>
      </c>
    </row>
    <row r="1799" spans="1:3" x14ac:dyDescent="0.2">
      <c r="A1799" s="1" t="str">
        <f>"300566"</f>
        <v>300566</v>
      </c>
      <c r="B1799" s="1" t="s">
        <v>826</v>
      </c>
      <c r="C1799" s="1" t="s">
        <v>3199</v>
      </c>
    </row>
    <row r="1800" spans="1:3" x14ac:dyDescent="0.2">
      <c r="A1800" s="1" t="str">
        <f>"300563"</f>
        <v>300563</v>
      </c>
      <c r="B1800" s="1" t="s">
        <v>708</v>
      </c>
      <c r="C1800" s="1" t="s">
        <v>3194</v>
      </c>
    </row>
    <row r="1801" spans="1:3" x14ac:dyDescent="0.2">
      <c r="A1801" s="1" t="str">
        <f>"300562"</f>
        <v>300562</v>
      </c>
      <c r="B1801" s="1" t="s">
        <v>1756</v>
      </c>
      <c r="C1801" s="1" t="s">
        <v>3260</v>
      </c>
    </row>
    <row r="1802" spans="1:3" x14ac:dyDescent="0.2">
      <c r="A1802" s="1" t="str">
        <f>"300560"</f>
        <v>300560</v>
      </c>
      <c r="B1802" s="1" t="s">
        <v>646</v>
      </c>
      <c r="C1802" s="1" t="s">
        <v>3186</v>
      </c>
    </row>
    <row r="1803" spans="1:3" x14ac:dyDescent="0.2">
      <c r="A1803" s="1" t="str">
        <f>"300558"</f>
        <v>300558</v>
      </c>
      <c r="B1803" s="1" t="s">
        <v>1852</v>
      </c>
      <c r="C1803" s="1" t="s">
        <v>3268</v>
      </c>
    </row>
    <row r="1804" spans="1:3" x14ac:dyDescent="0.2">
      <c r="A1804" s="1" t="str">
        <f>"300557"</f>
        <v>300557</v>
      </c>
      <c r="B1804" s="1" t="s">
        <v>1292</v>
      </c>
      <c r="C1804" s="1" t="s">
        <v>3225</v>
      </c>
    </row>
    <row r="1805" spans="1:3" x14ac:dyDescent="0.2">
      <c r="A1805" s="1" t="str">
        <f>"300553"</f>
        <v>300553</v>
      </c>
      <c r="B1805" s="1" t="s">
        <v>1293</v>
      </c>
      <c r="C1805" s="1" t="s">
        <v>3225</v>
      </c>
    </row>
    <row r="1806" spans="1:3" x14ac:dyDescent="0.2">
      <c r="A1806" s="1" t="str">
        <f>"300549"</f>
        <v>300549</v>
      </c>
      <c r="B1806" s="1" t="s">
        <v>1065</v>
      </c>
      <c r="C1806" s="1" t="s">
        <v>3214</v>
      </c>
    </row>
    <row r="1807" spans="1:3" x14ac:dyDescent="0.2">
      <c r="A1807" s="1" t="str">
        <f>"300548"</f>
        <v>300548</v>
      </c>
      <c r="B1807" s="1" t="s">
        <v>695</v>
      </c>
      <c r="C1807" s="1" t="s">
        <v>3193</v>
      </c>
    </row>
    <row r="1808" spans="1:3" x14ac:dyDescent="0.2">
      <c r="A1808" s="1" t="str">
        <f>"300547"</f>
        <v>300547</v>
      </c>
      <c r="B1808" s="1" t="s">
        <v>2029</v>
      </c>
      <c r="C1808" s="1" t="s">
        <v>3276</v>
      </c>
    </row>
    <row r="1809" spans="1:3" x14ac:dyDescent="0.2">
      <c r="A1809" s="1" t="str">
        <f>"300545"</f>
        <v>300545</v>
      </c>
      <c r="B1809" s="1" t="s">
        <v>1066</v>
      </c>
      <c r="C1809" s="1" t="s">
        <v>3214</v>
      </c>
    </row>
    <row r="1810" spans="1:3" x14ac:dyDescent="0.2">
      <c r="A1810" s="1" t="str">
        <f>"300543"</f>
        <v>300543</v>
      </c>
      <c r="B1810" s="1" t="s">
        <v>730</v>
      </c>
      <c r="C1810" s="1" t="s">
        <v>3195</v>
      </c>
    </row>
    <row r="1811" spans="1:3" x14ac:dyDescent="0.2">
      <c r="A1811" s="1" t="str">
        <f>"300541"</f>
        <v>300541</v>
      </c>
      <c r="B1811" s="1" t="s">
        <v>578</v>
      </c>
      <c r="C1811" s="1" t="s">
        <v>3182</v>
      </c>
    </row>
    <row r="1812" spans="1:3" x14ac:dyDescent="0.2">
      <c r="A1812" s="1" t="str">
        <f>"300539"</f>
        <v>300539</v>
      </c>
      <c r="B1812" s="1" t="s">
        <v>2866</v>
      </c>
      <c r="C1812" s="1" t="s">
        <v>3390</v>
      </c>
    </row>
    <row r="1813" spans="1:3" x14ac:dyDescent="0.2">
      <c r="A1813" s="1" t="str">
        <f>"300538"</f>
        <v>300538</v>
      </c>
      <c r="B1813" s="1" t="s">
        <v>2890</v>
      </c>
      <c r="C1813" s="1" t="s">
        <v>3393</v>
      </c>
    </row>
    <row r="1814" spans="1:3" x14ac:dyDescent="0.2">
      <c r="A1814" s="1" t="str">
        <f>"300537"</f>
        <v>300537</v>
      </c>
      <c r="B1814" s="1" t="s">
        <v>959</v>
      </c>
      <c r="C1814" s="1" t="s">
        <v>3207</v>
      </c>
    </row>
    <row r="1815" spans="1:3" x14ac:dyDescent="0.2">
      <c r="A1815" s="1" t="str">
        <f>"300535"</f>
        <v>300535</v>
      </c>
      <c r="B1815" s="1" t="s">
        <v>2935</v>
      </c>
      <c r="C1815" s="1" t="s">
        <v>3396</v>
      </c>
    </row>
    <row r="1816" spans="1:3" x14ac:dyDescent="0.2">
      <c r="A1816" s="1" t="str">
        <f>"300534"</f>
        <v>300534</v>
      </c>
      <c r="B1816" s="1" t="s">
        <v>1631</v>
      </c>
      <c r="C1816" s="1" t="s">
        <v>3251</v>
      </c>
    </row>
    <row r="1817" spans="1:3" x14ac:dyDescent="0.2">
      <c r="A1817" s="1" t="str">
        <f>"300533"</f>
        <v>300533</v>
      </c>
      <c r="B1817" s="1" t="s">
        <v>509</v>
      </c>
      <c r="C1817" s="1" t="s">
        <v>3174</v>
      </c>
    </row>
    <row r="1818" spans="1:3" x14ac:dyDescent="0.2">
      <c r="A1818" s="1" t="str">
        <f>"300532"</f>
        <v>300532</v>
      </c>
      <c r="B1818" s="1" t="s">
        <v>579</v>
      </c>
      <c r="C1818" s="1" t="s">
        <v>3182</v>
      </c>
    </row>
    <row r="1819" spans="1:3" x14ac:dyDescent="0.2">
      <c r="A1819" s="1" t="str">
        <f>"300531"</f>
        <v>300531</v>
      </c>
      <c r="B1819" s="1" t="s">
        <v>622</v>
      </c>
      <c r="C1819" s="1" t="s">
        <v>3184</v>
      </c>
    </row>
    <row r="1820" spans="1:3" x14ac:dyDescent="0.2">
      <c r="A1820" s="1" t="str">
        <f>"300529"</f>
        <v>300529</v>
      </c>
      <c r="B1820" s="1" t="s">
        <v>1733</v>
      </c>
      <c r="C1820" s="1" t="s">
        <v>3258</v>
      </c>
    </row>
    <row r="1821" spans="1:3" x14ac:dyDescent="0.2">
      <c r="A1821" s="1" t="str">
        <f>"300528"</f>
        <v>300528</v>
      </c>
      <c r="B1821" s="1" t="s">
        <v>478</v>
      </c>
      <c r="C1821" s="1" t="s">
        <v>3170</v>
      </c>
    </row>
    <row r="1822" spans="1:3" x14ac:dyDescent="0.2">
      <c r="A1822" s="1" t="str">
        <f>"300522"</f>
        <v>300522</v>
      </c>
      <c r="B1822" s="1" t="s">
        <v>3010</v>
      </c>
      <c r="C1822" s="1" t="s">
        <v>3403</v>
      </c>
    </row>
    <row r="1823" spans="1:3" x14ac:dyDescent="0.2">
      <c r="A1823" s="1" t="str">
        <f>"300519"</f>
        <v>300519</v>
      </c>
      <c r="B1823" s="1" t="s">
        <v>1632</v>
      </c>
      <c r="C1823" s="1" t="s">
        <v>3251</v>
      </c>
    </row>
    <row r="1824" spans="1:3" x14ac:dyDescent="0.2">
      <c r="A1824" s="1" t="str">
        <f>"300515"</f>
        <v>300515</v>
      </c>
      <c r="B1824" s="1" t="s">
        <v>1294</v>
      </c>
      <c r="C1824" s="1" t="s">
        <v>3225</v>
      </c>
    </row>
    <row r="1825" spans="1:3" x14ac:dyDescent="0.2">
      <c r="A1825" s="1" t="str">
        <f>"300514"</f>
        <v>300514</v>
      </c>
      <c r="B1825" s="1" t="s">
        <v>1530</v>
      </c>
      <c r="C1825" s="1" t="s">
        <v>3243</v>
      </c>
    </row>
    <row r="1826" spans="1:3" x14ac:dyDescent="0.2">
      <c r="A1826" s="1" t="str">
        <f>"300512"</f>
        <v>300512</v>
      </c>
      <c r="B1826" s="1" t="s">
        <v>1112</v>
      </c>
      <c r="C1826" s="1" t="s">
        <v>3217</v>
      </c>
    </row>
    <row r="1827" spans="1:3" x14ac:dyDescent="0.2">
      <c r="A1827" s="1" t="str">
        <f>"300511"</f>
        <v>300511</v>
      </c>
      <c r="B1827" s="1" t="s">
        <v>2596</v>
      </c>
      <c r="C1827" s="1" t="s">
        <v>3351</v>
      </c>
    </row>
    <row r="1828" spans="1:3" x14ac:dyDescent="0.2">
      <c r="A1828" s="1" t="str">
        <f>"300509"</f>
        <v>300509</v>
      </c>
      <c r="B1828" s="1" t="s">
        <v>1113</v>
      </c>
      <c r="C1828" s="1" t="s">
        <v>3217</v>
      </c>
    </row>
    <row r="1829" spans="1:3" x14ac:dyDescent="0.2">
      <c r="A1829" s="1" t="str">
        <f>"300508"</f>
        <v>300508</v>
      </c>
      <c r="B1829" s="1" t="s">
        <v>580</v>
      </c>
      <c r="C1829" s="1" t="s">
        <v>3182</v>
      </c>
    </row>
    <row r="1830" spans="1:3" x14ac:dyDescent="0.2">
      <c r="A1830" s="1" t="str">
        <f>"300507"</f>
        <v>300507</v>
      </c>
      <c r="B1830" s="1" t="s">
        <v>2030</v>
      </c>
      <c r="C1830" s="1" t="s">
        <v>3276</v>
      </c>
    </row>
    <row r="1831" spans="1:3" x14ac:dyDescent="0.2">
      <c r="A1831" s="1" t="str">
        <f>"300505"</f>
        <v>300505</v>
      </c>
      <c r="B1831" s="1" t="s">
        <v>2814</v>
      </c>
      <c r="C1831" s="1" t="s">
        <v>3384</v>
      </c>
    </row>
    <row r="1832" spans="1:3" x14ac:dyDescent="0.2">
      <c r="A1832" s="1" t="str">
        <f>"300503"</f>
        <v>300503</v>
      </c>
      <c r="B1832" s="1" t="s">
        <v>1252</v>
      </c>
      <c r="C1832" s="1" t="s">
        <v>3223</v>
      </c>
    </row>
    <row r="1833" spans="1:3" x14ac:dyDescent="0.2">
      <c r="A1833" s="1" t="str">
        <f>"300502"</f>
        <v>300502</v>
      </c>
      <c r="B1833" s="1" t="s">
        <v>696</v>
      </c>
      <c r="C1833" s="1" t="s">
        <v>3193</v>
      </c>
    </row>
    <row r="1834" spans="1:3" x14ac:dyDescent="0.2">
      <c r="A1834" s="1" t="str">
        <f>"300501"</f>
        <v>300501</v>
      </c>
      <c r="B1834" s="1" t="s">
        <v>2277</v>
      </c>
      <c r="C1834" s="1" t="s">
        <v>3301</v>
      </c>
    </row>
    <row r="1835" spans="1:3" x14ac:dyDescent="0.2">
      <c r="A1835" s="1" t="str">
        <f>"300499"</f>
        <v>300499</v>
      </c>
      <c r="B1835" s="1" t="s">
        <v>1067</v>
      </c>
      <c r="C1835" s="1" t="s">
        <v>3214</v>
      </c>
    </row>
    <row r="1836" spans="1:3" x14ac:dyDescent="0.2">
      <c r="A1836" s="1" t="str">
        <f>"300498"</f>
        <v>300498</v>
      </c>
      <c r="B1836" s="1" t="s">
        <v>2582</v>
      </c>
      <c r="C1836" s="1" t="s">
        <v>3348</v>
      </c>
    </row>
    <row r="1837" spans="1:3" x14ac:dyDescent="0.2">
      <c r="A1837" s="1" t="str">
        <f>"300497"</f>
        <v>300497</v>
      </c>
      <c r="B1837" s="1" t="s">
        <v>1814</v>
      </c>
      <c r="C1837" s="1" t="s">
        <v>3267</v>
      </c>
    </row>
    <row r="1838" spans="1:3" x14ac:dyDescent="0.2">
      <c r="A1838" s="1" t="str">
        <f>"300496"</f>
        <v>300496</v>
      </c>
      <c r="B1838" s="1" t="s">
        <v>581</v>
      </c>
      <c r="C1838" s="1" t="s">
        <v>3182</v>
      </c>
    </row>
    <row r="1839" spans="1:3" x14ac:dyDescent="0.2">
      <c r="A1839" s="1" t="str">
        <f>"300494"</f>
        <v>300494</v>
      </c>
      <c r="B1839" s="1" t="s">
        <v>510</v>
      </c>
      <c r="C1839" s="1" t="s">
        <v>3174</v>
      </c>
    </row>
    <row r="1840" spans="1:3" x14ac:dyDescent="0.2">
      <c r="A1840" s="1" t="str">
        <f>"300493"</f>
        <v>300493</v>
      </c>
      <c r="B1840" s="1" t="s">
        <v>731</v>
      </c>
      <c r="C1840" s="1" t="s">
        <v>3195</v>
      </c>
    </row>
    <row r="1841" spans="1:3" x14ac:dyDescent="0.2">
      <c r="A1841" s="1" t="str">
        <f>"300489"</f>
        <v>300489</v>
      </c>
      <c r="B1841" s="1" t="s">
        <v>973</v>
      </c>
      <c r="C1841" s="1" t="s">
        <v>3209</v>
      </c>
    </row>
    <row r="1842" spans="1:3" x14ac:dyDescent="0.2">
      <c r="A1842" s="1" t="str">
        <f>"300488"</f>
        <v>300488</v>
      </c>
      <c r="B1842" s="1" t="s">
        <v>1215</v>
      </c>
      <c r="C1842" s="1" t="s">
        <v>3222</v>
      </c>
    </row>
    <row r="1843" spans="1:3" x14ac:dyDescent="0.2">
      <c r="A1843" s="1" t="str">
        <f>"300487"</f>
        <v>300487</v>
      </c>
      <c r="B1843" s="1" t="s">
        <v>2912</v>
      </c>
      <c r="C1843" s="1" t="s">
        <v>3395</v>
      </c>
    </row>
    <row r="1844" spans="1:3" x14ac:dyDescent="0.2">
      <c r="A1844" s="1" t="str">
        <f>"300486"</f>
        <v>300486</v>
      </c>
      <c r="B1844" s="1" t="s">
        <v>1068</v>
      </c>
      <c r="C1844" s="1" t="s">
        <v>3214</v>
      </c>
    </row>
    <row r="1845" spans="1:3" x14ac:dyDescent="0.2">
      <c r="A1845" s="1" t="str">
        <f>"300485"</f>
        <v>300485</v>
      </c>
      <c r="B1845" s="1" t="s">
        <v>1785</v>
      </c>
      <c r="C1845" s="1" t="s">
        <v>3264</v>
      </c>
    </row>
    <row r="1846" spans="1:3" x14ac:dyDescent="0.2">
      <c r="A1846" s="1" t="str">
        <f>"300484"</f>
        <v>300484</v>
      </c>
      <c r="B1846" s="1" t="s">
        <v>991</v>
      </c>
      <c r="C1846" s="1" t="s">
        <v>3210</v>
      </c>
    </row>
    <row r="1847" spans="1:3" x14ac:dyDescent="0.2">
      <c r="A1847" s="1" t="str">
        <f>"300482"</f>
        <v>300482</v>
      </c>
      <c r="B1847" s="1" t="s">
        <v>1712</v>
      </c>
      <c r="C1847" s="1" t="s">
        <v>3257</v>
      </c>
    </row>
    <row r="1848" spans="1:3" x14ac:dyDescent="0.2">
      <c r="A1848" s="1" t="str">
        <f>"300481"</f>
        <v>300481</v>
      </c>
      <c r="B1848" s="1" t="s">
        <v>3040</v>
      </c>
      <c r="C1848" s="1" t="s">
        <v>3406</v>
      </c>
    </row>
    <row r="1849" spans="1:3" x14ac:dyDescent="0.2">
      <c r="A1849" s="1" t="str">
        <f>"300480"</f>
        <v>300480</v>
      </c>
      <c r="B1849" s="1" t="s">
        <v>1138</v>
      </c>
      <c r="C1849" s="1" t="s">
        <v>3218</v>
      </c>
    </row>
    <row r="1850" spans="1:3" x14ac:dyDescent="0.2">
      <c r="A1850" s="1" t="str">
        <f>"300476"</f>
        <v>300476</v>
      </c>
      <c r="B1850" s="1" t="s">
        <v>776</v>
      </c>
      <c r="C1850" s="1" t="s">
        <v>3197</v>
      </c>
    </row>
    <row r="1851" spans="1:3" x14ac:dyDescent="0.2">
      <c r="A1851" s="1" t="str">
        <f>"300475"</f>
        <v>300475</v>
      </c>
      <c r="B1851" s="1" t="s">
        <v>732</v>
      </c>
      <c r="C1851" s="1" t="s">
        <v>3195</v>
      </c>
    </row>
    <row r="1852" spans="1:3" x14ac:dyDescent="0.2">
      <c r="A1852" s="1" t="str">
        <f>"300473"</f>
        <v>300473</v>
      </c>
      <c r="B1852" s="1" t="s">
        <v>2031</v>
      </c>
      <c r="C1852" s="1" t="s">
        <v>3276</v>
      </c>
    </row>
    <row r="1853" spans="1:3" x14ac:dyDescent="0.2">
      <c r="A1853" s="1" t="str">
        <f>"300471"</f>
        <v>300471</v>
      </c>
      <c r="B1853" s="1" t="s">
        <v>1069</v>
      </c>
      <c r="C1853" s="1" t="s">
        <v>3214</v>
      </c>
    </row>
    <row r="1854" spans="1:3" x14ac:dyDescent="0.2">
      <c r="A1854" s="1" t="str">
        <f>"300470"</f>
        <v>300470</v>
      </c>
      <c r="B1854" s="1" t="s">
        <v>1253</v>
      </c>
      <c r="C1854" s="1" t="s">
        <v>3223</v>
      </c>
    </row>
    <row r="1855" spans="1:3" x14ac:dyDescent="0.2">
      <c r="A1855" s="1" t="str">
        <f>"300468"</f>
        <v>300468</v>
      </c>
      <c r="B1855" s="1" t="s">
        <v>582</v>
      </c>
      <c r="C1855" s="1" t="s">
        <v>3182</v>
      </c>
    </row>
    <row r="1856" spans="1:3" x14ac:dyDescent="0.2">
      <c r="A1856" s="1" t="str">
        <f>"300467"</f>
        <v>300467</v>
      </c>
      <c r="B1856" s="1" t="s">
        <v>511</v>
      </c>
      <c r="C1856" s="1" t="s">
        <v>3174</v>
      </c>
    </row>
    <row r="1857" spans="1:3" x14ac:dyDescent="0.2">
      <c r="A1857" s="1" t="str">
        <f>"300463"</f>
        <v>300463</v>
      </c>
      <c r="B1857" s="1" t="s">
        <v>1781</v>
      </c>
      <c r="C1857" s="1" t="s">
        <v>3263</v>
      </c>
    </row>
    <row r="1858" spans="1:3" x14ac:dyDescent="0.2">
      <c r="A1858" s="1" t="str">
        <f>"300459"</f>
        <v>300459</v>
      </c>
      <c r="B1858" s="1" t="s">
        <v>512</v>
      </c>
      <c r="C1858" s="1" t="s">
        <v>3174</v>
      </c>
    </row>
    <row r="1859" spans="1:3" x14ac:dyDescent="0.2">
      <c r="A1859" s="1" t="str">
        <f>"300458"</f>
        <v>300458</v>
      </c>
      <c r="B1859" s="1" t="s">
        <v>940</v>
      </c>
      <c r="C1859" s="1" t="s">
        <v>3205</v>
      </c>
    </row>
    <row r="1860" spans="1:3" x14ac:dyDescent="0.2">
      <c r="A1860" s="1" t="str">
        <f>"300457"</f>
        <v>300457</v>
      </c>
      <c r="B1860" s="1" t="s">
        <v>1542</v>
      </c>
      <c r="C1860" s="1" t="s">
        <v>3246</v>
      </c>
    </row>
    <row r="1861" spans="1:3" x14ac:dyDescent="0.2">
      <c r="A1861" s="1" t="str">
        <f>"300455"</f>
        <v>300455</v>
      </c>
      <c r="B1861" s="1" t="s">
        <v>623</v>
      </c>
      <c r="C1861" s="1" t="s">
        <v>3184</v>
      </c>
    </row>
    <row r="1862" spans="1:3" x14ac:dyDescent="0.2">
      <c r="A1862" s="1" t="str">
        <f>"300453"</f>
        <v>300453</v>
      </c>
      <c r="B1862" s="1" t="s">
        <v>1734</v>
      </c>
      <c r="C1862" s="1" t="s">
        <v>3258</v>
      </c>
    </row>
    <row r="1863" spans="1:3" x14ac:dyDescent="0.2">
      <c r="A1863" s="1" t="str">
        <f>"300452"</f>
        <v>300452</v>
      </c>
      <c r="B1863" s="1" t="s">
        <v>1815</v>
      </c>
      <c r="C1863" s="1" t="s">
        <v>3267</v>
      </c>
    </row>
    <row r="1864" spans="1:3" x14ac:dyDescent="0.2">
      <c r="A1864" s="1" t="str">
        <f>"300450"</f>
        <v>300450</v>
      </c>
      <c r="B1864" s="1" t="s">
        <v>1543</v>
      </c>
      <c r="C1864" s="1" t="s">
        <v>3246</v>
      </c>
    </row>
    <row r="1865" spans="1:3" x14ac:dyDescent="0.2">
      <c r="A1865" s="1" t="str">
        <f>"300447"</f>
        <v>300447</v>
      </c>
      <c r="B1865" s="1" t="s">
        <v>1330</v>
      </c>
      <c r="C1865" s="1" t="s">
        <v>3227</v>
      </c>
    </row>
    <row r="1866" spans="1:3" x14ac:dyDescent="0.2">
      <c r="A1866" s="1" t="str">
        <f>"300446"</f>
        <v>300446</v>
      </c>
      <c r="B1866" s="1" t="s">
        <v>2081</v>
      </c>
      <c r="C1866" s="1" t="s">
        <v>3277</v>
      </c>
    </row>
    <row r="1867" spans="1:3" x14ac:dyDescent="0.2">
      <c r="A1867" s="1" t="str">
        <f>"300445"</f>
        <v>300445</v>
      </c>
      <c r="B1867" s="1" t="s">
        <v>1295</v>
      </c>
      <c r="C1867" s="1" t="s">
        <v>3225</v>
      </c>
    </row>
    <row r="1868" spans="1:3" x14ac:dyDescent="0.2">
      <c r="A1868" s="1" t="str">
        <f>"300444"</f>
        <v>300444</v>
      </c>
      <c r="B1868" s="1" t="s">
        <v>1503</v>
      </c>
      <c r="C1868" s="1" t="s">
        <v>3241</v>
      </c>
    </row>
    <row r="1869" spans="1:3" x14ac:dyDescent="0.2">
      <c r="A1869" s="1" t="str">
        <f>"300443"</f>
        <v>300443</v>
      </c>
      <c r="B1869" s="1" t="s">
        <v>1409</v>
      </c>
      <c r="C1869" s="1" t="s">
        <v>3233</v>
      </c>
    </row>
    <row r="1870" spans="1:3" x14ac:dyDescent="0.2">
      <c r="A1870" s="1" t="str">
        <f>"300442"</f>
        <v>300442</v>
      </c>
      <c r="B1870" s="1" t="s">
        <v>548</v>
      </c>
      <c r="C1870" s="1" t="s">
        <v>3181</v>
      </c>
    </row>
    <row r="1871" spans="1:3" x14ac:dyDescent="0.2">
      <c r="A1871" s="1" t="str">
        <f>"300441"</f>
        <v>300441</v>
      </c>
      <c r="B1871" s="1" t="s">
        <v>1195</v>
      </c>
      <c r="C1871" s="1" t="s">
        <v>3221</v>
      </c>
    </row>
    <row r="1872" spans="1:3" x14ac:dyDescent="0.2">
      <c r="A1872" s="1" t="str">
        <f>"300439"</f>
        <v>300439</v>
      </c>
      <c r="B1872" s="1" t="s">
        <v>1782</v>
      </c>
      <c r="C1872" s="1" t="s">
        <v>3263</v>
      </c>
    </row>
    <row r="1873" spans="1:3" x14ac:dyDescent="0.2">
      <c r="A1873" s="1" t="str">
        <f>"300435"</f>
        <v>300435</v>
      </c>
      <c r="B1873" s="1" t="s">
        <v>113</v>
      </c>
      <c r="C1873" s="1" t="s">
        <v>3120</v>
      </c>
    </row>
    <row r="1874" spans="1:3" x14ac:dyDescent="0.2">
      <c r="A1874" s="1" t="str">
        <f>"300434"</f>
        <v>300434</v>
      </c>
      <c r="B1874" s="1" t="s">
        <v>1853</v>
      </c>
      <c r="C1874" s="1" t="s">
        <v>3268</v>
      </c>
    </row>
    <row r="1875" spans="1:3" x14ac:dyDescent="0.2">
      <c r="A1875" s="1" t="str">
        <f>"300433"</f>
        <v>300433</v>
      </c>
      <c r="B1875" s="1" t="s">
        <v>890</v>
      </c>
      <c r="C1875" s="1" t="s">
        <v>3202</v>
      </c>
    </row>
    <row r="1876" spans="1:3" x14ac:dyDescent="0.2">
      <c r="A1876" s="1" t="str">
        <f>"300432"</f>
        <v>300432</v>
      </c>
      <c r="B1876" s="1" t="s">
        <v>2032</v>
      </c>
      <c r="C1876" s="1" t="s">
        <v>3276</v>
      </c>
    </row>
    <row r="1877" spans="1:3" x14ac:dyDescent="0.2">
      <c r="A1877" s="1" t="str">
        <f>"300430"</f>
        <v>300430</v>
      </c>
      <c r="B1877" s="1" t="s">
        <v>992</v>
      </c>
      <c r="C1877" s="1" t="s">
        <v>3210</v>
      </c>
    </row>
    <row r="1878" spans="1:3" x14ac:dyDescent="0.2">
      <c r="A1878" s="1" t="str">
        <f>"300428"</f>
        <v>300428</v>
      </c>
      <c r="B1878" s="1" t="s">
        <v>1978</v>
      </c>
      <c r="C1878" s="1" t="s">
        <v>3275</v>
      </c>
    </row>
    <row r="1879" spans="1:3" x14ac:dyDescent="0.2">
      <c r="A1879" s="1" t="str">
        <f>"300427"</f>
        <v>300427</v>
      </c>
      <c r="B1879" s="1" t="s">
        <v>1520</v>
      </c>
      <c r="C1879" s="1" t="s">
        <v>3242</v>
      </c>
    </row>
    <row r="1880" spans="1:3" x14ac:dyDescent="0.2">
      <c r="A1880" s="1" t="str">
        <f>"300424"</f>
        <v>300424</v>
      </c>
      <c r="B1880" s="1" t="s">
        <v>1364</v>
      </c>
      <c r="C1880" s="1" t="s">
        <v>3230</v>
      </c>
    </row>
    <row r="1881" spans="1:3" x14ac:dyDescent="0.2">
      <c r="A1881" s="1" t="str">
        <f>"300421"</f>
        <v>300421</v>
      </c>
      <c r="B1881" s="1" t="s">
        <v>1254</v>
      </c>
      <c r="C1881" s="1" t="s">
        <v>3223</v>
      </c>
    </row>
    <row r="1882" spans="1:3" x14ac:dyDescent="0.2">
      <c r="A1882" s="1" t="str">
        <f>"300420"</f>
        <v>300420</v>
      </c>
      <c r="B1882" s="1" t="s">
        <v>1070</v>
      </c>
      <c r="C1882" s="1" t="s">
        <v>3214</v>
      </c>
    </row>
    <row r="1883" spans="1:3" x14ac:dyDescent="0.2">
      <c r="A1883" s="1" t="str">
        <f>"300416"</f>
        <v>300416</v>
      </c>
      <c r="B1883" s="1" t="s">
        <v>281</v>
      </c>
      <c r="C1883" s="1" t="s">
        <v>3139</v>
      </c>
    </row>
    <row r="1884" spans="1:3" x14ac:dyDescent="0.2">
      <c r="A1884" s="1" t="str">
        <f>"300415"</f>
        <v>300415</v>
      </c>
      <c r="B1884" s="1" t="s">
        <v>1071</v>
      </c>
      <c r="C1884" s="1" t="s">
        <v>3214</v>
      </c>
    </row>
    <row r="1885" spans="1:3" x14ac:dyDescent="0.2">
      <c r="A1885" s="1" t="str">
        <f>"300414"</f>
        <v>300414</v>
      </c>
      <c r="B1885" s="1" t="s">
        <v>667</v>
      </c>
      <c r="C1885" s="1" t="s">
        <v>3190</v>
      </c>
    </row>
    <row r="1886" spans="1:3" x14ac:dyDescent="0.2">
      <c r="A1886" s="1" t="str">
        <f>"300413"</f>
        <v>300413</v>
      </c>
      <c r="B1886" s="1" t="s">
        <v>474</v>
      </c>
      <c r="C1886" s="1" t="s">
        <v>3169</v>
      </c>
    </row>
    <row r="1887" spans="1:3" x14ac:dyDescent="0.2">
      <c r="A1887" s="1" t="str">
        <f>"300411"</f>
        <v>300411</v>
      </c>
      <c r="B1887" s="1" t="s">
        <v>1167</v>
      </c>
      <c r="C1887" s="1" t="s">
        <v>3219</v>
      </c>
    </row>
    <row r="1888" spans="1:3" x14ac:dyDescent="0.2">
      <c r="A1888" s="1" t="str">
        <f>"300410"</f>
        <v>300410</v>
      </c>
      <c r="B1888" s="1" t="s">
        <v>1544</v>
      </c>
      <c r="C1888" s="1" t="s">
        <v>3246</v>
      </c>
    </row>
    <row r="1889" spans="1:3" x14ac:dyDescent="0.2">
      <c r="A1889" s="1" t="str">
        <f>"300409"</f>
        <v>300409</v>
      </c>
      <c r="B1889" s="1" t="s">
        <v>1553</v>
      </c>
      <c r="C1889" s="1" t="s">
        <v>3247</v>
      </c>
    </row>
    <row r="1890" spans="1:3" x14ac:dyDescent="0.2">
      <c r="A1890" s="1" t="str">
        <f>"300408"</f>
        <v>300408</v>
      </c>
      <c r="B1890" s="1" t="s">
        <v>751</v>
      </c>
      <c r="C1890" s="1" t="s">
        <v>3196</v>
      </c>
    </row>
    <row r="1891" spans="1:3" x14ac:dyDescent="0.2">
      <c r="A1891" s="1" t="str">
        <f>"300407"</f>
        <v>300407</v>
      </c>
      <c r="B1891" s="1" t="s">
        <v>1521</v>
      </c>
      <c r="C1891" s="1" t="s">
        <v>3242</v>
      </c>
    </row>
    <row r="1892" spans="1:3" x14ac:dyDescent="0.2">
      <c r="A1892" s="1" t="str">
        <f>"300406"</f>
        <v>300406</v>
      </c>
      <c r="B1892" s="1" t="s">
        <v>1783</v>
      </c>
      <c r="C1892" s="1" t="s">
        <v>3263</v>
      </c>
    </row>
    <row r="1893" spans="1:3" x14ac:dyDescent="0.2">
      <c r="A1893" s="1" t="str">
        <f>"300404"</f>
        <v>300404</v>
      </c>
      <c r="B1893" s="1" t="s">
        <v>1705</v>
      </c>
      <c r="C1893" s="1" t="s">
        <v>3255</v>
      </c>
    </row>
    <row r="1894" spans="1:3" x14ac:dyDescent="0.2">
      <c r="A1894" s="1" t="str">
        <f>"300403"</f>
        <v>300403</v>
      </c>
      <c r="B1894" s="1" t="s">
        <v>2160</v>
      </c>
      <c r="C1894" s="1" t="s">
        <v>3287</v>
      </c>
    </row>
    <row r="1895" spans="1:3" x14ac:dyDescent="0.2">
      <c r="A1895" s="1" t="str">
        <f>"300402"</f>
        <v>300402</v>
      </c>
      <c r="B1895" s="1" t="s">
        <v>1216</v>
      </c>
      <c r="C1895" s="1" t="s">
        <v>3222</v>
      </c>
    </row>
    <row r="1896" spans="1:3" x14ac:dyDescent="0.2">
      <c r="A1896" s="1" t="str">
        <f>"300401"</f>
        <v>300401</v>
      </c>
      <c r="B1896" s="1" t="s">
        <v>1816</v>
      </c>
      <c r="C1896" s="1" t="s">
        <v>3267</v>
      </c>
    </row>
    <row r="1897" spans="1:3" x14ac:dyDescent="0.2">
      <c r="A1897" s="1" t="str">
        <f>"300400"</f>
        <v>300400</v>
      </c>
      <c r="B1897" s="1" t="s">
        <v>1072</v>
      </c>
      <c r="C1897" s="1" t="s">
        <v>3214</v>
      </c>
    </row>
    <row r="1898" spans="1:3" x14ac:dyDescent="0.2">
      <c r="A1898" s="1" t="str">
        <f>"300399"</f>
        <v>300399</v>
      </c>
      <c r="B1898" s="1" t="s">
        <v>583</v>
      </c>
      <c r="C1898" s="1" t="s">
        <v>3182</v>
      </c>
    </row>
    <row r="1899" spans="1:3" x14ac:dyDescent="0.2">
      <c r="A1899" s="1" t="str">
        <f>"300398"</f>
        <v>300398</v>
      </c>
      <c r="B1899" s="1" t="s">
        <v>960</v>
      </c>
      <c r="C1899" s="1" t="s">
        <v>3207</v>
      </c>
    </row>
    <row r="1900" spans="1:3" x14ac:dyDescent="0.2">
      <c r="A1900" s="1" t="str">
        <f>"300396"</f>
        <v>300396</v>
      </c>
      <c r="B1900" s="1" t="s">
        <v>1713</v>
      </c>
      <c r="C1900" s="1" t="s">
        <v>3257</v>
      </c>
    </row>
    <row r="1901" spans="1:3" x14ac:dyDescent="0.2">
      <c r="A1901" s="1" t="str">
        <f>"300395"</f>
        <v>300395</v>
      </c>
      <c r="B1901" s="1" t="s">
        <v>2638</v>
      </c>
      <c r="C1901" s="1" t="s">
        <v>3360</v>
      </c>
    </row>
    <row r="1902" spans="1:3" x14ac:dyDescent="0.2">
      <c r="A1902" s="1" t="str">
        <f>"300394"</f>
        <v>300394</v>
      </c>
      <c r="B1902" s="1" t="s">
        <v>697</v>
      </c>
      <c r="C1902" s="1" t="s">
        <v>3193</v>
      </c>
    </row>
    <row r="1903" spans="1:3" x14ac:dyDescent="0.2">
      <c r="A1903" s="1" t="str">
        <f>"300390"</f>
        <v>300390</v>
      </c>
      <c r="B1903" s="1" t="s">
        <v>2689</v>
      </c>
      <c r="C1903" s="1" t="s">
        <v>3369</v>
      </c>
    </row>
    <row r="1904" spans="1:3" x14ac:dyDescent="0.2">
      <c r="A1904" s="1" t="str">
        <f>"300389"</f>
        <v>300389</v>
      </c>
      <c r="B1904" s="1" t="s">
        <v>800</v>
      </c>
      <c r="C1904" s="1" t="s">
        <v>3198</v>
      </c>
    </row>
    <row r="1905" spans="1:3" x14ac:dyDescent="0.2">
      <c r="A1905" s="1" t="str">
        <f>"300388"</f>
        <v>300388</v>
      </c>
      <c r="B1905" s="1" t="s">
        <v>58</v>
      </c>
      <c r="C1905" s="1" t="s">
        <v>3116</v>
      </c>
    </row>
    <row r="1906" spans="1:3" x14ac:dyDescent="0.2">
      <c r="A1906" s="1" t="str">
        <f>"300387"</f>
        <v>300387</v>
      </c>
      <c r="B1906" s="1" t="s">
        <v>2798</v>
      </c>
      <c r="C1906" s="1" t="s">
        <v>3382</v>
      </c>
    </row>
    <row r="1907" spans="1:3" x14ac:dyDescent="0.2">
      <c r="A1907" s="1" t="str">
        <f>"300386"</f>
        <v>300386</v>
      </c>
      <c r="B1907" s="1" t="s">
        <v>624</v>
      </c>
      <c r="C1907" s="1" t="s">
        <v>3184</v>
      </c>
    </row>
    <row r="1908" spans="1:3" x14ac:dyDescent="0.2">
      <c r="A1908" s="1" t="str">
        <f>"300384"</f>
        <v>300384</v>
      </c>
      <c r="B1908" s="1" t="s">
        <v>341</v>
      </c>
      <c r="C1908" s="1" t="s">
        <v>3150</v>
      </c>
    </row>
    <row r="1909" spans="1:3" x14ac:dyDescent="0.2">
      <c r="A1909" s="1" t="str">
        <f>"300383"</f>
        <v>300383</v>
      </c>
      <c r="B1909" s="1" t="s">
        <v>549</v>
      </c>
      <c r="C1909" s="1" t="s">
        <v>3181</v>
      </c>
    </row>
    <row r="1910" spans="1:3" x14ac:dyDescent="0.2">
      <c r="A1910" s="1" t="str">
        <f>"300382"</f>
        <v>300382</v>
      </c>
      <c r="B1910" s="1" t="s">
        <v>1114</v>
      </c>
      <c r="C1910" s="1" t="s">
        <v>3217</v>
      </c>
    </row>
    <row r="1911" spans="1:3" x14ac:dyDescent="0.2">
      <c r="A1911" s="1" t="str">
        <f>"300381"</f>
        <v>300381</v>
      </c>
      <c r="B1911" s="1" t="s">
        <v>1817</v>
      </c>
      <c r="C1911" s="1" t="s">
        <v>3267</v>
      </c>
    </row>
    <row r="1912" spans="1:3" x14ac:dyDescent="0.2">
      <c r="A1912" s="1" t="str">
        <f>"300375"</f>
        <v>300375</v>
      </c>
      <c r="B1912" s="1" t="s">
        <v>2033</v>
      </c>
      <c r="C1912" s="1" t="s">
        <v>3276</v>
      </c>
    </row>
    <row r="1913" spans="1:3" x14ac:dyDescent="0.2">
      <c r="A1913" s="1" t="str">
        <f>"300373"</f>
        <v>300373</v>
      </c>
      <c r="B1913" s="1" t="s">
        <v>926</v>
      </c>
      <c r="C1913" s="1" t="s">
        <v>3204</v>
      </c>
    </row>
    <row r="1914" spans="1:3" x14ac:dyDescent="0.2">
      <c r="A1914" s="1" t="str">
        <f>"300371"</f>
        <v>300371</v>
      </c>
      <c r="B1914" s="1" t="s">
        <v>1296</v>
      </c>
      <c r="C1914" s="1" t="s">
        <v>3225</v>
      </c>
    </row>
    <row r="1915" spans="1:3" x14ac:dyDescent="0.2">
      <c r="A1915" s="1" t="str">
        <f>"300365"</f>
        <v>300365</v>
      </c>
      <c r="B1915" s="1" t="s">
        <v>584</v>
      </c>
      <c r="C1915" s="1" t="s">
        <v>3182</v>
      </c>
    </row>
    <row r="1916" spans="1:3" x14ac:dyDescent="0.2">
      <c r="A1916" s="1" t="str">
        <f>"300360"</f>
        <v>300360</v>
      </c>
      <c r="B1916" s="1" t="s">
        <v>1531</v>
      </c>
      <c r="C1916" s="1" t="s">
        <v>3243</v>
      </c>
    </row>
    <row r="1917" spans="1:3" x14ac:dyDescent="0.2">
      <c r="A1917" s="1" t="str">
        <f>"300357"</f>
        <v>300357</v>
      </c>
      <c r="B1917" s="1" t="s">
        <v>1766</v>
      </c>
      <c r="C1917" s="1" t="s">
        <v>3261</v>
      </c>
    </row>
    <row r="1918" spans="1:3" x14ac:dyDescent="0.2">
      <c r="A1918" s="1" t="str">
        <f>"300354"</f>
        <v>300354</v>
      </c>
      <c r="B1918" s="1" t="s">
        <v>1297</v>
      </c>
      <c r="C1918" s="1" t="s">
        <v>3225</v>
      </c>
    </row>
    <row r="1919" spans="1:3" x14ac:dyDescent="0.2">
      <c r="A1919" s="1" t="str">
        <f>"300351"</f>
        <v>300351</v>
      </c>
      <c r="B1919" s="1" t="s">
        <v>1319</v>
      </c>
      <c r="C1919" s="1" t="s">
        <v>3226</v>
      </c>
    </row>
    <row r="1920" spans="1:3" x14ac:dyDescent="0.2">
      <c r="A1920" s="1" t="str">
        <f>"300349"</f>
        <v>300349</v>
      </c>
      <c r="B1920" s="1" t="s">
        <v>1298</v>
      </c>
      <c r="C1920" s="1" t="s">
        <v>3225</v>
      </c>
    </row>
    <row r="1921" spans="1:3" x14ac:dyDescent="0.2">
      <c r="A1921" s="1" t="str">
        <f>"300347"</f>
        <v>300347</v>
      </c>
      <c r="B1921" s="1" t="s">
        <v>1706</v>
      </c>
      <c r="C1921" s="1" t="s">
        <v>3255</v>
      </c>
    </row>
    <row r="1922" spans="1:3" x14ac:dyDescent="0.2">
      <c r="A1922" s="1" t="str">
        <f>"300346"</f>
        <v>300346</v>
      </c>
      <c r="B1922" s="1" t="s">
        <v>961</v>
      </c>
      <c r="C1922" s="1" t="s">
        <v>3207</v>
      </c>
    </row>
    <row r="1923" spans="1:3" x14ac:dyDescent="0.2">
      <c r="A1923" s="1" t="str">
        <f>"300342"</f>
        <v>300342</v>
      </c>
      <c r="B1923" s="1" t="s">
        <v>2161</v>
      </c>
      <c r="C1923" s="1" t="s">
        <v>3287</v>
      </c>
    </row>
    <row r="1924" spans="1:3" x14ac:dyDescent="0.2">
      <c r="A1924" s="1" t="str">
        <f>"300341"</f>
        <v>300341</v>
      </c>
      <c r="B1924" s="1" t="s">
        <v>1504</v>
      </c>
      <c r="C1924" s="1" t="s">
        <v>3241</v>
      </c>
    </row>
    <row r="1925" spans="1:3" x14ac:dyDescent="0.2">
      <c r="A1925" s="1" t="str">
        <f>"300340"</f>
        <v>300340</v>
      </c>
      <c r="B1925" s="1" t="s">
        <v>1554</v>
      </c>
      <c r="C1925" s="1" t="s">
        <v>3247</v>
      </c>
    </row>
    <row r="1926" spans="1:3" x14ac:dyDescent="0.2">
      <c r="A1926" s="1" t="str">
        <f>"300339"</f>
        <v>300339</v>
      </c>
      <c r="B1926" s="1" t="s">
        <v>585</v>
      </c>
      <c r="C1926" s="1" t="s">
        <v>3182</v>
      </c>
    </row>
    <row r="1927" spans="1:3" x14ac:dyDescent="0.2">
      <c r="A1927" s="1" t="str">
        <f>"300337"</f>
        <v>300337</v>
      </c>
      <c r="B1927" s="1" t="s">
        <v>2731</v>
      </c>
      <c r="C1927" s="1" t="s">
        <v>3373</v>
      </c>
    </row>
    <row r="1928" spans="1:3" x14ac:dyDescent="0.2">
      <c r="A1928" s="1" t="str">
        <f>"300334"</f>
        <v>300334</v>
      </c>
      <c r="B1928" s="1" t="s">
        <v>78</v>
      </c>
      <c r="C1928" s="1" t="s">
        <v>3118</v>
      </c>
    </row>
    <row r="1929" spans="1:3" x14ac:dyDescent="0.2">
      <c r="A1929" s="1" t="str">
        <f>"300332"</f>
        <v>300332</v>
      </c>
      <c r="B1929" s="1" t="s">
        <v>114</v>
      </c>
      <c r="C1929" s="1" t="s">
        <v>3120</v>
      </c>
    </row>
    <row r="1930" spans="1:3" x14ac:dyDescent="0.2">
      <c r="A1930" s="1" t="str">
        <f>"300331"</f>
        <v>300331</v>
      </c>
      <c r="B1930" s="1" t="s">
        <v>827</v>
      </c>
      <c r="C1930" s="1" t="s">
        <v>3199</v>
      </c>
    </row>
    <row r="1931" spans="1:3" x14ac:dyDescent="0.2">
      <c r="A1931" s="1" t="str">
        <f>"300327"</f>
        <v>300327</v>
      </c>
      <c r="B1931" s="1" t="s">
        <v>941</v>
      </c>
      <c r="C1931" s="1" t="s">
        <v>3205</v>
      </c>
    </row>
    <row r="1932" spans="1:3" x14ac:dyDescent="0.2">
      <c r="A1932" s="1" t="str">
        <f>"300322"</f>
        <v>300322</v>
      </c>
      <c r="B1932" s="1" t="s">
        <v>891</v>
      </c>
      <c r="C1932" s="1" t="s">
        <v>3202</v>
      </c>
    </row>
    <row r="1933" spans="1:3" x14ac:dyDescent="0.2">
      <c r="A1933" s="1" t="str">
        <f>"300321"</f>
        <v>300321</v>
      </c>
      <c r="B1933" s="1" t="s">
        <v>2879</v>
      </c>
      <c r="C1933" s="1" t="s">
        <v>3392</v>
      </c>
    </row>
    <row r="1934" spans="1:3" x14ac:dyDescent="0.2">
      <c r="A1934" s="1" t="str">
        <f>"300320"</f>
        <v>300320</v>
      </c>
      <c r="B1934" s="1" t="s">
        <v>2850</v>
      </c>
      <c r="C1934" s="1" t="s">
        <v>3387</v>
      </c>
    </row>
    <row r="1935" spans="1:3" x14ac:dyDescent="0.2">
      <c r="A1935" s="1" t="str">
        <f>"300319"</f>
        <v>300319</v>
      </c>
      <c r="B1935" s="1" t="s">
        <v>752</v>
      </c>
      <c r="C1935" s="1" t="s">
        <v>3196</v>
      </c>
    </row>
    <row r="1936" spans="1:3" x14ac:dyDescent="0.2">
      <c r="A1936" s="1" t="str">
        <f>"300317"</f>
        <v>300317</v>
      </c>
      <c r="B1936" s="1" t="s">
        <v>133</v>
      </c>
      <c r="C1936" s="1" t="s">
        <v>3123</v>
      </c>
    </row>
    <row r="1937" spans="1:3" x14ac:dyDescent="0.2">
      <c r="A1937" s="1" t="str">
        <f>"300316"</f>
        <v>300316</v>
      </c>
      <c r="B1937" s="1" t="s">
        <v>1421</v>
      </c>
      <c r="C1937" s="1" t="s">
        <v>3235</v>
      </c>
    </row>
    <row r="1938" spans="1:3" x14ac:dyDescent="0.2">
      <c r="A1938" s="1" t="str">
        <f>"300315"</f>
        <v>300315</v>
      </c>
      <c r="B1938" s="1" t="s">
        <v>513</v>
      </c>
      <c r="C1938" s="1" t="s">
        <v>3174</v>
      </c>
    </row>
    <row r="1939" spans="1:3" x14ac:dyDescent="0.2">
      <c r="A1939" s="1" t="str">
        <f>"300314"</f>
        <v>300314</v>
      </c>
      <c r="B1939" s="1" t="s">
        <v>1750</v>
      </c>
      <c r="C1939" s="1" t="s">
        <v>3259</v>
      </c>
    </row>
    <row r="1940" spans="1:3" x14ac:dyDescent="0.2">
      <c r="A1940" s="1" t="str">
        <f>"300308"</f>
        <v>300308</v>
      </c>
      <c r="B1940" s="1" t="s">
        <v>698</v>
      </c>
      <c r="C1940" s="1" t="s">
        <v>3193</v>
      </c>
    </row>
    <row r="1941" spans="1:3" x14ac:dyDescent="0.2">
      <c r="A1941" s="1" t="str">
        <f>"300307"</f>
        <v>300307</v>
      </c>
      <c r="B1941" s="1" t="s">
        <v>1105</v>
      </c>
      <c r="C1941" s="1" t="s">
        <v>3216</v>
      </c>
    </row>
    <row r="1942" spans="1:3" x14ac:dyDescent="0.2">
      <c r="A1942" s="1" t="str">
        <f>"300306"</f>
        <v>300306</v>
      </c>
      <c r="B1942" s="1" t="s">
        <v>1299</v>
      </c>
      <c r="C1942" s="1" t="s">
        <v>3225</v>
      </c>
    </row>
    <row r="1943" spans="1:3" x14ac:dyDescent="0.2">
      <c r="A1943" s="1" t="str">
        <f>"300304"</f>
        <v>300304</v>
      </c>
      <c r="B1943" s="1" t="s">
        <v>1922</v>
      </c>
      <c r="C1943" s="1" t="s">
        <v>3273</v>
      </c>
    </row>
    <row r="1944" spans="1:3" x14ac:dyDescent="0.2">
      <c r="A1944" s="1" t="str">
        <f>"300303"</f>
        <v>300303</v>
      </c>
      <c r="B1944" s="1" t="s">
        <v>801</v>
      </c>
      <c r="C1944" s="1" t="s">
        <v>3198</v>
      </c>
    </row>
    <row r="1945" spans="1:3" x14ac:dyDescent="0.2">
      <c r="A1945" s="1" t="str">
        <f>"300299"</f>
        <v>300299</v>
      </c>
      <c r="B1945" s="1" t="s">
        <v>514</v>
      </c>
      <c r="C1945" s="1" t="s">
        <v>3174</v>
      </c>
    </row>
    <row r="1946" spans="1:3" x14ac:dyDescent="0.2">
      <c r="A1946" s="1" t="str">
        <f>"300298"</f>
        <v>300298</v>
      </c>
      <c r="B1946" s="1" t="s">
        <v>1757</v>
      </c>
      <c r="C1946" s="1" t="s">
        <v>3260</v>
      </c>
    </row>
    <row r="1947" spans="1:3" x14ac:dyDescent="0.2">
      <c r="A1947" s="1" t="str">
        <f>"300296"</f>
        <v>300296</v>
      </c>
      <c r="B1947" s="1" t="s">
        <v>802</v>
      </c>
      <c r="C1947" s="1" t="s">
        <v>3198</v>
      </c>
    </row>
    <row r="1948" spans="1:3" x14ac:dyDescent="0.2">
      <c r="A1948" s="1" t="str">
        <f>"300294"</f>
        <v>300294</v>
      </c>
      <c r="B1948" s="1" t="s">
        <v>1791</v>
      </c>
      <c r="C1948" s="1" t="s">
        <v>3266</v>
      </c>
    </row>
    <row r="1949" spans="1:3" x14ac:dyDescent="0.2">
      <c r="A1949" s="1" t="str">
        <f>"300292"</f>
        <v>300292</v>
      </c>
      <c r="B1949" s="1" t="s">
        <v>657</v>
      </c>
      <c r="C1949" s="1" t="s">
        <v>3188</v>
      </c>
    </row>
    <row r="1950" spans="1:3" x14ac:dyDescent="0.2">
      <c r="A1950" s="1" t="str">
        <f>"300288"</f>
        <v>300288</v>
      </c>
      <c r="B1950" s="1" t="s">
        <v>586</v>
      </c>
      <c r="C1950" s="1" t="s">
        <v>3182</v>
      </c>
    </row>
    <row r="1951" spans="1:3" x14ac:dyDescent="0.2">
      <c r="A1951" s="1" t="str">
        <f>"300286"</f>
        <v>300286</v>
      </c>
      <c r="B1951" s="1" t="s">
        <v>1532</v>
      </c>
      <c r="C1951" s="1" t="s">
        <v>3243</v>
      </c>
    </row>
    <row r="1952" spans="1:3" x14ac:dyDescent="0.2">
      <c r="A1952" s="1" t="str">
        <f>"300285"</f>
        <v>300285</v>
      </c>
      <c r="B1952" s="1" t="s">
        <v>2936</v>
      </c>
      <c r="C1952" s="1" t="s">
        <v>3396</v>
      </c>
    </row>
    <row r="1953" spans="1:3" x14ac:dyDescent="0.2">
      <c r="A1953" s="1" t="str">
        <f>"300281"</f>
        <v>300281</v>
      </c>
      <c r="B1953" s="1" t="s">
        <v>1073</v>
      </c>
      <c r="C1953" s="1" t="s">
        <v>3214</v>
      </c>
    </row>
    <row r="1954" spans="1:3" x14ac:dyDescent="0.2">
      <c r="A1954" s="1" t="str">
        <f>"300279"</f>
        <v>300279</v>
      </c>
      <c r="B1954" s="1" t="s">
        <v>892</v>
      </c>
      <c r="C1954" s="1" t="s">
        <v>3202</v>
      </c>
    </row>
    <row r="1955" spans="1:3" x14ac:dyDescent="0.2">
      <c r="A1955" s="1" t="str">
        <f>"300278"</f>
        <v>300278</v>
      </c>
      <c r="B1955" s="1" t="s">
        <v>993</v>
      </c>
      <c r="C1955" s="1" t="s">
        <v>3210</v>
      </c>
    </row>
    <row r="1956" spans="1:3" x14ac:dyDescent="0.2">
      <c r="A1956" s="1" t="str">
        <f>"300276"</f>
        <v>300276</v>
      </c>
      <c r="B1956" s="1" t="s">
        <v>1074</v>
      </c>
      <c r="C1956" s="1" t="s">
        <v>3214</v>
      </c>
    </row>
    <row r="1957" spans="1:3" x14ac:dyDescent="0.2">
      <c r="A1957" s="1" t="str">
        <f>"300275"</f>
        <v>300275</v>
      </c>
      <c r="B1957" s="1" t="s">
        <v>1139</v>
      </c>
      <c r="C1957" s="1" t="s">
        <v>3218</v>
      </c>
    </row>
    <row r="1958" spans="1:3" x14ac:dyDescent="0.2">
      <c r="A1958" s="1" t="str">
        <f>"300274"</f>
        <v>300274</v>
      </c>
      <c r="B1958" s="1" t="s">
        <v>1439</v>
      </c>
      <c r="C1958" s="1" t="s">
        <v>3237</v>
      </c>
    </row>
    <row r="1959" spans="1:3" x14ac:dyDescent="0.2">
      <c r="A1959" s="1" t="str">
        <f>"300272"</f>
        <v>300272</v>
      </c>
      <c r="B1959" s="1" t="s">
        <v>2190</v>
      </c>
      <c r="C1959" s="1" t="s">
        <v>3292</v>
      </c>
    </row>
    <row r="1960" spans="1:3" x14ac:dyDescent="0.2">
      <c r="A1960" s="1" t="str">
        <f>"300267"</f>
        <v>300267</v>
      </c>
      <c r="B1960" s="1" t="s">
        <v>1818</v>
      </c>
      <c r="C1960" s="1" t="s">
        <v>3267</v>
      </c>
    </row>
    <row r="1961" spans="1:3" x14ac:dyDescent="0.2">
      <c r="A1961" s="1" t="str">
        <f>"300265"</f>
        <v>300265</v>
      </c>
      <c r="B1961" s="1" t="s">
        <v>1455</v>
      </c>
      <c r="C1961" s="1" t="s">
        <v>3239</v>
      </c>
    </row>
    <row r="1962" spans="1:3" x14ac:dyDescent="0.2">
      <c r="A1962" s="1" t="str">
        <f>"300264"</f>
        <v>300264</v>
      </c>
      <c r="B1962" s="1" t="s">
        <v>587</v>
      </c>
      <c r="C1962" s="1" t="s">
        <v>3182</v>
      </c>
    </row>
    <row r="1963" spans="1:3" x14ac:dyDescent="0.2">
      <c r="A1963" s="1" t="str">
        <f>"300263"</f>
        <v>300263</v>
      </c>
      <c r="B1963" s="1" t="s">
        <v>1168</v>
      </c>
      <c r="C1963" s="1" t="s">
        <v>3219</v>
      </c>
    </row>
    <row r="1964" spans="1:3" x14ac:dyDescent="0.2">
      <c r="A1964" s="1" t="str">
        <f>"300260"</f>
        <v>300260</v>
      </c>
      <c r="B1964" s="1" t="s">
        <v>1217</v>
      </c>
      <c r="C1964" s="1" t="s">
        <v>3222</v>
      </c>
    </row>
    <row r="1965" spans="1:3" x14ac:dyDescent="0.2">
      <c r="A1965" s="1" t="str">
        <f>"300259"</f>
        <v>300259</v>
      </c>
      <c r="B1965" s="1" t="s">
        <v>1300</v>
      </c>
      <c r="C1965" s="1" t="s">
        <v>3225</v>
      </c>
    </row>
    <row r="1966" spans="1:3" x14ac:dyDescent="0.2">
      <c r="A1966" s="1" t="str">
        <f>"300258"</f>
        <v>300258</v>
      </c>
      <c r="B1966" s="1" t="s">
        <v>2034</v>
      </c>
      <c r="C1966" s="1" t="s">
        <v>3276</v>
      </c>
    </row>
    <row r="1967" spans="1:3" x14ac:dyDescent="0.2">
      <c r="A1967" s="1" t="str">
        <f>"300257"</f>
        <v>300257</v>
      </c>
      <c r="B1967" s="1" t="s">
        <v>1169</v>
      </c>
      <c r="C1967" s="1" t="s">
        <v>3219</v>
      </c>
    </row>
    <row r="1968" spans="1:3" x14ac:dyDescent="0.2">
      <c r="A1968" s="1" t="str">
        <f>"300255"</f>
        <v>300255</v>
      </c>
      <c r="B1968" s="1" t="s">
        <v>1767</v>
      </c>
      <c r="C1968" s="1" t="s">
        <v>3261</v>
      </c>
    </row>
    <row r="1969" spans="1:3" x14ac:dyDescent="0.2">
      <c r="A1969" s="1" t="str">
        <f>"300254"</f>
        <v>300254</v>
      </c>
      <c r="B1969" s="1" t="s">
        <v>1854</v>
      </c>
      <c r="C1969" s="1" t="s">
        <v>3268</v>
      </c>
    </row>
    <row r="1970" spans="1:3" x14ac:dyDescent="0.2">
      <c r="A1970" s="1" t="str">
        <f>"300253"</f>
        <v>300253</v>
      </c>
      <c r="B1970" s="1" t="s">
        <v>588</v>
      </c>
      <c r="C1970" s="1" t="s">
        <v>3182</v>
      </c>
    </row>
    <row r="1971" spans="1:3" x14ac:dyDescent="0.2">
      <c r="A1971" s="1" t="str">
        <f>"300251"</f>
        <v>300251</v>
      </c>
      <c r="B1971" s="1" t="s">
        <v>481</v>
      </c>
      <c r="C1971" s="1" t="s">
        <v>3171</v>
      </c>
    </row>
    <row r="1972" spans="1:3" x14ac:dyDescent="0.2">
      <c r="A1972" s="1" t="str">
        <f>"300250"</f>
        <v>300250</v>
      </c>
      <c r="B1972" s="1" t="s">
        <v>589</v>
      </c>
      <c r="C1972" s="1" t="s">
        <v>3182</v>
      </c>
    </row>
    <row r="1973" spans="1:3" x14ac:dyDescent="0.2">
      <c r="A1973" s="1" t="str">
        <f>"300249"</f>
        <v>300249</v>
      </c>
      <c r="B1973" s="1" t="s">
        <v>625</v>
      </c>
      <c r="C1973" s="1" t="s">
        <v>3184</v>
      </c>
    </row>
    <row r="1974" spans="1:3" x14ac:dyDescent="0.2">
      <c r="A1974" s="1" t="str">
        <f>"300247"</f>
        <v>300247</v>
      </c>
      <c r="B1974" s="1" t="s">
        <v>2179</v>
      </c>
      <c r="C1974" s="1" t="s">
        <v>3290</v>
      </c>
    </row>
    <row r="1975" spans="1:3" x14ac:dyDescent="0.2">
      <c r="A1975" s="1" t="str">
        <f>"300246"</f>
        <v>300246</v>
      </c>
      <c r="B1975" s="1" t="s">
        <v>1751</v>
      </c>
      <c r="C1975" s="1" t="s">
        <v>3259</v>
      </c>
    </row>
    <row r="1976" spans="1:3" x14ac:dyDescent="0.2">
      <c r="A1976" s="1" t="str">
        <f>"300243"</f>
        <v>300243</v>
      </c>
      <c r="B1976" s="1" t="s">
        <v>2877</v>
      </c>
      <c r="C1976" s="1" t="s">
        <v>3391</v>
      </c>
    </row>
    <row r="1977" spans="1:3" x14ac:dyDescent="0.2">
      <c r="A1977" s="1" t="str">
        <f>"300241"</f>
        <v>300241</v>
      </c>
      <c r="B1977" s="1" t="s">
        <v>803</v>
      </c>
      <c r="C1977" s="1" t="s">
        <v>3198</v>
      </c>
    </row>
    <row r="1978" spans="1:3" x14ac:dyDescent="0.2">
      <c r="A1978" s="1" t="str">
        <f>"300240"</f>
        <v>300240</v>
      </c>
      <c r="B1978" s="1" t="s">
        <v>193</v>
      </c>
      <c r="C1978" s="1" t="s">
        <v>3130</v>
      </c>
    </row>
    <row r="1979" spans="1:3" x14ac:dyDescent="0.2">
      <c r="A1979" s="1" t="str">
        <f>"300239"</f>
        <v>300239</v>
      </c>
      <c r="B1979" s="1" t="s">
        <v>1768</v>
      </c>
      <c r="C1979" s="1" t="s">
        <v>3261</v>
      </c>
    </row>
    <row r="1980" spans="1:3" x14ac:dyDescent="0.2">
      <c r="A1980" s="1" t="str">
        <f>"300238"</f>
        <v>300238</v>
      </c>
      <c r="B1980" s="1" t="s">
        <v>1735</v>
      </c>
      <c r="C1980" s="1" t="s">
        <v>3258</v>
      </c>
    </row>
    <row r="1981" spans="1:3" x14ac:dyDescent="0.2">
      <c r="A1981" s="1" t="str">
        <f>"300236"</f>
        <v>300236</v>
      </c>
      <c r="B1981" s="1" t="s">
        <v>962</v>
      </c>
      <c r="C1981" s="1" t="s">
        <v>3207</v>
      </c>
    </row>
    <row r="1982" spans="1:3" x14ac:dyDescent="0.2">
      <c r="A1982" s="1" t="str">
        <f>"300235"</f>
        <v>300235</v>
      </c>
      <c r="B1982" s="1" t="s">
        <v>590</v>
      </c>
      <c r="C1982" s="1" t="s">
        <v>3182</v>
      </c>
    </row>
    <row r="1983" spans="1:3" x14ac:dyDescent="0.2">
      <c r="A1983" s="1" t="str">
        <f>"300234"</f>
        <v>300234</v>
      </c>
      <c r="B1983" s="1" t="s">
        <v>2624</v>
      </c>
      <c r="C1983" s="1" t="s">
        <v>3358</v>
      </c>
    </row>
    <row r="1984" spans="1:3" x14ac:dyDescent="0.2">
      <c r="A1984" s="1" t="str">
        <f>"300233"</f>
        <v>300233</v>
      </c>
      <c r="B1984" s="1" t="s">
        <v>1855</v>
      </c>
      <c r="C1984" s="1" t="s">
        <v>3268</v>
      </c>
    </row>
    <row r="1985" spans="1:3" x14ac:dyDescent="0.2">
      <c r="A1985" s="1" t="str">
        <f>"300232"</f>
        <v>300232</v>
      </c>
      <c r="B1985" s="1" t="s">
        <v>804</v>
      </c>
      <c r="C1985" s="1" t="s">
        <v>3198</v>
      </c>
    </row>
    <row r="1986" spans="1:3" x14ac:dyDescent="0.2">
      <c r="A1986" s="1" t="str">
        <f>"300231"</f>
        <v>300231</v>
      </c>
      <c r="B1986" s="1" t="s">
        <v>591</v>
      </c>
      <c r="C1986" s="1" t="s">
        <v>3182</v>
      </c>
    </row>
    <row r="1987" spans="1:3" x14ac:dyDescent="0.2">
      <c r="A1987" s="1" t="str">
        <f>"300230"</f>
        <v>300230</v>
      </c>
      <c r="B1987" s="1" t="s">
        <v>2867</v>
      </c>
      <c r="C1987" s="1" t="s">
        <v>3390</v>
      </c>
    </row>
    <row r="1988" spans="1:3" x14ac:dyDescent="0.2">
      <c r="A1988" s="1" t="str">
        <f>"300228"</f>
        <v>300228</v>
      </c>
      <c r="B1988" s="1" t="s">
        <v>1075</v>
      </c>
      <c r="C1988" s="1" t="s">
        <v>3214</v>
      </c>
    </row>
    <row r="1989" spans="1:3" x14ac:dyDescent="0.2">
      <c r="A1989" s="1" t="str">
        <f>"300227"</f>
        <v>300227</v>
      </c>
      <c r="B1989" s="1" t="s">
        <v>974</v>
      </c>
      <c r="C1989" s="1" t="s">
        <v>3209</v>
      </c>
    </row>
    <row r="1990" spans="1:3" x14ac:dyDescent="0.2">
      <c r="A1990" s="1" t="str">
        <f>"300226"</f>
        <v>300226</v>
      </c>
      <c r="B1990" s="1" t="s">
        <v>527</v>
      </c>
      <c r="C1990" s="1" t="s">
        <v>3176</v>
      </c>
    </row>
    <row r="1991" spans="1:3" x14ac:dyDescent="0.2">
      <c r="A1991" s="1" t="str">
        <f>"300225"</f>
        <v>300225</v>
      </c>
      <c r="B1991" s="1" t="s">
        <v>3011</v>
      </c>
      <c r="C1991" s="1" t="s">
        <v>3403</v>
      </c>
    </row>
    <row r="1992" spans="1:3" x14ac:dyDescent="0.2">
      <c r="A1992" s="1" t="str">
        <f>"300224"</f>
        <v>300224</v>
      </c>
      <c r="B1992" s="1" t="s">
        <v>2657</v>
      </c>
      <c r="C1992" s="1" t="s">
        <v>3362</v>
      </c>
    </row>
    <row r="1993" spans="1:3" x14ac:dyDescent="0.2">
      <c r="A1993" s="1" t="str">
        <f>"300223"</f>
        <v>300223</v>
      </c>
      <c r="B1993" s="1" t="s">
        <v>942</v>
      </c>
      <c r="C1993" s="1" t="s">
        <v>3205</v>
      </c>
    </row>
    <row r="1994" spans="1:3" x14ac:dyDescent="0.2">
      <c r="A1994" s="1" t="str">
        <f>"300222"</f>
        <v>300222</v>
      </c>
      <c r="B1994" s="1" t="s">
        <v>1522</v>
      </c>
      <c r="C1994" s="1" t="s">
        <v>3242</v>
      </c>
    </row>
    <row r="1995" spans="1:3" x14ac:dyDescent="0.2">
      <c r="A1995" s="1" t="str">
        <f>"300221"</f>
        <v>300221</v>
      </c>
      <c r="B1995" s="1" t="s">
        <v>2891</v>
      </c>
      <c r="C1995" s="1" t="s">
        <v>3393</v>
      </c>
    </row>
    <row r="1996" spans="1:3" x14ac:dyDescent="0.2">
      <c r="A1996" s="1" t="str">
        <f>"300220"</f>
        <v>300220</v>
      </c>
      <c r="B1996" s="1" t="s">
        <v>975</v>
      </c>
      <c r="C1996" s="1" t="s">
        <v>3209</v>
      </c>
    </row>
    <row r="1997" spans="1:3" x14ac:dyDescent="0.2">
      <c r="A1997" s="1" t="str">
        <f>"300219"</f>
        <v>300219</v>
      </c>
      <c r="B1997" s="1" t="s">
        <v>805</v>
      </c>
      <c r="C1997" s="1" t="s">
        <v>3198</v>
      </c>
    </row>
    <row r="1998" spans="1:3" x14ac:dyDescent="0.2">
      <c r="A1998" s="1" t="str">
        <f>"300218"</f>
        <v>300218</v>
      </c>
      <c r="B1998" s="1" t="s">
        <v>2880</v>
      </c>
      <c r="C1998" s="1" t="s">
        <v>3392</v>
      </c>
    </row>
    <row r="1999" spans="1:3" x14ac:dyDescent="0.2">
      <c r="A1999" s="1" t="str">
        <f>"300217"</f>
        <v>300217</v>
      </c>
      <c r="B1999" s="1" t="s">
        <v>2162</v>
      </c>
      <c r="C1999" s="1" t="s">
        <v>3287</v>
      </c>
    </row>
    <row r="2000" spans="1:3" x14ac:dyDescent="0.2">
      <c r="A2000" s="1" t="str">
        <f>"300210"</f>
        <v>300210</v>
      </c>
      <c r="B2000" s="1" t="s">
        <v>1076</v>
      </c>
      <c r="C2000" s="1" t="s">
        <v>3214</v>
      </c>
    </row>
    <row r="2001" spans="1:3" x14ac:dyDescent="0.2">
      <c r="A2001" s="1" t="str">
        <f>"300209"</f>
        <v>300209</v>
      </c>
      <c r="B2001" s="1" t="s">
        <v>2117</v>
      </c>
      <c r="C2001" s="1" t="s">
        <v>3283</v>
      </c>
    </row>
    <row r="2002" spans="1:3" x14ac:dyDescent="0.2">
      <c r="A2002" s="1" t="str">
        <f>"300207"</f>
        <v>300207</v>
      </c>
      <c r="B2002" s="1" t="s">
        <v>1571</v>
      </c>
      <c r="C2002" s="1" t="s">
        <v>3248</v>
      </c>
    </row>
    <row r="2003" spans="1:3" x14ac:dyDescent="0.2">
      <c r="A2003" s="1" t="str">
        <f>"300206"</f>
        <v>300206</v>
      </c>
      <c r="B2003" s="1" t="s">
        <v>1752</v>
      </c>
      <c r="C2003" s="1" t="s">
        <v>3259</v>
      </c>
    </row>
    <row r="2004" spans="1:3" x14ac:dyDescent="0.2">
      <c r="A2004" s="1" t="str">
        <f>"300201"</f>
        <v>300201</v>
      </c>
      <c r="B2004" s="1" t="s">
        <v>1020</v>
      </c>
      <c r="C2004" s="1" t="s">
        <v>3213</v>
      </c>
    </row>
    <row r="2005" spans="1:3" x14ac:dyDescent="0.2">
      <c r="A2005" s="1" t="str">
        <f>"300200"</f>
        <v>300200</v>
      </c>
      <c r="B2005" s="1" t="s">
        <v>2952</v>
      </c>
      <c r="C2005" s="1" t="s">
        <v>3397</v>
      </c>
    </row>
    <row r="2006" spans="1:3" x14ac:dyDescent="0.2">
      <c r="A2006" s="1" t="str">
        <f>"300199"</f>
        <v>300199</v>
      </c>
      <c r="B2006" s="1" t="s">
        <v>1856</v>
      </c>
      <c r="C2006" s="1" t="s">
        <v>3268</v>
      </c>
    </row>
    <row r="2007" spans="1:3" x14ac:dyDescent="0.2">
      <c r="A2007" s="1" t="str">
        <f>"300196"</f>
        <v>300196</v>
      </c>
      <c r="B2007" s="1" t="s">
        <v>2630</v>
      </c>
      <c r="C2007" s="1" t="s">
        <v>3359</v>
      </c>
    </row>
    <row r="2008" spans="1:3" x14ac:dyDescent="0.2">
      <c r="A2008" s="1" t="str">
        <f>"300195"</f>
        <v>300195</v>
      </c>
      <c r="B2008" s="1" t="s">
        <v>1115</v>
      </c>
      <c r="C2008" s="1" t="s">
        <v>3217</v>
      </c>
    </row>
    <row r="2009" spans="1:3" x14ac:dyDescent="0.2">
      <c r="A2009" s="1" t="str">
        <f>"300194"</f>
        <v>300194</v>
      </c>
      <c r="B2009" s="1" t="s">
        <v>1857</v>
      </c>
      <c r="C2009" s="1" t="s">
        <v>3268</v>
      </c>
    </row>
    <row r="2010" spans="1:3" x14ac:dyDescent="0.2">
      <c r="A2010" s="1" t="str">
        <f>"300193"</f>
        <v>300193</v>
      </c>
      <c r="B2010" s="1" t="s">
        <v>1170</v>
      </c>
      <c r="C2010" s="1" t="s">
        <v>3219</v>
      </c>
    </row>
    <row r="2011" spans="1:3" x14ac:dyDescent="0.2">
      <c r="A2011" s="1" t="str">
        <f>"300187"</f>
        <v>300187</v>
      </c>
      <c r="B2011" s="1" t="s">
        <v>15</v>
      </c>
      <c r="C2011" s="1" t="s">
        <v>3114</v>
      </c>
    </row>
    <row r="2012" spans="1:3" x14ac:dyDescent="0.2">
      <c r="A2012" s="1" t="str">
        <f>"300185"</f>
        <v>300185</v>
      </c>
      <c r="B2012" s="1" t="s">
        <v>1410</v>
      </c>
      <c r="C2012" s="1" t="s">
        <v>3233</v>
      </c>
    </row>
    <row r="2013" spans="1:3" x14ac:dyDescent="0.2">
      <c r="A2013" s="1" t="str">
        <f>"300184"</f>
        <v>300184</v>
      </c>
      <c r="B2013" s="1" t="s">
        <v>733</v>
      </c>
      <c r="C2013" s="1" t="s">
        <v>3195</v>
      </c>
    </row>
    <row r="2014" spans="1:3" x14ac:dyDescent="0.2">
      <c r="A2014" s="1" t="str">
        <f>"300183"</f>
        <v>300183</v>
      </c>
      <c r="B2014" s="1" t="s">
        <v>668</v>
      </c>
      <c r="C2014" s="1" t="s">
        <v>3190</v>
      </c>
    </row>
    <row r="2015" spans="1:3" x14ac:dyDescent="0.2">
      <c r="A2015" s="1" t="str">
        <f>"300182"</f>
        <v>300182</v>
      </c>
      <c r="B2015" s="1" t="s">
        <v>482</v>
      </c>
      <c r="C2015" s="1" t="s">
        <v>3171</v>
      </c>
    </row>
    <row r="2016" spans="1:3" x14ac:dyDescent="0.2">
      <c r="A2016" s="1" t="str">
        <f>"300181"</f>
        <v>300181</v>
      </c>
      <c r="B2016" s="1" t="s">
        <v>1633</v>
      </c>
      <c r="C2016" s="1" t="s">
        <v>3251</v>
      </c>
    </row>
    <row r="2017" spans="1:3" x14ac:dyDescent="0.2">
      <c r="A2017" s="1" t="str">
        <f>"300180"</f>
        <v>300180</v>
      </c>
      <c r="B2017" s="1" t="s">
        <v>2881</v>
      </c>
      <c r="C2017" s="1" t="s">
        <v>3392</v>
      </c>
    </row>
    <row r="2018" spans="1:3" x14ac:dyDescent="0.2">
      <c r="A2018" s="1" t="str">
        <f>"300179"</f>
        <v>300179</v>
      </c>
      <c r="B2018" s="1" t="s">
        <v>1184</v>
      </c>
      <c r="C2018" s="1" t="s">
        <v>3220</v>
      </c>
    </row>
    <row r="2019" spans="1:3" x14ac:dyDescent="0.2">
      <c r="A2019" s="1" t="str">
        <f>"300176"</f>
        <v>300176</v>
      </c>
      <c r="B2019" s="1" t="s">
        <v>2035</v>
      </c>
      <c r="C2019" s="1" t="s">
        <v>3276</v>
      </c>
    </row>
    <row r="2020" spans="1:3" x14ac:dyDescent="0.2">
      <c r="A2020" s="1" t="str">
        <f>"300174"</f>
        <v>300174</v>
      </c>
      <c r="B2020" s="1" t="s">
        <v>2937</v>
      </c>
      <c r="C2020" s="1" t="s">
        <v>3396</v>
      </c>
    </row>
    <row r="2021" spans="1:3" x14ac:dyDescent="0.2">
      <c r="A2021" s="1" t="str">
        <f>"300173"</f>
        <v>300173</v>
      </c>
      <c r="B2021" s="1" t="s">
        <v>1545</v>
      </c>
      <c r="C2021" s="1" t="s">
        <v>3246</v>
      </c>
    </row>
    <row r="2022" spans="1:3" x14ac:dyDescent="0.2">
      <c r="A2022" s="1" t="str">
        <f>"300172"</f>
        <v>300172</v>
      </c>
      <c r="B2022" s="1" t="s">
        <v>59</v>
      </c>
      <c r="C2022" s="1" t="s">
        <v>3116</v>
      </c>
    </row>
    <row r="2023" spans="1:3" x14ac:dyDescent="0.2">
      <c r="A2023" s="1" t="str">
        <f>"300171"</f>
        <v>300171</v>
      </c>
      <c r="B2023" s="1" t="s">
        <v>1711</v>
      </c>
      <c r="C2023" s="1" t="s">
        <v>3256</v>
      </c>
    </row>
    <row r="2024" spans="1:3" x14ac:dyDescent="0.2">
      <c r="A2024" s="1" t="str">
        <f>"300170"</f>
        <v>300170</v>
      </c>
      <c r="B2024" s="1" t="s">
        <v>541</v>
      </c>
      <c r="C2024" s="1" t="s">
        <v>3180</v>
      </c>
    </row>
    <row r="2025" spans="1:3" x14ac:dyDescent="0.2">
      <c r="A2025" s="1" t="str">
        <f>"300162"</f>
        <v>300162</v>
      </c>
      <c r="B2025" s="1" t="s">
        <v>806</v>
      </c>
      <c r="C2025" s="1" t="s">
        <v>3198</v>
      </c>
    </row>
    <row r="2026" spans="1:3" x14ac:dyDescent="0.2">
      <c r="A2026" s="1" t="str">
        <f>"300160"</f>
        <v>300160</v>
      </c>
      <c r="B2026" s="1" t="s">
        <v>2163</v>
      </c>
      <c r="C2026" s="1" t="s">
        <v>3287</v>
      </c>
    </row>
    <row r="2027" spans="1:3" x14ac:dyDescent="0.2">
      <c r="A2027" s="1" t="str">
        <f>"300158"</f>
        <v>300158</v>
      </c>
      <c r="B2027" s="1" t="s">
        <v>1858</v>
      </c>
      <c r="C2027" s="1" t="s">
        <v>3268</v>
      </c>
    </row>
    <row r="2028" spans="1:3" x14ac:dyDescent="0.2">
      <c r="A2028" s="1" t="str">
        <f>"300157"</f>
        <v>300157</v>
      </c>
      <c r="B2028" s="1" t="s">
        <v>1171</v>
      </c>
      <c r="C2028" s="1" t="s">
        <v>3219</v>
      </c>
    </row>
    <row r="2029" spans="1:3" x14ac:dyDescent="0.2">
      <c r="A2029" s="1" t="str">
        <f>"300154"</f>
        <v>300154</v>
      </c>
      <c r="B2029" s="1" t="s">
        <v>1172</v>
      </c>
      <c r="C2029" s="1" t="s">
        <v>3219</v>
      </c>
    </row>
    <row r="2030" spans="1:3" x14ac:dyDescent="0.2">
      <c r="A2030" s="1" t="str">
        <f>"300153"</f>
        <v>300153</v>
      </c>
      <c r="B2030" s="1" t="s">
        <v>1388</v>
      </c>
      <c r="C2030" s="1" t="s">
        <v>3232</v>
      </c>
    </row>
    <row r="2031" spans="1:3" x14ac:dyDescent="0.2">
      <c r="A2031" s="1" t="str">
        <f>"300151"</f>
        <v>300151</v>
      </c>
      <c r="B2031" s="1" t="s">
        <v>1077</v>
      </c>
      <c r="C2031" s="1" t="s">
        <v>3214</v>
      </c>
    </row>
    <row r="2032" spans="1:3" x14ac:dyDescent="0.2">
      <c r="A2032" s="1" t="str">
        <f>"300150"</f>
        <v>300150</v>
      </c>
      <c r="B2032" s="1" t="s">
        <v>592</v>
      </c>
      <c r="C2032" s="1" t="s">
        <v>3182</v>
      </c>
    </row>
    <row r="2033" spans="1:3" x14ac:dyDescent="0.2">
      <c r="A2033" s="1" t="str">
        <f>"300149"</f>
        <v>300149</v>
      </c>
      <c r="B2033" s="1" t="s">
        <v>1707</v>
      </c>
      <c r="C2033" s="1" t="s">
        <v>3255</v>
      </c>
    </row>
    <row r="2034" spans="1:3" x14ac:dyDescent="0.2">
      <c r="A2034" s="1" t="str">
        <f>"300148"</f>
        <v>300148</v>
      </c>
      <c r="B2034" s="1" t="s">
        <v>467</v>
      </c>
      <c r="C2034" s="1" t="s">
        <v>3166</v>
      </c>
    </row>
    <row r="2035" spans="1:3" x14ac:dyDescent="0.2">
      <c r="A2035" s="1" t="str">
        <f>"300146"</f>
        <v>300146</v>
      </c>
      <c r="B2035" s="1" t="s">
        <v>2422</v>
      </c>
      <c r="C2035" s="1" t="s">
        <v>3321</v>
      </c>
    </row>
    <row r="2036" spans="1:3" x14ac:dyDescent="0.2">
      <c r="A2036" s="1" t="str">
        <f>"300145"</f>
        <v>300145</v>
      </c>
      <c r="B2036" s="1" t="s">
        <v>1255</v>
      </c>
      <c r="C2036" s="1" t="s">
        <v>3223</v>
      </c>
    </row>
    <row r="2037" spans="1:3" x14ac:dyDescent="0.2">
      <c r="A2037" s="1" t="str">
        <f>"300144"</f>
        <v>300144</v>
      </c>
      <c r="B2037" s="1" t="s">
        <v>293</v>
      </c>
      <c r="C2037" s="1" t="s">
        <v>3141</v>
      </c>
    </row>
    <row r="2038" spans="1:3" x14ac:dyDescent="0.2">
      <c r="A2038" s="1" t="str">
        <f>"300143"</f>
        <v>300143</v>
      </c>
      <c r="B2038" s="1" t="s">
        <v>1689</v>
      </c>
      <c r="C2038" s="1" t="s">
        <v>3254</v>
      </c>
    </row>
    <row r="2039" spans="1:3" x14ac:dyDescent="0.2">
      <c r="A2039" s="1" t="str">
        <f>"300140"</f>
        <v>300140</v>
      </c>
      <c r="B2039" s="1" t="s">
        <v>33</v>
      </c>
      <c r="C2039" s="1" t="s">
        <v>3115</v>
      </c>
    </row>
    <row r="2040" spans="1:3" x14ac:dyDescent="0.2">
      <c r="A2040" s="1" t="str">
        <f>"300139"</f>
        <v>300139</v>
      </c>
      <c r="B2040" s="1" t="s">
        <v>2701</v>
      </c>
      <c r="C2040" s="1" t="s">
        <v>3371</v>
      </c>
    </row>
    <row r="2041" spans="1:3" x14ac:dyDescent="0.2">
      <c r="A2041" s="1" t="str">
        <f>"300138"</f>
        <v>300138</v>
      </c>
      <c r="B2041" s="1" t="s">
        <v>2543</v>
      </c>
      <c r="C2041" s="1" t="s">
        <v>3337</v>
      </c>
    </row>
    <row r="2042" spans="1:3" x14ac:dyDescent="0.2">
      <c r="A2042" s="1" t="str">
        <f>"300136"</f>
        <v>300136</v>
      </c>
      <c r="B2042" s="1" t="s">
        <v>893</v>
      </c>
      <c r="C2042" s="1" t="s">
        <v>3202</v>
      </c>
    </row>
    <row r="2043" spans="1:3" x14ac:dyDescent="0.2">
      <c r="A2043" s="1" t="str">
        <f>"300135"</f>
        <v>300135</v>
      </c>
      <c r="B2043" s="1" t="s">
        <v>3108</v>
      </c>
      <c r="C2043" s="1" t="s">
        <v>3419</v>
      </c>
    </row>
    <row r="2044" spans="1:3" x14ac:dyDescent="0.2">
      <c r="A2044" s="1" t="str">
        <f>"300133"</f>
        <v>300133</v>
      </c>
      <c r="B2044" s="1" t="s">
        <v>483</v>
      </c>
      <c r="C2044" s="1" t="s">
        <v>3171</v>
      </c>
    </row>
    <row r="2045" spans="1:3" x14ac:dyDescent="0.2">
      <c r="A2045" s="1" t="str">
        <f>"300132"</f>
        <v>300132</v>
      </c>
      <c r="B2045" s="1" t="s">
        <v>3097</v>
      </c>
      <c r="C2045" s="1" t="s">
        <v>3417</v>
      </c>
    </row>
    <row r="2046" spans="1:3" x14ac:dyDescent="0.2">
      <c r="A2046" s="1" t="str">
        <f>"300131"</f>
        <v>300131</v>
      </c>
      <c r="B2046" s="1" t="s">
        <v>734</v>
      </c>
      <c r="C2046" s="1" t="s">
        <v>3195</v>
      </c>
    </row>
    <row r="2047" spans="1:3" x14ac:dyDescent="0.2">
      <c r="A2047" s="1" t="str">
        <f>"300130"</f>
        <v>300130</v>
      </c>
      <c r="B2047" s="1" t="s">
        <v>626</v>
      </c>
      <c r="C2047" s="1" t="s">
        <v>3184</v>
      </c>
    </row>
    <row r="2048" spans="1:3" x14ac:dyDescent="0.2">
      <c r="A2048" s="1" t="str">
        <f>"300129"</f>
        <v>300129</v>
      </c>
      <c r="B2048" s="1" t="s">
        <v>1411</v>
      </c>
      <c r="C2048" s="1" t="s">
        <v>3233</v>
      </c>
    </row>
    <row r="2049" spans="1:3" x14ac:dyDescent="0.2">
      <c r="A2049" s="1" t="str">
        <f>"300127"</f>
        <v>300127</v>
      </c>
      <c r="B2049" s="1" t="s">
        <v>2658</v>
      </c>
      <c r="C2049" s="1" t="s">
        <v>3362</v>
      </c>
    </row>
    <row r="2050" spans="1:3" x14ac:dyDescent="0.2">
      <c r="A2050" s="1" t="str">
        <f>"300126"</f>
        <v>300126</v>
      </c>
      <c r="B2050" s="1" t="s">
        <v>1173</v>
      </c>
      <c r="C2050" s="1" t="s">
        <v>3219</v>
      </c>
    </row>
    <row r="2051" spans="1:3" x14ac:dyDescent="0.2">
      <c r="A2051" s="1" t="str">
        <f>"300124"</f>
        <v>300124</v>
      </c>
      <c r="B2051" s="1" t="s">
        <v>994</v>
      </c>
      <c r="C2051" s="1" t="s">
        <v>3210</v>
      </c>
    </row>
    <row r="2052" spans="1:3" x14ac:dyDescent="0.2">
      <c r="A2052" s="1" t="str">
        <f>"300121"</f>
        <v>300121</v>
      </c>
      <c r="B2052" s="1" t="s">
        <v>2858</v>
      </c>
      <c r="C2052" s="1" t="s">
        <v>3389</v>
      </c>
    </row>
    <row r="2053" spans="1:3" x14ac:dyDescent="0.2">
      <c r="A2053" s="1" t="str">
        <f>"300120"</f>
        <v>300120</v>
      </c>
      <c r="B2053" s="1" t="s">
        <v>842</v>
      </c>
      <c r="C2053" s="1" t="s">
        <v>3200</v>
      </c>
    </row>
    <row r="2054" spans="1:3" x14ac:dyDescent="0.2">
      <c r="A2054" s="1" t="str">
        <f>"300119"</f>
        <v>300119</v>
      </c>
      <c r="B2054" s="1" t="s">
        <v>2540</v>
      </c>
      <c r="C2054" s="1" t="s">
        <v>3336</v>
      </c>
    </row>
    <row r="2055" spans="1:3" x14ac:dyDescent="0.2">
      <c r="A2055" s="1" t="str">
        <f>"300115"</f>
        <v>300115</v>
      </c>
      <c r="B2055" s="1" t="s">
        <v>894</v>
      </c>
      <c r="C2055" s="1" t="s">
        <v>3202</v>
      </c>
    </row>
    <row r="2056" spans="1:3" x14ac:dyDescent="0.2">
      <c r="A2056" s="1" t="str">
        <f>"300113"</f>
        <v>300113</v>
      </c>
      <c r="B2056" s="1" t="s">
        <v>515</v>
      </c>
      <c r="C2056" s="1" t="s">
        <v>3174</v>
      </c>
    </row>
    <row r="2057" spans="1:3" x14ac:dyDescent="0.2">
      <c r="A2057" s="1" t="str">
        <f>"300111"</f>
        <v>300111</v>
      </c>
      <c r="B2057" s="1" t="s">
        <v>1859</v>
      </c>
      <c r="C2057" s="1" t="s">
        <v>3268</v>
      </c>
    </row>
    <row r="2058" spans="1:3" x14ac:dyDescent="0.2">
      <c r="A2058" s="1" t="str">
        <f>"300110"</f>
        <v>300110</v>
      </c>
      <c r="B2058" s="1" t="s">
        <v>1860</v>
      </c>
      <c r="C2058" s="1" t="s">
        <v>3268</v>
      </c>
    </row>
    <row r="2059" spans="1:3" x14ac:dyDescent="0.2">
      <c r="A2059" s="1" t="str">
        <f>"300109"</f>
        <v>300109</v>
      </c>
      <c r="B2059" s="1" t="s">
        <v>2938</v>
      </c>
      <c r="C2059" s="1" t="s">
        <v>3396</v>
      </c>
    </row>
    <row r="2060" spans="1:3" x14ac:dyDescent="0.2">
      <c r="A2060" s="1" t="str">
        <f>"300107"</f>
        <v>300107</v>
      </c>
      <c r="B2060" s="1" t="s">
        <v>2990</v>
      </c>
      <c r="C2060" s="1" t="s">
        <v>3401</v>
      </c>
    </row>
    <row r="2061" spans="1:3" x14ac:dyDescent="0.2">
      <c r="A2061" s="1" t="str">
        <f>"300105"</f>
        <v>300105</v>
      </c>
      <c r="B2061" s="1" t="s">
        <v>1389</v>
      </c>
      <c r="C2061" s="1" t="s">
        <v>3232</v>
      </c>
    </row>
    <row r="2062" spans="1:3" x14ac:dyDescent="0.2">
      <c r="A2062" s="1" t="str">
        <f>"300102"</f>
        <v>300102</v>
      </c>
      <c r="B2062" s="1" t="s">
        <v>807</v>
      </c>
      <c r="C2062" s="1" t="s">
        <v>3198</v>
      </c>
    </row>
    <row r="2063" spans="1:3" x14ac:dyDescent="0.2">
      <c r="A2063" s="1" t="str">
        <f>"300101"</f>
        <v>300101</v>
      </c>
      <c r="B2063" s="1" t="s">
        <v>1331</v>
      </c>
      <c r="C2063" s="1" t="s">
        <v>3227</v>
      </c>
    </row>
    <row r="2064" spans="1:3" x14ac:dyDescent="0.2">
      <c r="A2064" s="1" t="str">
        <f>"300100"</f>
        <v>300100</v>
      </c>
      <c r="B2064" s="1" t="s">
        <v>2082</v>
      </c>
      <c r="C2064" s="1" t="s">
        <v>3277</v>
      </c>
    </row>
    <row r="2065" spans="1:3" x14ac:dyDescent="0.2">
      <c r="A2065" s="1" t="str">
        <f>"300099"</f>
        <v>300099</v>
      </c>
      <c r="B2065" s="1" t="s">
        <v>1140</v>
      </c>
      <c r="C2065" s="1" t="s">
        <v>3218</v>
      </c>
    </row>
    <row r="2066" spans="1:3" x14ac:dyDescent="0.2">
      <c r="A2066" s="1" t="str">
        <f>"300095"</f>
        <v>300095</v>
      </c>
      <c r="B2066" s="1" t="s">
        <v>1141</v>
      </c>
      <c r="C2066" s="1" t="s">
        <v>3218</v>
      </c>
    </row>
    <row r="2067" spans="1:3" x14ac:dyDescent="0.2">
      <c r="A2067" s="1" t="str">
        <f>"300094"</f>
        <v>300094</v>
      </c>
      <c r="B2067" s="1" t="s">
        <v>2570</v>
      </c>
      <c r="C2067" s="1" t="s">
        <v>3344</v>
      </c>
    </row>
    <row r="2068" spans="1:3" x14ac:dyDescent="0.2">
      <c r="A2068" s="1" t="str">
        <f>"300092"</f>
        <v>300092</v>
      </c>
      <c r="B2068" s="1" t="s">
        <v>1142</v>
      </c>
      <c r="C2068" s="1" t="s">
        <v>3218</v>
      </c>
    </row>
    <row r="2069" spans="1:3" x14ac:dyDescent="0.2">
      <c r="A2069" s="1" t="str">
        <f>"300088"</f>
        <v>300088</v>
      </c>
      <c r="B2069" s="1" t="s">
        <v>828</v>
      </c>
      <c r="C2069" s="1" t="s">
        <v>3199</v>
      </c>
    </row>
    <row r="2070" spans="1:3" x14ac:dyDescent="0.2">
      <c r="A2070" s="1" t="str">
        <f>"300083"</f>
        <v>300083</v>
      </c>
      <c r="B2070" s="1" t="s">
        <v>1273</v>
      </c>
      <c r="C2070" s="1" t="s">
        <v>3224</v>
      </c>
    </row>
    <row r="2071" spans="1:3" x14ac:dyDescent="0.2">
      <c r="A2071" s="1" t="str">
        <f>"300079"</f>
        <v>300079</v>
      </c>
      <c r="B2071" s="1" t="s">
        <v>669</v>
      </c>
      <c r="C2071" s="1" t="s">
        <v>3190</v>
      </c>
    </row>
    <row r="2072" spans="1:3" x14ac:dyDescent="0.2">
      <c r="A2072" s="1" t="str">
        <f>"300075"</f>
        <v>300075</v>
      </c>
      <c r="B2072" s="1" t="s">
        <v>593</v>
      </c>
      <c r="C2072" s="1" t="s">
        <v>3182</v>
      </c>
    </row>
    <row r="2073" spans="1:3" x14ac:dyDescent="0.2">
      <c r="A2073" s="1" t="str">
        <f>"300073"</f>
        <v>300073</v>
      </c>
      <c r="B2073" s="1" t="s">
        <v>1555</v>
      </c>
      <c r="C2073" s="1" t="s">
        <v>3247</v>
      </c>
    </row>
    <row r="2074" spans="1:3" x14ac:dyDescent="0.2">
      <c r="A2074" s="1" t="str">
        <f>"300070"</f>
        <v>300070</v>
      </c>
      <c r="B2074" s="1" t="s">
        <v>60</v>
      </c>
      <c r="C2074" s="1" t="s">
        <v>3116</v>
      </c>
    </row>
    <row r="2075" spans="1:3" x14ac:dyDescent="0.2">
      <c r="A2075" s="1" t="str">
        <f>"300066"</f>
        <v>300066</v>
      </c>
      <c r="B2075" s="1" t="s">
        <v>1301</v>
      </c>
      <c r="C2075" s="1" t="s">
        <v>3225</v>
      </c>
    </row>
    <row r="2076" spans="1:3" x14ac:dyDescent="0.2">
      <c r="A2076" s="1" t="str">
        <f>"300065"</f>
        <v>300065</v>
      </c>
      <c r="B2076" s="1" t="s">
        <v>1346</v>
      </c>
      <c r="C2076" s="1" t="s">
        <v>3228</v>
      </c>
    </row>
    <row r="2077" spans="1:3" x14ac:dyDescent="0.2">
      <c r="A2077" s="1" t="str">
        <f>"300063"</f>
        <v>300063</v>
      </c>
      <c r="B2077" s="1" t="s">
        <v>499</v>
      </c>
      <c r="C2077" s="1" t="s">
        <v>3173</v>
      </c>
    </row>
    <row r="2078" spans="1:3" x14ac:dyDescent="0.2">
      <c r="A2078" s="1" t="str">
        <f>"300061"</f>
        <v>300061</v>
      </c>
      <c r="B2078" s="1" t="s">
        <v>489</v>
      </c>
      <c r="C2078" s="1" t="s">
        <v>3172</v>
      </c>
    </row>
    <row r="2079" spans="1:3" x14ac:dyDescent="0.2">
      <c r="A2079" s="1" t="str">
        <f>"300059"</f>
        <v>300059</v>
      </c>
      <c r="B2079" s="1" t="s">
        <v>406</v>
      </c>
      <c r="C2079" s="1" t="s">
        <v>3160</v>
      </c>
    </row>
    <row r="2080" spans="1:3" x14ac:dyDescent="0.2">
      <c r="A2080" s="1" t="str">
        <f>"300058"</f>
        <v>300058</v>
      </c>
      <c r="B2080" s="1" t="s">
        <v>500</v>
      </c>
      <c r="C2080" s="1" t="s">
        <v>3173</v>
      </c>
    </row>
    <row r="2081" spans="1:3" x14ac:dyDescent="0.2">
      <c r="A2081" s="1" t="str">
        <f>"300055"</f>
        <v>300055</v>
      </c>
      <c r="B2081" s="1" t="s">
        <v>3109</v>
      </c>
      <c r="C2081" s="1" t="s">
        <v>3419</v>
      </c>
    </row>
    <row r="2082" spans="1:3" x14ac:dyDescent="0.2">
      <c r="A2082" s="1" t="str">
        <f>"300054"</f>
        <v>300054</v>
      </c>
      <c r="B2082" s="1" t="s">
        <v>963</v>
      </c>
      <c r="C2082" s="1" t="s">
        <v>3207</v>
      </c>
    </row>
    <row r="2083" spans="1:3" x14ac:dyDescent="0.2">
      <c r="A2083" s="1" t="str">
        <f>"300050"</f>
        <v>300050</v>
      </c>
      <c r="B2083" s="1" t="s">
        <v>647</v>
      </c>
      <c r="C2083" s="1" t="s">
        <v>3186</v>
      </c>
    </row>
    <row r="2084" spans="1:3" x14ac:dyDescent="0.2">
      <c r="A2084" s="1" t="str">
        <f>"300049"</f>
        <v>300049</v>
      </c>
      <c r="B2084" s="1" t="s">
        <v>1753</v>
      </c>
      <c r="C2084" s="1" t="s">
        <v>3259</v>
      </c>
    </row>
    <row r="2085" spans="1:3" x14ac:dyDescent="0.2">
      <c r="A2085" s="1" t="str">
        <f>"300048"</f>
        <v>300048</v>
      </c>
      <c r="B2085" s="1" t="s">
        <v>1505</v>
      </c>
      <c r="C2085" s="1" t="s">
        <v>3241</v>
      </c>
    </row>
    <row r="2086" spans="1:3" x14ac:dyDescent="0.2">
      <c r="A2086" s="1" t="str">
        <f>"300047"</f>
        <v>300047</v>
      </c>
      <c r="B2086" s="1" t="s">
        <v>594</v>
      </c>
      <c r="C2086" s="1" t="s">
        <v>3182</v>
      </c>
    </row>
    <row r="2087" spans="1:3" x14ac:dyDescent="0.2">
      <c r="A2087" s="1" t="str">
        <f>"300046"</f>
        <v>300046</v>
      </c>
      <c r="B2087" s="1" t="s">
        <v>927</v>
      </c>
      <c r="C2087" s="1" t="s">
        <v>3204</v>
      </c>
    </row>
    <row r="2088" spans="1:3" x14ac:dyDescent="0.2">
      <c r="A2088" s="1" t="str">
        <f>"300041"</f>
        <v>300041</v>
      </c>
      <c r="B2088" s="1" t="s">
        <v>2953</v>
      </c>
      <c r="C2088" s="1" t="s">
        <v>3397</v>
      </c>
    </row>
    <row r="2089" spans="1:3" x14ac:dyDescent="0.2">
      <c r="A2089" s="1" t="str">
        <f>"300040"</f>
        <v>300040</v>
      </c>
      <c r="B2089" s="1" t="s">
        <v>123</v>
      </c>
      <c r="C2089" s="1" t="s">
        <v>3121</v>
      </c>
    </row>
    <row r="2090" spans="1:3" x14ac:dyDescent="0.2">
      <c r="A2090" s="1" t="str">
        <f>"300039"</f>
        <v>300039</v>
      </c>
      <c r="B2090" s="1" t="s">
        <v>1634</v>
      </c>
      <c r="C2090" s="1" t="s">
        <v>3251</v>
      </c>
    </row>
    <row r="2091" spans="1:3" x14ac:dyDescent="0.2">
      <c r="A2091" s="1" t="str">
        <f>"300037"</f>
        <v>300037</v>
      </c>
      <c r="B2091" s="1" t="s">
        <v>1556</v>
      </c>
      <c r="C2091" s="1" t="s">
        <v>3247</v>
      </c>
    </row>
    <row r="2092" spans="1:3" x14ac:dyDescent="0.2">
      <c r="A2092" s="1" t="str">
        <f>"300035"</f>
        <v>300035</v>
      </c>
      <c r="B2092" s="1" t="s">
        <v>1557</v>
      </c>
      <c r="C2092" s="1" t="s">
        <v>3247</v>
      </c>
    </row>
    <row r="2093" spans="1:3" x14ac:dyDescent="0.2">
      <c r="A2093" s="1" t="str">
        <f>"300034"</f>
        <v>300034</v>
      </c>
      <c r="B2093" s="1" t="s">
        <v>1365</v>
      </c>
      <c r="C2093" s="1" t="s">
        <v>3230</v>
      </c>
    </row>
    <row r="2094" spans="1:3" x14ac:dyDescent="0.2">
      <c r="A2094" s="1" t="str">
        <f>"300033"</f>
        <v>300033</v>
      </c>
      <c r="B2094" s="1" t="s">
        <v>595</v>
      </c>
      <c r="C2094" s="1" t="s">
        <v>3182</v>
      </c>
    </row>
    <row r="2095" spans="1:3" x14ac:dyDescent="0.2">
      <c r="A2095" s="1" t="str">
        <f>"300032"</f>
        <v>300032</v>
      </c>
      <c r="B2095" s="1" t="s">
        <v>895</v>
      </c>
      <c r="C2095" s="1" t="s">
        <v>3202</v>
      </c>
    </row>
    <row r="2096" spans="1:3" x14ac:dyDescent="0.2">
      <c r="A2096" s="1" t="str">
        <f>"300031"</f>
        <v>300031</v>
      </c>
      <c r="B2096" s="1" t="s">
        <v>516</v>
      </c>
      <c r="C2096" s="1" t="s">
        <v>3174</v>
      </c>
    </row>
    <row r="2097" spans="1:3" x14ac:dyDescent="0.2">
      <c r="A2097" s="1" t="str">
        <f>"300030"</f>
        <v>300030</v>
      </c>
      <c r="B2097" s="1" t="s">
        <v>1754</v>
      </c>
      <c r="C2097" s="1" t="s">
        <v>3259</v>
      </c>
    </row>
    <row r="2098" spans="1:3" x14ac:dyDescent="0.2">
      <c r="A2098" s="1" t="str">
        <f>"300027"</f>
        <v>300027</v>
      </c>
      <c r="B2098" s="1" t="s">
        <v>484</v>
      </c>
      <c r="C2098" s="1" t="s">
        <v>3171</v>
      </c>
    </row>
    <row r="2099" spans="1:3" x14ac:dyDescent="0.2">
      <c r="A2099" s="1" t="str">
        <f>"300026"</f>
        <v>300026</v>
      </c>
      <c r="B2099" s="1" t="s">
        <v>1635</v>
      </c>
      <c r="C2099" s="1" t="s">
        <v>3251</v>
      </c>
    </row>
    <row r="2100" spans="1:3" x14ac:dyDescent="0.2">
      <c r="A2100" s="1" t="str">
        <f>"300022"</f>
        <v>300022</v>
      </c>
      <c r="B2100" s="1" t="s">
        <v>2136</v>
      </c>
      <c r="C2100" s="1" t="s">
        <v>3285</v>
      </c>
    </row>
    <row r="2101" spans="1:3" x14ac:dyDescent="0.2">
      <c r="A2101" s="1" t="str">
        <f>"300021"</f>
        <v>300021</v>
      </c>
      <c r="B2101" s="1" t="s">
        <v>331</v>
      </c>
      <c r="C2101" s="1" t="s">
        <v>3148</v>
      </c>
    </row>
    <row r="2102" spans="1:3" x14ac:dyDescent="0.2">
      <c r="A2102" s="1" t="str">
        <f>"300019"</f>
        <v>300019</v>
      </c>
      <c r="B2102" s="1" t="s">
        <v>2961</v>
      </c>
      <c r="C2102" s="1" t="s">
        <v>3398</v>
      </c>
    </row>
    <row r="2103" spans="1:3" x14ac:dyDescent="0.2">
      <c r="A2103" s="1" t="str">
        <f>"300018"</f>
        <v>300018</v>
      </c>
      <c r="B2103" s="1" t="s">
        <v>1523</v>
      </c>
      <c r="C2103" s="1" t="s">
        <v>3242</v>
      </c>
    </row>
    <row r="2104" spans="1:3" x14ac:dyDescent="0.2">
      <c r="A2104" s="1" t="str">
        <f>"300017"</f>
        <v>300017</v>
      </c>
      <c r="B2104" s="1" t="s">
        <v>550</v>
      </c>
      <c r="C2104" s="1" t="s">
        <v>3181</v>
      </c>
    </row>
    <row r="2105" spans="1:3" x14ac:dyDescent="0.2">
      <c r="A2105" s="1" t="str">
        <f>"300016"</f>
        <v>300016</v>
      </c>
      <c r="B2105" s="1" t="s">
        <v>1861</v>
      </c>
      <c r="C2105" s="1" t="s">
        <v>3268</v>
      </c>
    </row>
    <row r="2106" spans="1:3" x14ac:dyDescent="0.2">
      <c r="A2106" s="1" t="str">
        <f>"300015"</f>
        <v>300015</v>
      </c>
      <c r="B2106" s="1" t="s">
        <v>1690</v>
      </c>
      <c r="C2106" s="1" t="s">
        <v>3254</v>
      </c>
    </row>
    <row r="2107" spans="1:3" x14ac:dyDescent="0.2">
      <c r="A2107" s="1" t="str">
        <f>"300014"</f>
        <v>300014</v>
      </c>
      <c r="B2107" s="1" t="s">
        <v>1572</v>
      </c>
      <c r="C2107" s="1" t="s">
        <v>3248</v>
      </c>
    </row>
    <row r="2108" spans="1:3" x14ac:dyDescent="0.2">
      <c r="A2108" s="1" t="str">
        <f>"300013"</f>
        <v>300013</v>
      </c>
      <c r="B2108" s="1" t="s">
        <v>194</v>
      </c>
      <c r="C2108" s="1" t="s">
        <v>3130</v>
      </c>
    </row>
    <row r="2109" spans="1:3" x14ac:dyDescent="0.2">
      <c r="A2109" s="1" t="str">
        <f>"300012"</f>
        <v>300012</v>
      </c>
      <c r="B2109" s="1" t="s">
        <v>282</v>
      </c>
      <c r="C2109" s="1" t="s">
        <v>3139</v>
      </c>
    </row>
    <row r="2110" spans="1:3" x14ac:dyDescent="0.2">
      <c r="A2110" s="1" t="str">
        <f>"300009"</f>
        <v>300009</v>
      </c>
      <c r="B2110" s="1" t="s">
        <v>1773</v>
      </c>
      <c r="C2110" s="1" t="s">
        <v>3262</v>
      </c>
    </row>
    <row r="2111" spans="1:3" x14ac:dyDescent="0.2">
      <c r="A2111" s="1" t="str">
        <f>"300008"</f>
        <v>300008</v>
      </c>
      <c r="B2111" s="1" t="s">
        <v>1347</v>
      </c>
      <c r="C2111" s="1" t="s">
        <v>3228</v>
      </c>
    </row>
    <row r="2112" spans="1:3" x14ac:dyDescent="0.2">
      <c r="A2112" s="1" t="str">
        <f>"300007"</f>
        <v>300007</v>
      </c>
      <c r="B2112" s="1" t="s">
        <v>1302</v>
      </c>
      <c r="C2112" s="1" t="s">
        <v>3225</v>
      </c>
    </row>
    <row r="2113" spans="1:3" x14ac:dyDescent="0.2">
      <c r="A2113" s="1" t="str">
        <f>"300005"</f>
        <v>300005</v>
      </c>
      <c r="B2113" s="1" t="s">
        <v>2370</v>
      </c>
      <c r="C2113" s="1" t="s">
        <v>3312</v>
      </c>
    </row>
    <row r="2114" spans="1:3" x14ac:dyDescent="0.2">
      <c r="A2114" s="1" t="str">
        <f>"300004"</f>
        <v>300004</v>
      </c>
      <c r="B2114" s="1" t="s">
        <v>1174</v>
      </c>
      <c r="C2114" s="1" t="s">
        <v>3219</v>
      </c>
    </row>
    <row r="2115" spans="1:3" x14ac:dyDescent="0.2">
      <c r="A2115" s="1" t="str">
        <f>"300003"</f>
        <v>300003</v>
      </c>
      <c r="B2115" s="1" t="s">
        <v>1736</v>
      </c>
      <c r="C2115" s="1" t="s">
        <v>3258</v>
      </c>
    </row>
    <row r="2116" spans="1:3" x14ac:dyDescent="0.2">
      <c r="A2116" s="1" t="str">
        <f>"300002"</f>
        <v>300002</v>
      </c>
      <c r="B2116" s="1" t="s">
        <v>517</v>
      </c>
      <c r="C2116" s="1" t="s">
        <v>3174</v>
      </c>
    </row>
    <row r="2117" spans="1:3" x14ac:dyDescent="0.2">
      <c r="A2117" s="1" t="str">
        <f>"300001"</f>
        <v>300001</v>
      </c>
      <c r="B2117" s="1" t="s">
        <v>1506</v>
      </c>
      <c r="C2117" s="1" t="s">
        <v>3241</v>
      </c>
    </row>
    <row r="2118" spans="1:3" x14ac:dyDescent="0.2">
      <c r="A2118" s="1" t="str">
        <f>"003816"</f>
        <v>003816</v>
      </c>
      <c r="B2118" s="1" t="s">
        <v>128</v>
      </c>
      <c r="C2118" s="1" t="s">
        <v>3122</v>
      </c>
    </row>
    <row r="2119" spans="1:3" x14ac:dyDescent="0.2">
      <c r="A2119" s="1" t="str">
        <f>"003043"</f>
        <v>003043</v>
      </c>
      <c r="B2119" s="1" t="s">
        <v>949</v>
      </c>
      <c r="C2119" s="1" t="s">
        <v>3206</v>
      </c>
    </row>
    <row r="2120" spans="1:3" x14ac:dyDescent="0.2">
      <c r="A2120" s="1" t="str">
        <f>"003042"</f>
        <v>003042</v>
      </c>
      <c r="B2120" s="1" t="s">
        <v>2834</v>
      </c>
      <c r="C2120" s="1" t="s">
        <v>3386</v>
      </c>
    </row>
    <row r="2121" spans="1:3" x14ac:dyDescent="0.2">
      <c r="A2121" s="1" t="str">
        <f>"003041"</f>
        <v>003041</v>
      </c>
      <c r="B2121" s="1" t="s">
        <v>2384</v>
      </c>
      <c r="C2121" s="1" t="s">
        <v>3314</v>
      </c>
    </row>
    <row r="2122" spans="1:3" x14ac:dyDescent="0.2">
      <c r="A2122" s="1" t="str">
        <f>"003040"</f>
        <v>003040</v>
      </c>
      <c r="B2122" s="1" t="s">
        <v>683</v>
      </c>
      <c r="C2122" s="1" t="s">
        <v>3191</v>
      </c>
    </row>
    <row r="2123" spans="1:3" x14ac:dyDescent="0.2">
      <c r="A2123" s="1" t="str">
        <f>"003039"</f>
        <v>003039</v>
      </c>
      <c r="B2123" s="1" t="s">
        <v>93</v>
      </c>
      <c r="C2123" s="1" t="s">
        <v>3119</v>
      </c>
    </row>
    <row r="2124" spans="1:3" x14ac:dyDescent="0.2">
      <c r="A2124" s="1" t="str">
        <f>"003038"</f>
        <v>003038</v>
      </c>
      <c r="B2124" s="1" t="s">
        <v>2732</v>
      </c>
      <c r="C2124" s="1" t="s">
        <v>3373</v>
      </c>
    </row>
    <row r="2125" spans="1:3" x14ac:dyDescent="0.2">
      <c r="A2125" s="1" t="str">
        <f>"003036"</f>
        <v>003036</v>
      </c>
      <c r="B2125" s="1" t="s">
        <v>1106</v>
      </c>
      <c r="C2125" s="1" t="s">
        <v>3216</v>
      </c>
    </row>
    <row r="2126" spans="1:3" x14ac:dyDescent="0.2">
      <c r="A2126" s="1" t="str">
        <f>"003035"</f>
        <v>003035</v>
      </c>
      <c r="B2126" s="1" t="s">
        <v>124</v>
      </c>
      <c r="C2126" s="1" t="s">
        <v>3121</v>
      </c>
    </row>
    <row r="2127" spans="1:3" x14ac:dyDescent="0.2">
      <c r="A2127" s="1" t="str">
        <f>"003033"</f>
        <v>003033</v>
      </c>
      <c r="B2127" s="1" t="s">
        <v>1959</v>
      </c>
      <c r="C2127" s="1" t="s">
        <v>3274</v>
      </c>
    </row>
    <row r="2128" spans="1:3" x14ac:dyDescent="0.2">
      <c r="A2128" s="1" t="str">
        <f>"003031"</f>
        <v>003031</v>
      </c>
      <c r="B2128" s="1" t="s">
        <v>735</v>
      </c>
      <c r="C2128" s="1" t="s">
        <v>3195</v>
      </c>
    </row>
    <row r="2129" spans="1:3" x14ac:dyDescent="0.2">
      <c r="A2129" s="1" t="str">
        <f>"003028"</f>
        <v>003028</v>
      </c>
      <c r="B2129" s="1" t="s">
        <v>736</v>
      </c>
      <c r="C2129" s="1" t="s">
        <v>3195</v>
      </c>
    </row>
    <row r="2130" spans="1:3" x14ac:dyDescent="0.2">
      <c r="A2130" s="1" t="str">
        <f>"003027"</f>
        <v>003027</v>
      </c>
      <c r="B2130" s="1" t="s">
        <v>67</v>
      </c>
      <c r="C2130" s="1" t="s">
        <v>3117</v>
      </c>
    </row>
    <row r="2131" spans="1:3" x14ac:dyDescent="0.2">
      <c r="A2131" s="1" t="str">
        <f>"003026"</f>
        <v>003026</v>
      </c>
      <c r="B2131" s="1" t="s">
        <v>964</v>
      </c>
      <c r="C2131" s="1" t="s">
        <v>3207</v>
      </c>
    </row>
    <row r="2132" spans="1:3" x14ac:dyDescent="0.2">
      <c r="A2132" s="1" t="str">
        <f>"003025"</f>
        <v>003025</v>
      </c>
      <c r="B2132" s="1" t="s">
        <v>1274</v>
      </c>
      <c r="C2132" s="1" t="s">
        <v>3224</v>
      </c>
    </row>
    <row r="2133" spans="1:3" x14ac:dyDescent="0.2">
      <c r="A2133" s="1" t="str">
        <f>"003023"</f>
        <v>003023</v>
      </c>
      <c r="B2133" s="1" t="s">
        <v>2180</v>
      </c>
      <c r="C2133" s="1" t="s">
        <v>3290</v>
      </c>
    </row>
    <row r="2134" spans="1:3" x14ac:dyDescent="0.2">
      <c r="A2134" s="1" t="str">
        <f>"003022"</f>
        <v>003022</v>
      </c>
      <c r="B2134" s="1" t="s">
        <v>1432</v>
      </c>
      <c r="C2134" s="1" t="s">
        <v>3236</v>
      </c>
    </row>
    <row r="2135" spans="1:3" x14ac:dyDescent="0.2">
      <c r="A2135" s="1" t="str">
        <f>"003021"</f>
        <v>003021</v>
      </c>
      <c r="B2135" s="1" t="s">
        <v>1594</v>
      </c>
      <c r="C2135" s="1" t="s">
        <v>3249</v>
      </c>
    </row>
    <row r="2136" spans="1:3" x14ac:dyDescent="0.2">
      <c r="A2136" s="1" t="str">
        <f>"003020"</f>
        <v>003020</v>
      </c>
      <c r="B2136" s="1" t="s">
        <v>1862</v>
      </c>
      <c r="C2136" s="1" t="s">
        <v>3268</v>
      </c>
    </row>
    <row r="2137" spans="1:3" x14ac:dyDescent="0.2">
      <c r="A2137" s="1" t="str">
        <f>"003019"</f>
        <v>003019</v>
      </c>
      <c r="B2137" s="1" t="s">
        <v>843</v>
      </c>
      <c r="C2137" s="1" t="s">
        <v>3200</v>
      </c>
    </row>
    <row r="2138" spans="1:3" x14ac:dyDescent="0.2">
      <c r="A2138" s="1" t="str">
        <f>"003018"</f>
        <v>003018</v>
      </c>
      <c r="B2138" s="1" t="s">
        <v>2295</v>
      </c>
      <c r="C2138" s="1" t="s">
        <v>3303</v>
      </c>
    </row>
    <row r="2139" spans="1:3" x14ac:dyDescent="0.2">
      <c r="A2139" s="1" t="str">
        <f>"003017"</f>
        <v>003017</v>
      </c>
      <c r="B2139" s="1" t="s">
        <v>3053</v>
      </c>
      <c r="C2139" s="1" t="s">
        <v>3407</v>
      </c>
    </row>
    <row r="2140" spans="1:3" x14ac:dyDescent="0.2">
      <c r="A2140" s="1" t="str">
        <f>"003016"</f>
        <v>003016</v>
      </c>
      <c r="B2140" s="1" t="s">
        <v>2360</v>
      </c>
      <c r="C2140" s="1" t="s">
        <v>3311</v>
      </c>
    </row>
    <row r="2141" spans="1:3" x14ac:dyDescent="0.2">
      <c r="A2141" s="1" t="str">
        <f>"003015"</f>
        <v>003015</v>
      </c>
      <c r="B2141" s="1" t="s">
        <v>829</v>
      </c>
      <c r="C2141" s="1" t="s">
        <v>3199</v>
      </c>
    </row>
    <row r="2142" spans="1:3" x14ac:dyDescent="0.2">
      <c r="A2142" s="1" t="str">
        <f>"003011"</f>
        <v>003011</v>
      </c>
      <c r="B2142" s="1" t="s">
        <v>2270</v>
      </c>
      <c r="C2142" s="1" t="s">
        <v>3300</v>
      </c>
    </row>
    <row r="2143" spans="1:3" x14ac:dyDescent="0.2">
      <c r="A2143" s="1" t="str">
        <f>"003010"</f>
        <v>003010</v>
      </c>
      <c r="B2143" s="1" t="s">
        <v>2112</v>
      </c>
      <c r="C2143" s="1" t="s">
        <v>3282</v>
      </c>
    </row>
    <row r="2144" spans="1:3" x14ac:dyDescent="0.2">
      <c r="A2144" s="1" t="str">
        <f>"003008"</f>
        <v>003008</v>
      </c>
      <c r="B2144" s="1" t="s">
        <v>283</v>
      </c>
      <c r="C2144" s="1" t="s">
        <v>3139</v>
      </c>
    </row>
    <row r="2145" spans="1:3" x14ac:dyDescent="0.2">
      <c r="A2145" s="1" t="str">
        <f>"003006"</f>
        <v>003006</v>
      </c>
      <c r="B2145" s="1" t="s">
        <v>2321</v>
      </c>
      <c r="C2145" s="1" t="s">
        <v>3307</v>
      </c>
    </row>
    <row r="2146" spans="1:3" x14ac:dyDescent="0.2">
      <c r="A2146" s="1" t="str">
        <f>"003003"</f>
        <v>003003</v>
      </c>
      <c r="B2146" s="1" t="s">
        <v>2278</v>
      </c>
      <c r="C2146" s="1" t="s">
        <v>3301</v>
      </c>
    </row>
    <row r="2147" spans="1:3" x14ac:dyDescent="0.2">
      <c r="A2147" s="1" t="str">
        <f>"003002"</f>
        <v>003002</v>
      </c>
      <c r="B2147" s="1" t="s">
        <v>2995</v>
      </c>
      <c r="C2147" s="1" t="s">
        <v>3402</v>
      </c>
    </row>
    <row r="2148" spans="1:3" x14ac:dyDescent="0.2">
      <c r="A2148" s="1" t="str">
        <f>"003001"</f>
        <v>003001</v>
      </c>
      <c r="B2148" s="1" t="s">
        <v>332</v>
      </c>
      <c r="C2148" s="1" t="s">
        <v>3148</v>
      </c>
    </row>
    <row r="2149" spans="1:3" x14ac:dyDescent="0.2">
      <c r="A2149" s="1" t="str">
        <f>"003000"</f>
        <v>003000</v>
      </c>
      <c r="B2149" s="1" t="s">
        <v>2458</v>
      </c>
      <c r="C2149" s="1" t="s">
        <v>3327</v>
      </c>
    </row>
    <row r="2150" spans="1:3" x14ac:dyDescent="0.2">
      <c r="A2150" s="1" t="str">
        <f>"002999"</f>
        <v>002999</v>
      </c>
      <c r="B2150" s="1" t="s">
        <v>2799</v>
      </c>
      <c r="C2150" s="1" t="s">
        <v>3382</v>
      </c>
    </row>
    <row r="2151" spans="1:3" x14ac:dyDescent="0.2">
      <c r="A2151" s="1" t="str">
        <f>"002998"</f>
        <v>002998</v>
      </c>
      <c r="B2151" s="1" t="s">
        <v>3082</v>
      </c>
      <c r="C2151" s="1" t="s">
        <v>3416</v>
      </c>
    </row>
    <row r="2152" spans="1:3" x14ac:dyDescent="0.2">
      <c r="A2152" s="1" t="str">
        <f>"002997"</f>
        <v>002997</v>
      </c>
      <c r="B2152" s="1" t="s">
        <v>1078</v>
      </c>
      <c r="C2152" s="1" t="s">
        <v>3214</v>
      </c>
    </row>
    <row r="2153" spans="1:3" x14ac:dyDescent="0.2">
      <c r="A2153" s="1" t="str">
        <f>"002996"</f>
        <v>002996</v>
      </c>
      <c r="B2153" s="1" t="s">
        <v>2733</v>
      </c>
      <c r="C2153" s="1" t="s">
        <v>3373</v>
      </c>
    </row>
    <row r="2154" spans="1:3" x14ac:dyDescent="0.2">
      <c r="A2154" s="1" t="str">
        <f>"002993"</f>
        <v>002993</v>
      </c>
      <c r="B2154" s="1" t="s">
        <v>896</v>
      </c>
      <c r="C2154" s="1" t="s">
        <v>3202</v>
      </c>
    </row>
    <row r="2155" spans="1:3" x14ac:dyDescent="0.2">
      <c r="A2155" s="1" t="str">
        <f>"002991"</f>
        <v>002991</v>
      </c>
      <c r="B2155" s="1" t="s">
        <v>2459</v>
      </c>
      <c r="C2155" s="1" t="s">
        <v>3327</v>
      </c>
    </row>
    <row r="2156" spans="1:3" x14ac:dyDescent="0.2">
      <c r="A2156" s="1" t="str">
        <f>"002990"</f>
        <v>002990</v>
      </c>
      <c r="B2156" s="1" t="s">
        <v>596</v>
      </c>
      <c r="C2156" s="1" t="s">
        <v>3182</v>
      </c>
    </row>
    <row r="2157" spans="1:3" x14ac:dyDescent="0.2">
      <c r="A2157" s="1" t="str">
        <f>"002988"</f>
        <v>002988</v>
      </c>
      <c r="B2157" s="1" t="s">
        <v>2734</v>
      </c>
      <c r="C2157" s="1" t="s">
        <v>3373</v>
      </c>
    </row>
    <row r="2158" spans="1:3" x14ac:dyDescent="0.2">
      <c r="A2158" s="1" t="str">
        <f>"002987"</f>
        <v>002987</v>
      </c>
      <c r="B2158" s="1" t="s">
        <v>597</v>
      </c>
      <c r="C2158" s="1" t="s">
        <v>3182</v>
      </c>
    </row>
    <row r="2159" spans="1:3" x14ac:dyDescent="0.2">
      <c r="A2159" s="1" t="str">
        <f>"002986"</f>
        <v>002986</v>
      </c>
      <c r="B2159" s="1" t="s">
        <v>3041</v>
      </c>
      <c r="C2159" s="1" t="s">
        <v>3406</v>
      </c>
    </row>
    <row r="2160" spans="1:3" x14ac:dyDescent="0.2">
      <c r="A2160" s="1" t="str">
        <f>"002985"</f>
        <v>002985</v>
      </c>
      <c r="B2160" s="1" t="s">
        <v>1366</v>
      </c>
      <c r="C2160" s="1" t="s">
        <v>3230</v>
      </c>
    </row>
    <row r="2161" spans="1:3" x14ac:dyDescent="0.2">
      <c r="A2161" s="1" t="str">
        <f>"002984"</f>
        <v>002984</v>
      </c>
      <c r="B2161" s="1" t="s">
        <v>1979</v>
      </c>
      <c r="C2161" s="1" t="s">
        <v>3275</v>
      </c>
    </row>
    <row r="2162" spans="1:3" x14ac:dyDescent="0.2">
      <c r="A2162" s="1" t="str">
        <f>"002983"</f>
        <v>002983</v>
      </c>
      <c r="B2162" s="1" t="s">
        <v>808</v>
      </c>
      <c r="C2162" s="1" t="s">
        <v>3198</v>
      </c>
    </row>
    <row r="2163" spans="1:3" x14ac:dyDescent="0.2">
      <c r="A2163" s="1" t="str">
        <f>"002982"</f>
        <v>002982</v>
      </c>
      <c r="B2163" s="1" t="s">
        <v>2575</v>
      </c>
      <c r="C2163" s="1" t="s">
        <v>3347</v>
      </c>
    </row>
    <row r="2164" spans="1:3" x14ac:dyDescent="0.2">
      <c r="A2164" s="1" t="str">
        <f>"002981"</f>
        <v>002981</v>
      </c>
      <c r="B2164" s="1" t="s">
        <v>897</v>
      </c>
      <c r="C2164" s="1" t="s">
        <v>3202</v>
      </c>
    </row>
    <row r="2165" spans="1:3" x14ac:dyDescent="0.2">
      <c r="A2165" s="1" t="str">
        <f>"002980"</f>
        <v>002980</v>
      </c>
      <c r="B2165" s="1" t="s">
        <v>1533</v>
      </c>
      <c r="C2165" s="1" t="s">
        <v>3243</v>
      </c>
    </row>
    <row r="2166" spans="1:3" x14ac:dyDescent="0.2">
      <c r="A2166" s="1" t="str">
        <f>"002979"</f>
        <v>002979</v>
      </c>
      <c r="B2166" s="1" t="s">
        <v>995</v>
      </c>
      <c r="C2166" s="1" t="s">
        <v>3210</v>
      </c>
    </row>
    <row r="2167" spans="1:3" x14ac:dyDescent="0.2">
      <c r="A2167" s="1" t="str">
        <f>"002978"</f>
        <v>002978</v>
      </c>
      <c r="B2167" s="1" t="s">
        <v>2673</v>
      </c>
      <c r="C2167" s="1" t="s">
        <v>3364</v>
      </c>
    </row>
    <row r="2168" spans="1:3" x14ac:dyDescent="0.2">
      <c r="A2168" s="1" t="str">
        <f>"002977"</f>
        <v>002977</v>
      </c>
      <c r="B2168" s="1" t="s">
        <v>1332</v>
      </c>
      <c r="C2168" s="1" t="s">
        <v>3227</v>
      </c>
    </row>
    <row r="2169" spans="1:3" x14ac:dyDescent="0.2">
      <c r="A2169" s="1" t="str">
        <f>"002976"</f>
        <v>002976</v>
      </c>
      <c r="B2169" s="1" t="s">
        <v>1960</v>
      </c>
      <c r="C2169" s="1" t="s">
        <v>3274</v>
      </c>
    </row>
    <row r="2170" spans="1:3" x14ac:dyDescent="0.2">
      <c r="A2170" s="1" t="str">
        <f>"002973"</f>
        <v>002973</v>
      </c>
      <c r="B2170" s="1" t="s">
        <v>34</v>
      </c>
      <c r="C2170" s="1" t="s">
        <v>3115</v>
      </c>
    </row>
    <row r="2171" spans="1:3" x14ac:dyDescent="0.2">
      <c r="A2171" s="1" t="str">
        <f>"002972"</f>
        <v>002972</v>
      </c>
      <c r="B2171" s="1" t="s">
        <v>1320</v>
      </c>
      <c r="C2171" s="1" t="s">
        <v>3226</v>
      </c>
    </row>
    <row r="2172" spans="1:3" x14ac:dyDescent="0.2">
      <c r="A2172" s="1" t="str">
        <f>"002971"</f>
        <v>002971</v>
      </c>
      <c r="B2172" s="1" t="s">
        <v>2939</v>
      </c>
      <c r="C2172" s="1" t="s">
        <v>3396</v>
      </c>
    </row>
    <row r="2173" spans="1:3" x14ac:dyDescent="0.2">
      <c r="A2173" s="1" t="str">
        <f>"002970"</f>
        <v>002970</v>
      </c>
      <c r="B2173" s="1" t="s">
        <v>627</v>
      </c>
      <c r="C2173" s="1" t="s">
        <v>3184</v>
      </c>
    </row>
    <row r="2174" spans="1:3" x14ac:dyDescent="0.2">
      <c r="A2174" s="1" t="str">
        <f>"002969"</f>
        <v>002969</v>
      </c>
      <c r="B2174" s="1" t="s">
        <v>2299</v>
      </c>
      <c r="C2174" s="1" t="s">
        <v>3304</v>
      </c>
    </row>
    <row r="2175" spans="1:3" x14ac:dyDescent="0.2">
      <c r="A2175" s="1" t="str">
        <f>"002968"</f>
        <v>002968</v>
      </c>
      <c r="B2175" s="1" t="s">
        <v>307</v>
      </c>
      <c r="C2175" s="1" t="s">
        <v>3145</v>
      </c>
    </row>
    <row r="2176" spans="1:3" x14ac:dyDescent="0.2">
      <c r="A2176" s="1" t="str">
        <f>"002965"</f>
        <v>002965</v>
      </c>
      <c r="B2176" s="1" t="s">
        <v>1961</v>
      </c>
      <c r="C2176" s="1" t="s">
        <v>3274</v>
      </c>
    </row>
    <row r="2177" spans="1:3" x14ac:dyDescent="0.2">
      <c r="A2177" s="1" t="str">
        <f>"002962"</f>
        <v>002962</v>
      </c>
      <c r="B2177" s="1" t="s">
        <v>830</v>
      </c>
      <c r="C2177" s="1" t="s">
        <v>3199</v>
      </c>
    </row>
    <row r="2178" spans="1:3" x14ac:dyDescent="0.2">
      <c r="A2178" s="1" t="str">
        <f>"002961"</f>
        <v>002961</v>
      </c>
      <c r="B2178" s="1" t="s">
        <v>360</v>
      </c>
      <c r="C2178" s="1" t="s">
        <v>3155</v>
      </c>
    </row>
    <row r="2179" spans="1:3" x14ac:dyDescent="0.2">
      <c r="A2179" s="1" t="str">
        <f>"002959"</f>
        <v>002959</v>
      </c>
      <c r="B2179" s="1" t="s">
        <v>2191</v>
      </c>
      <c r="C2179" s="1" t="s">
        <v>3292</v>
      </c>
    </row>
    <row r="2180" spans="1:3" x14ac:dyDescent="0.2">
      <c r="A2180" s="1" t="str">
        <f>"002957"</f>
        <v>002957</v>
      </c>
      <c r="B2180" s="1" t="s">
        <v>996</v>
      </c>
      <c r="C2180" s="1" t="s">
        <v>3210</v>
      </c>
    </row>
    <row r="2181" spans="1:3" x14ac:dyDescent="0.2">
      <c r="A2181" s="1" t="str">
        <f>"002956"</f>
        <v>002956</v>
      </c>
      <c r="B2181" s="1" t="s">
        <v>2418</v>
      </c>
      <c r="C2181" s="1" t="s">
        <v>3320</v>
      </c>
    </row>
    <row r="2182" spans="1:3" x14ac:dyDescent="0.2">
      <c r="A2182" s="1" t="str">
        <f>"002955"</f>
        <v>002955</v>
      </c>
      <c r="B2182" s="1" t="s">
        <v>853</v>
      </c>
      <c r="C2182" s="1" t="s">
        <v>3201</v>
      </c>
    </row>
    <row r="2183" spans="1:3" x14ac:dyDescent="0.2">
      <c r="A2183" s="1" t="str">
        <f>"002953"</f>
        <v>002953</v>
      </c>
      <c r="B2183" s="1" t="s">
        <v>1456</v>
      </c>
      <c r="C2183" s="1" t="s">
        <v>3239</v>
      </c>
    </row>
    <row r="2184" spans="1:3" x14ac:dyDescent="0.2">
      <c r="A2184" s="1" t="str">
        <f>"002952"</f>
        <v>002952</v>
      </c>
      <c r="B2184" s="1" t="s">
        <v>844</v>
      </c>
      <c r="C2184" s="1" t="s">
        <v>3200</v>
      </c>
    </row>
    <row r="2185" spans="1:3" x14ac:dyDescent="0.2">
      <c r="A2185" s="1" t="str">
        <f>"002950"</f>
        <v>002950</v>
      </c>
      <c r="B2185" s="1" t="s">
        <v>1737</v>
      </c>
      <c r="C2185" s="1" t="s">
        <v>3258</v>
      </c>
    </row>
    <row r="2186" spans="1:3" x14ac:dyDescent="0.2">
      <c r="A2186" s="1" t="str">
        <f>"002947"</f>
        <v>002947</v>
      </c>
      <c r="B2186" s="1" t="s">
        <v>898</v>
      </c>
      <c r="C2186" s="1" t="s">
        <v>3202</v>
      </c>
    </row>
    <row r="2187" spans="1:3" x14ac:dyDescent="0.2">
      <c r="A2187" s="1" t="str">
        <f>"002946"</f>
        <v>002946</v>
      </c>
      <c r="B2187" s="1" t="s">
        <v>2489</v>
      </c>
      <c r="C2187" s="1" t="s">
        <v>3329</v>
      </c>
    </row>
    <row r="2188" spans="1:3" x14ac:dyDescent="0.2">
      <c r="A2188" s="1" t="str">
        <f>"002945"</f>
        <v>002945</v>
      </c>
      <c r="B2188" s="1" t="s">
        <v>407</v>
      </c>
      <c r="C2188" s="1" t="s">
        <v>3160</v>
      </c>
    </row>
    <row r="2189" spans="1:3" x14ac:dyDescent="0.2">
      <c r="A2189" s="1" t="str">
        <f>"002942"</f>
        <v>002942</v>
      </c>
      <c r="B2189" s="1" t="s">
        <v>2835</v>
      </c>
      <c r="C2189" s="1" t="s">
        <v>3386</v>
      </c>
    </row>
    <row r="2190" spans="1:3" x14ac:dyDescent="0.2">
      <c r="A2190" s="1" t="str">
        <f>"002940"</f>
        <v>002940</v>
      </c>
      <c r="B2190" s="1" t="s">
        <v>1863</v>
      </c>
      <c r="C2190" s="1" t="s">
        <v>3268</v>
      </c>
    </row>
    <row r="2191" spans="1:3" x14ac:dyDescent="0.2">
      <c r="A2191" s="1" t="str">
        <f>"002939"</f>
        <v>002939</v>
      </c>
      <c r="B2191" s="1" t="s">
        <v>408</v>
      </c>
      <c r="C2191" s="1" t="s">
        <v>3160</v>
      </c>
    </row>
    <row r="2192" spans="1:3" x14ac:dyDescent="0.2">
      <c r="A2192" s="1" t="str">
        <f>"002938"</f>
        <v>002938</v>
      </c>
      <c r="B2192" s="1" t="s">
        <v>777</v>
      </c>
      <c r="C2192" s="1" t="s">
        <v>3197</v>
      </c>
    </row>
    <row r="2193" spans="1:3" x14ac:dyDescent="0.2">
      <c r="A2193" s="1" t="str">
        <f>"002937"</f>
        <v>002937</v>
      </c>
      <c r="B2193" s="1" t="s">
        <v>899</v>
      </c>
      <c r="C2193" s="1" t="s">
        <v>3202</v>
      </c>
    </row>
    <row r="2194" spans="1:3" x14ac:dyDescent="0.2">
      <c r="A2194" s="1" t="str">
        <f>"002933"</f>
        <v>002933</v>
      </c>
      <c r="B2194" s="1" t="s">
        <v>1367</v>
      </c>
      <c r="C2194" s="1" t="s">
        <v>3230</v>
      </c>
    </row>
    <row r="2195" spans="1:3" x14ac:dyDescent="0.2">
      <c r="A2195" s="1" t="str">
        <f>"002931"</f>
        <v>002931</v>
      </c>
      <c r="B2195" s="1" t="s">
        <v>1256</v>
      </c>
      <c r="C2195" s="1" t="s">
        <v>3223</v>
      </c>
    </row>
    <row r="2196" spans="1:3" x14ac:dyDescent="0.2">
      <c r="A2196" s="1" t="str">
        <f>"002930"</f>
        <v>002930</v>
      </c>
      <c r="B2196" s="1" t="s">
        <v>170</v>
      </c>
      <c r="C2196" s="1" t="s">
        <v>3127</v>
      </c>
    </row>
    <row r="2197" spans="1:3" x14ac:dyDescent="0.2">
      <c r="A2197" s="1" t="str">
        <f>"002929"</f>
        <v>002929</v>
      </c>
      <c r="B2197" s="1" t="s">
        <v>651</v>
      </c>
      <c r="C2197" s="1" t="s">
        <v>3187</v>
      </c>
    </row>
    <row r="2198" spans="1:3" x14ac:dyDescent="0.2">
      <c r="A2198" s="1" t="str">
        <f>"002928"</f>
        <v>002928</v>
      </c>
      <c r="B2198" s="1" t="s">
        <v>244</v>
      </c>
      <c r="C2198" s="1" t="s">
        <v>3134</v>
      </c>
    </row>
    <row r="2199" spans="1:3" x14ac:dyDescent="0.2">
      <c r="A2199" s="1" t="str">
        <f>"002927"</f>
        <v>002927</v>
      </c>
      <c r="B2199" s="1" t="s">
        <v>1485</v>
      </c>
      <c r="C2199" s="1" t="s">
        <v>3240</v>
      </c>
    </row>
    <row r="2200" spans="1:3" x14ac:dyDescent="0.2">
      <c r="A2200" s="1" t="str">
        <f>"002926"</f>
        <v>002926</v>
      </c>
      <c r="B2200" s="1" t="s">
        <v>409</v>
      </c>
      <c r="C2200" s="1" t="s">
        <v>3160</v>
      </c>
    </row>
    <row r="2201" spans="1:3" x14ac:dyDescent="0.2">
      <c r="A2201" s="1" t="str">
        <f>"002925"</f>
        <v>002925</v>
      </c>
      <c r="B2201" s="1" t="s">
        <v>900</v>
      </c>
      <c r="C2201" s="1" t="s">
        <v>3202</v>
      </c>
    </row>
    <row r="2202" spans="1:3" x14ac:dyDescent="0.2">
      <c r="A2202" s="1" t="str">
        <f>"002923"</f>
        <v>002923</v>
      </c>
      <c r="B2202" s="1" t="s">
        <v>1864</v>
      </c>
      <c r="C2202" s="1" t="s">
        <v>3268</v>
      </c>
    </row>
    <row r="2203" spans="1:3" x14ac:dyDescent="0.2">
      <c r="A2203" s="1" t="str">
        <f>"002922"</f>
        <v>002922</v>
      </c>
      <c r="B2203" s="1" t="s">
        <v>1507</v>
      </c>
      <c r="C2203" s="1" t="s">
        <v>3241</v>
      </c>
    </row>
    <row r="2204" spans="1:3" x14ac:dyDescent="0.2">
      <c r="A2204" s="1" t="str">
        <f>"002920"</f>
        <v>002920</v>
      </c>
      <c r="B2204" s="1" t="s">
        <v>1923</v>
      </c>
      <c r="C2204" s="1" t="s">
        <v>3273</v>
      </c>
    </row>
    <row r="2205" spans="1:3" x14ac:dyDescent="0.2">
      <c r="A2205" s="1" t="str">
        <f>"002919"</f>
        <v>002919</v>
      </c>
      <c r="B2205" s="1" t="s">
        <v>518</v>
      </c>
      <c r="C2205" s="1" t="s">
        <v>3174</v>
      </c>
    </row>
    <row r="2206" spans="1:3" x14ac:dyDescent="0.2">
      <c r="A2206" s="1" t="str">
        <f>"002917"</f>
        <v>002917</v>
      </c>
      <c r="B2206" s="1" t="s">
        <v>2996</v>
      </c>
      <c r="C2206" s="1" t="s">
        <v>3402</v>
      </c>
    </row>
    <row r="2207" spans="1:3" x14ac:dyDescent="0.2">
      <c r="A2207" s="1" t="str">
        <f>"002916"</f>
        <v>002916</v>
      </c>
      <c r="B2207" s="1" t="s">
        <v>778</v>
      </c>
      <c r="C2207" s="1" t="s">
        <v>3197</v>
      </c>
    </row>
    <row r="2208" spans="1:3" x14ac:dyDescent="0.2">
      <c r="A2208" s="1" t="str">
        <f>"002915"</f>
        <v>002915</v>
      </c>
      <c r="B2208" s="1" t="s">
        <v>2978</v>
      </c>
      <c r="C2208" s="1" t="s">
        <v>3400</v>
      </c>
    </row>
    <row r="2209" spans="1:3" x14ac:dyDescent="0.2">
      <c r="A2209" s="1" t="str">
        <f>"002913"</f>
        <v>002913</v>
      </c>
      <c r="B2209" s="1" t="s">
        <v>779</v>
      </c>
      <c r="C2209" s="1" t="s">
        <v>3197</v>
      </c>
    </row>
    <row r="2210" spans="1:3" x14ac:dyDescent="0.2">
      <c r="A2210" s="1" t="str">
        <f>"002911"</f>
        <v>002911</v>
      </c>
      <c r="B2210" s="1" t="s">
        <v>115</v>
      </c>
      <c r="C2210" s="1" t="s">
        <v>3120</v>
      </c>
    </row>
    <row r="2211" spans="1:3" x14ac:dyDescent="0.2">
      <c r="A2211" s="1" t="str">
        <f>"002908"</f>
        <v>002908</v>
      </c>
      <c r="B2211" s="1" t="s">
        <v>598</v>
      </c>
      <c r="C2211" s="1" t="s">
        <v>3182</v>
      </c>
    </row>
    <row r="2212" spans="1:3" x14ac:dyDescent="0.2">
      <c r="A2212" s="1" t="str">
        <f>"002907"</f>
        <v>002907</v>
      </c>
      <c r="B2212" s="1" t="s">
        <v>1636</v>
      </c>
      <c r="C2212" s="1" t="s">
        <v>3251</v>
      </c>
    </row>
    <row r="2213" spans="1:3" x14ac:dyDescent="0.2">
      <c r="A2213" s="1" t="str">
        <f>"002906"</f>
        <v>002906</v>
      </c>
      <c r="B2213" s="1" t="s">
        <v>1924</v>
      </c>
      <c r="C2213" s="1" t="s">
        <v>3273</v>
      </c>
    </row>
    <row r="2214" spans="1:3" x14ac:dyDescent="0.2">
      <c r="A2214" s="1" t="str">
        <f>"002905"</f>
        <v>002905</v>
      </c>
      <c r="B2214" s="1" t="s">
        <v>479</v>
      </c>
      <c r="C2214" s="1" t="s">
        <v>3170</v>
      </c>
    </row>
    <row r="2215" spans="1:3" x14ac:dyDescent="0.2">
      <c r="A2215" s="1" t="str">
        <f>"002903"</f>
        <v>002903</v>
      </c>
      <c r="B2215" s="1" t="s">
        <v>1275</v>
      </c>
      <c r="C2215" s="1" t="s">
        <v>3224</v>
      </c>
    </row>
    <row r="2216" spans="1:3" x14ac:dyDescent="0.2">
      <c r="A2216" s="1" t="str">
        <f>"002901"</f>
        <v>002901</v>
      </c>
      <c r="B2216" s="1" t="s">
        <v>1738</v>
      </c>
      <c r="C2216" s="1" t="s">
        <v>3258</v>
      </c>
    </row>
    <row r="2217" spans="1:3" x14ac:dyDescent="0.2">
      <c r="A2217" s="1" t="str">
        <f>"002899"</f>
        <v>002899</v>
      </c>
      <c r="B2217" s="1" t="s">
        <v>2218</v>
      </c>
      <c r="C2217" s="1" t="s">
        <v>3297</v>
      </c>
    </row>
    <row r="2218" spans="1:3" x14ac:dyDescent="0.2">
      <c r="A2218" s="1" t="str">
        <f>"002897"</f>
        <v>002897</v>
      </c>
      <c r="B2218" s="1" t="s">
        <v>699</v>
      </c>
      <c r="C2218" s="1" t="s">
        <v>3193</v>
      </c>
    </row>
    <row r="2219" spans="1:3" x14ac:dyDescent="0.2">
      <c r="A2219" s="1" t="str">
        <f>"002896"</f>
        <v>002896</v>
      </c>
      <c r="B2219" s="1" t="s">
        <v>1257</v>
      </c>
      <c r="C2219" s="1" t="s">
        <v>3223</v>
      </c>
    </row>
    <row r="2220" spans="1:3" x14ac:dyDescent="0.2">
      <c r="A2220" s="1" t="str">
        <f>"002895"</f>
        <v>002895</v>
      </c>
      <c r="B2220" s="1" t="s">
        <v>2815</v>
      </c>
      <c r="C2220" s="1" t="s">
        <v>3384</v>
      </c>
    </row>
    <row r="2221" spans="1:3" x14ac:dyDescent="0.2">
      <c r="A2221" s="1" t="str">
        <f>"002892"</f>
        <v>002892</v>
      </c>
      <c r="B2221" s="1" t="s">
        <v>1595</v>
      </c>
      <c r="C2221" s="1" t="s">
        <v>3249</v>
      </c>
    </row>
    <row r="2222" spans="1:3" x14ac:dyDescent="0.2">
      <c r="A2222" s="1" t="str">
        <f>"002891"</f>
        <v>002891</v>
      </c>
      <c r="B2222" s="1" t="s">
        <v>2557</v>
      </c>
      <c r="C2222" s="1" t="s">
        <v>3340</v>
      </c>
    </row>
    <row r="2223" spans="1:3" x14ac:dyDescent="0.2">
      <c r="A2223" s="1" t="str">
        <f>"002890"</f>
        <v>002890</v>
      </c>
      <c r="B2223" s="1" t="s">
        <v>1100</v>
      </c>
      <c r="C2223" s="1" t="s">
        <v>3215</v>
      </c>
    </row>
    <row r="2224" spans="1:3" x14ac:dyDescent="0.2">
      <c r="A2224" s="1" t="str">
        <f>"002889"</f>
        <v>002889</v>
      </c>
      <c r="B2224" s="1" t="s">
        <v>195</v>
      </c>
      <c r="C2224" s="1" t="s">
        <v>3130</v>
      </c>
    </row>
    <row r="2225" spans="1:3" x14ac:dyDescent="0.2">
      <c r="A2225" s="1" t="str">
        <f>"002888"</f>
        <v>002888</v>
      </c>
      <c r="B2225" s="1" t="s">
        <v>901</v>
      </c>
      <c r="C2225" s="1" t="s">
        <v>3202</v>
      </c>
    </row>
    <row r="2226" spans="1:3" x14ac:dyDescent="0.2">
      <c r="A2226" s="1" t="str">
        <f>"002887"</f>
        <v>002887</v>
      </c>
      <c r="B2226" s="1" t="s">
        <v>16</v>
      </c>
      <c r="C2226" s="1" t="s">
        <v>3114</v>
      </c>
    </row>
    <row r="2227" spans="1:3" x14ac:dyDescent="0.2">
      <c r="A2227" s="1" t="str">
        <f>"002886"</f>
        <v>002886</v>
      </c>
      <c r="B2227" s="1" t="s">
        <v>2892</v>
      </c>
      <c r="C2227" s="1" t="s">
        <v>3393</v>
      </c>
    </row>
    <row r="2228" spans="1:3" x14ac:dyDescent="0.2">
      <c r="A2228" s="1" t="str">
        <f>"002885"</f>
        <v>002885</v>
      </c>
      <c r="B2228" s="1" t="s">
        <v>737</v>
      </c>
      <c r="C2228" s="1" t="s">
        <v>3195</v>
      </c>
    </row>
    <row r="2229" spans="1:3" x14ac:dyDescent="0.2">
      <c r="A2229" s="1" t="str">
        <f>"002884"</f>
        <v>002884</v>
      </c>
      <c r="B2229" s="1" t="s">
        <v>1258</v>
      </c>
      <c r="C2229" s="1" t="s">
        <v>3223</v>
      </c>
    </row>
    <row r="2230" spans="1:3" x14ac:dyDescent="0.2">
      <c r="A2230" s="1" t="str">
        <f>"002882"</f>
        <v>002882</v>
      </c>
      <c r="B2230" s="1" t="s">
        <v>1457</v>
      </c>
      <c r="C2230" s="1" t="s">
        <v>3239</v>
      </c>
    </row>
    <row r="2231" spans="1:3" x14ac:dyDescent="0.2">
      <c r="A2231" s="1" t="str">
        <f>"002881"</f>
        <v>002881</v>
      </c>
      <c r="B2231" s="1" t="s">
        <v>902</v>
      </c>
      <c r="C2231" s="1" t="s">
        <v>3202</v>
      </c>
    </row>
    <row r="2232" spans="1:3" x14ac:dyDescent="0.2">
      <c r="A2232" s="1" t="str">
        <f>"002880"</f>
        <v>002880</v>
      </c>
      <c r="B2232" s="1" t="s">
        <v>1792</v>
      </c>
      <c r="C2232" s="1" t="s">
        <v>3266</v>
      </c>
    </row>
    <row r="2233" spans="1:3" x14ac:dyDescent="0.2">
      <c r="A2233" s="1" t="str">
        <f>"002879"</f>
        <v>002879</v>
      </c>
      <c r="B2233" s="1" t="s">
        <v>1458</v>
      </c>
      <c r="C2233" s="1" t="s">
        <v>3239</v>
      </c>
    </row>
    <row r="2234" spans="1:3" x14ac:dyDescent="0.2">
      <c r="A2234" s="1" t="str">
        <f>"002878"</f>
        <v>002878</v>
      </c>
      <c r="B2234" s="1" t="s">
        <v>490</v>
      </c>
      <c r="C2234" s="1" t="s">
        <v>3172</v>
      </c>
    </row>
    <row r="2235" spans="1:3" x14ac:dyDescent="0.2">
      <c r="A2235" s="1" t="str">
        <f>"002877"</f>
        <v>002877</v>
      </c>
      <c r="B2235" s="1" t="s">
        <v>1259</v>
      </c>
      <c r="C2235" s="1" t="s">
        <v>3223</v>
      </c>
    </row>
    <row r="2236" spans="1:3" x14ac:dyDescent="0.2">
      <c r="A2236" s="1" t="str">
        <f>"002876"</f>
        <v>002876</v>
      </c>
      <c r="B2236" s="1" t="s">
        <v>831</v>
      </c>
      <c r="C2236" s="1" t="s">
        <v>3199</v>
      </c>
    </row>
    <row r="2237" spans="1:3" x14ac:dyDescent="0.2">
      <c r="A2237" s="1" t="str">
        <f>"002873"</f>
        <v>002873</v>
      </c>
      <c r="B2237" s="1" t="s">
        <v>1637</v>
      </c>
      <c r="C2237" s="1" t="s">
        <v>3251</v>
      </c>
    </row>
    <row r="2238" spans="1:3" x14ac:dyDescent="0.2">
      <c r="A2238" s="1" t="str">
        <f>"002871"</f>
        <v>002871</v>
      </c>
      <c r="B2238" s="1" t="s">
        <v>1260</v>
      </c>
      <c r="C2238" s="1" t="s">
        <v>3223</v>
      </c>
    </row>
    <row r="2239" spans="1:3" x14ac:dyDescent="0.2">
      <c r="A2239" s="1" t="str">
        <f>"002870"</f>
        <v>002870</v>
      </c>
      <c r="B2239" s="1" t="s">
        <v>2083</v>
      </c>
      <c r="C2239" s="1" t="s">
        <v>3277</v>
      </c>
    </row>
    <row r="2240" spans="1:3" x14ac:dyDescent="0.2">
      <c r="A2240" s="1" t="str">
        <f>"002867"</f>
        <v>002867</v>
      </c>
      <c r="B2240" s="1" t="s">
        <v>2340</v>
      </c>
      <c r="C2240" s="1" t="s">
        <v>3310</v>
      </c>
    </row>
    <row r="2241" spans="1:3" x14ac:dyDescent="0.2">
      <c r="A2241" s="1" t="str">
        <f>"002866"</f>
        <v>002866</v>
      </c>
      <c r="B2241" s="1" t="s">
        <v>903</v>
      </c>
      <c r="C2241" s="1" t="s">
        <v>3202</v>
      </c>
    </row>
    <row r="2242" spans="1:3" x14ac:dyDescent="0.2">
      <c r="A2242" s="1" t="str">
        <f>"002864"</f>
        <v>002864</v>
      </c>
      <c r="B2242" s="1" t="s">
        <v>1638</v>
      </c>
      <c r="C2242" s="1" t="s">
        <v>3251</v>
      </c>
    </row>
    <row r="2243" spans="1:3" x14ac:dyDescent="0.2">
      <c r="A2243" s="1" t="str">
        <f>"002863"</f>
        <v>002863</v>
      </c>
      <c r="B2243" s="1" t="s">
        <v>1980</v>
      </c>
      <c r="C2243" s="1" t="s">
        <v>3275</v>
      </c>
    </row>
    <row r="2244" spans="1:3" x14ac:dyDescent="0.2">
      <c r="A2244" s="1" t="str">
        <f>"002862"</f>
        <v>002862</v>
      </c>
      <c r="B2244" s="1" t="s">
        <v>2219</v>
      </c>
      <c r="C2244" s="1" t="s">
        <v>3297</v>
      </c>
    </row>
    <row r="2245" spans="1:3" x14ac:dyDescent="0.2">
      <c r="A2245" s="1" t="str">
        <f>"002860"</f>
        <v>002860</v>
      </c>
      <c r="B2245" s="1" t="s">
        <v>2164</v>
      </c>
      <c r="C2245" s="1" t="s">
        <v>3287</v>
      </c>
    </row>
    <row r="2246" spans="1:3" x14ac:dyDescent="0.2">
      <c r="A2246" s="1" t="str">
        <f>"002859"</f>
        <v>002859</v>
      </c>
      <c r="B2246" s="1" t="s">
        <v>753</v>
      </c>
      <c r="C2246" s="1" t="s">
        <v>3196</v>
      </c>
    </row>
    <row r="2247" spans="1:3" x14ac:dyDescent="0.2">
      <c r="A2247" s="1" t="str">
        <f>"002858"</f>
        <v>002858</v>
      </c>
      <c r="B2247" s="1" t="s">
        <v>304</v>
      </c>
      <c r="C2247" s="1" t="s">
        <v>3144</v>
      </c>
    </row>
    <row r="2248" spans="1:3" x14ac:dyDescent="0.2">
      <c r="A2248" s="1" t="str">
        <f>"002852"</f>
        <v>002852</v>
      </c>
      <c r="B2248" s="1" t="s">
        <v>2552</v>
      </c>
      <c r="C2248" s="1" t="s">
        <v>3339</v>
      </c>
    </row>
    <row r="2249" spans="1:3" x14ac:dyDescent="0.2">
      <c r="A2249" s="1" t="str">
        <f>"002851"</f>
        <v>002851</v>
      </c>
      <c r="B2249" s="1" t="s">
        <v>1390</v>
      </c>
      <c r="C2249" s="1" t="s">
        <v>3232</v>
      </c>
    </row>
    <row r="2250" spans="1:3" x14ac:dyDescent="0.2">
      <c r="A2250" s="1" t="str">
        <f>"002850"</f>
        <v>002850</v>
      </c>
      <c r="B2250" s="1" t="s">
        <v>1573</v>
      </c>
      <c r="C2250" s="1" t="s">
        <v>3248</v>
      </c>
    </row>
    <row r="2251" spans="1:3" x14ac:dyDescent="0.2">
      <c r="A2251" s="1" t="str">
        <f>"002849"</f>
        <v>002849</v>
      </c>
      <c r="B2251" s="1" t="s">
        <v>1303</v>
      </c>
      <c r="C2251" s="1" t="s">
        <v>3225</v>
      </c>
    </row>
    <row r="2252" spans="1:3" x14ac:dyDescent="0.2">
      <c r="A2252" s="1" t="str">
        <f>"002847"</f>
        <v>002847</v>
      </c>
      <c r="B2252" s="1" t="s">
        <v>2460</v>
      </c>
      <c r="C2252" s="1" t="s">
        <v>3327</v>
      </c>
    </row>
    <row r="2253" spans="1:3" x14ac:dyDescent="0.2">
      <c r="A2253" s="1" t="str">
        <f>"002846"</f>
        <v>002846</v>
      </c>
      <c r="B2253" s="1" t="s">
        <v>2300</v>
      </c>
      <c r="C2253" s="1" t="s">
        <v>3304</v>
      </c>
    </row>
    <row r="2254" spans="1:3" x14ac:dyDescent="0.2">
      <c r="A2254" s="1" t="str">
        <f>"002843"</f>
        <v>002843</v>
      </c>
      <c r="B2254" s="1" t="s">
        <v>1218</v>
      </c>
      <c r="C2254" s="1" t="s">
        <v>3222</v>
      </c>
    </row>
    <row r="2255" spans="1:3" x14ac:dyDescent="0.2">
      <c r="A2255" s="1" t="str">
        <f>"002842"</f>
        <v>002842</v>
      </c>
      <c r="B2255" s="1" t="s">
        <v>2678</v>
      </c>
      <c r="C2255" s="1" t="s">
        <v>3365</v>
      </c>
    </row>
    <row r="2256" spans="1:3" x14ac:dyDescent="0.2">
      <c r="A2256" s="1" t="str">
        <f>"002841"</f>
        <v>002841</v>
      </c>
      <c r="B2256" s="1" t="s">
        <v>854</v>
      </c>
      <c r="C2256" s="1" t="s">
        <v>3201</v>
      </c>
    </row>
    <row r="2257" spans="1:3" x14ac:dyDescent="0.2">
      <c r="A2257" s="1" t="str">
        <f>"002840"</f>
        <v>002840</v>
      </c>
      <c r="B2257" s="1" t="s">
        <v>2439</v>
      </c>
      <c r="C2257" s="1" t="s">
        <v>3324</v>
      </c>
    </row>
    <row r="2258" spans="1:3" x14ac:dyDescent="0.2">
      <c r="A2258" s="1" t="str">
        <f>"002838"</f>
        <v>002838</v>
      </c>
      <c r="B2258" s="1" t="s">
        <v>2893</v>
      </c>
      <c r="C2258" s="1" t="s">
        <v>3393</v>
      </c>
    </row>
    <row r="2259" spans="1:3" x14ac:dyDescent="0.2">
      <c r="A2259" s="1" t="str">
        <f>"002837"</f>
        <v>002837</v>
      </c>
      <c r="B2259" s="1" t="s">
        <v>1079</v>
      </c>
      <c r="C2259" s="1" t="s">
        <v>3214</v>
      </c>
    </row>
    <row r="2260" spans="1:3" x14ac:dyDescent="0.2">
      <c r="A2260" s="1" t="str">
        <f>"002836"</f>
        <v>002836</v>
      </c>
      <c r="B2260" s="1" t="s">
        <v>2287</v>
      </c>
      <c r="C2260" s="1" t="s">
        <v>3302</v>
      </c>
    </row>
    <row r="2261" spans="1:3" x14ac:dyDescent="0.2">
      <c r="A2261" s="1" t="str">
        <f>"002835"</f>
        <v>002835</v>
      </c>
      <c r="B2261" s="1" t="s">
        <v>641</v>
      </c>
      <c r="C2261" s="1" t="s">
        <v>3185</v>
      </c>
    </row>
    <row r="2262" spans="1:3" x14ac:dyDescent="0.2">
      <c r="A2262" s="1" t="str">
        <f>"002833"</f>
        <v>002833</v>
      </c>
      <c r="B2262" s="1" t="s">
        <v>1080</v>
      </c>
      <c r="C2262" s="1" t="s">
        <v>3214</v>
      </c>
    </row>
    <row r="2263" spans="1:3" x14ac:dyDescent="0.2">
      <c r="A2263" s="1" t="str">
        <f>"002832"</f>
        <v>002832</v>
      </c>
      <c r="B2263" s="1" t="s">
        <v>2371</v>
      </c>
      <c r="C2263" s="1" t="s">
        <v>3312</v>
      </c>
    </row>
    <row r="2264" spans="1:3" x14ac:dyDescent="0.2">
      <c r="A2264" s="1" t="str">
        <f>"002831"</f>
        <v>002831</v>
      </c>
      <c r="B2264" s="1" t="s">
        <v>2288</v>
      </c>
      <c r="C2264" s="1" t="s">
        <v>3302</v>
      </c>
    </row>
    <row r="2265" spans="1:3" x14ac:dyDescent="0.2">
      <c r="A2265" s="1" t="str">
        <f>"002827"</f>
        <v>002827</v>
      </c>
      <c r="B2265" s="1" t="s">
        <v>2997</v>
      </c>
      <c r="C2265" s="1" t="s">
        <v>3402</v>
      </c>
    </row>
    <row r="2266" spans="1:3" x14ac:dyDescent="0.2">
      <c r="A2266" s="1" t="str">
        <f>"002826"</f>
        <v>002826</v>
      </c>
      <c r="B2266" s="1" t="s">
        <v>1865</v>
      </c>
      <c r="C2266" s="1" t="s">
        <v>3268</v>
      </c>
    </row>
    <row r="2267" spans="1:3" x14ac:dyDescent="0.2">
      <c r="A2267" s="1" t="str">
        <f>"002825"</f>
        <v>002825</v>
      </c>
      <c r="B2267" s="1" t="s">
        <v>2868</v>
      </c>
      <c r="C2267" s="1" t="s">
        <v>3390</v>
      </c>
    </row>
    <row r="2268" spans="1:3" x14ac:dyDescent="0.2">
      <c r="A2268" s="1" t="str">
        <f>"002824"</f>
        <v>002824</v>
      </c>
      <c r="B2268" s="1" t="s">
        <v>2735</v>
      </c>
      <c r="C2268" s="1" t="s">
        <v>3373</v>
      </c>
    </row>
    <row r="2269" spans="1:3" x14ac:dyDescent="0.2">
      <c r="A2269" s="1" t="str">
        <f>"002823"</f>
        <v>002823</v>
      </c>
      <c r="B2269" s="1" t="s">
        <v>1596</v>
      </c>
      <c r="C2269" s="1" t="s">
        <v>3249</v>
      </c>
    </row>
    <row r="2270" spans="1:3" x14ac:dyDescent="0.2">
      <c r="A2270" s="1" t="str">
        <f>"002821"</f>
        <v>002821</v>
      </c>
      <c r="B2270" s="1" t="s">
        <v>1708</v>
      </c>
      <c r="C2270" s="1" t="s">
        <v>3255</v>
      </c>
    </row>
    <row r="2271" spans="1:3" x14ac:dyDescent="0.2">
      <c r="A2271" s="1" t="str">
        <f>"002820"</f>
        <v>002820</v>
      </c>
      <c r="B2271" s="1" t="s">
        <v>2452</v>
      </c>
      <c r="C2271" s="1" t="s">
        <v>3326</v>
      </c>
    </row>
    <row r="2272" spans="1:3" x14ac:dyDescent="0.2">
      <c r="A2272" s="1" t="str">
        <f>"002817"</f>
        <v>002817</v>
      </c>
      <c r="B2272" s="1" t="s">
        <v>1819</v>
      </c>
      <c r="C2272" s="1" t="s">
        <v>3267</v>
      </c>
    </row>
    <row r="2273" spans="1:3" x14ac:dyDescent="0.2">
      <c r="A2273" s="1" t="str">
        <f>"002815"</f>
        <v>002815</v>
      </c>
      <c r="B2273" s="1" t="s">
        <v>780</v>
      </c>
      <c r="C2273" s="1" t="s">
        <v>3197</v>
      </c>
    </row>
    <row r="2274" spans="1:3" x14ac:dyDescent="0.2">
      <c r="A2274" s="1" t="str">
        <f>"002812"</f>
        <v>002812</v>
      </c>
      <c r="B2274" s="1" t="s">
        <v>1558</v>
      </c>
      <c r="C2274" s="1" t="s">
        <v>3247</v>
      </c>
    </row>
    <row r="2275" spans="1:3" x14ac:dyDescent="0.2">
      <c r="A2275" s="1" t="str">
        <f>"002810"</f>
        <v>002810</v>
      </c>
      <c r="B2275" s="1" t="s">
        <v>2940</v>
      </c>
      <c r="C2275" s="1" t="s">
        <v>3396</v>
      </c>
    </row>
    <row r="2276" spans="1:3" x14ac:dyDescent="0.2">
      <c r="A2276" s="1" t="str">
        <f>"002809"</f>
        <v>002809</v>
      </c>
      <c r="B2276" s="1" t="s">
        <v>2941</v>
      </c>
      <c r="C2276" s="1" t="s">
        <v>3396</v>
      </c>
    </row>
    <row r="2277" spans="1:3" x14ac:dyDescent="0.2">
      <c r="A2277" s="1" t="str">
        <f>"002803"</f>
        <v>002803</v>
      </c>
      <c r="B2277" s="1" t="s">
        <v>2118</v>
      </c>
      <c r="C2277" s="1" t="s">
        <v>3283</v>
      </c>
    </row>
    <row r="2278" spans="1:3" x14ac:dyDescent="0.2">
      <c r="A2278" s="1" t="str">
        <f>"002802"</f>
        <v>002802</v>
      </c>
      <c r="B2278" s="1" t="s">
        <v>2913</v>
      </c>
      <c r="C2278" s="1" t="s">
        <v>3395</v>
      </c>
    </row>
    <row r="2279" spans="1:3" x14ac:dyDescent="0.2">
      <c r="A2279" s="1" t="str">
        <f>"002801"</f>
        <v>002801</v>
      </c>
      <c r="B2279" s="1" t="s">
        <v>1597</v>
      </c>
      <c r="C2279" s="1" t="s">
        <v>3249</v>
      </c>
    </row>
    <row r="2280" spans="1:3" x14ac:dyDescent="0.2">
      <c r="A2280" s="1" t="str">
        <f>"002800"</f>
        <v>002800</v>
      </c>
      <c r="B2280" s="1" t="s">
        <v>196</v>
      </c>
      <c r="C2280" s="1" t="s">
        <v>3130</v>
      </c>
    </row>
    <row r="2281" spans="1:3" x14ac:dyDescent="0.2">
      <c r="A2281" s="1" t="str">
        <f>"002797"</f>
        <v>002797</v>
      </c>
      <c r="B2281" s="1" t="s">
        <v>410</v>
      </c>
      <c r="C2281" s="1" t="s">
        <v>3160</v>
      </c>
    </row>
    <row r="2282" spans="1:3" x14ac:dyDescent="0.2">
      <c r="A2282" s="1" t="str">
        <f>"002793"</f>
        <v>002793</v>
      </c>
      <c r="B2282" s="1" t="s">
        <v>1866</v>
      </c>
      <c r="C2282" s="1" t="s">
        <v>3268</v>
      </c>
    </row>
    <row r="2283" spans="1:3" x14ac:dyDescent="0.2">
      <c r="A2283" s="1" t="str">
        <f>"002792"</f>
        <v>002792</v>
      </c>
      <c r="B2283" s="1" t="s">
        <v>700</v>
      </c>
      <c r="C2283" s="1" t="s">
        <v>3193</v>
      </c>
    </row>
    <row r="2284" spans="1:3" x14ac:dyDescent="0.2">
      <c r="A2284" s="1" t="str">
        <f>"002790"</f>
        <v>002790</v>
      </c>
      <c r="B2284" s="1" t="s">
        <v>2243</v>
      </c>
      <c r="C2284" s="1" t="s">
        <v>3299</v>
      </c>
    </row>
    <row r="2285" spans="1:3" x14ac:dyDescent="0.2">
      <c r="A2285" s="1" t="str">
        <f>"002788"</f>
        <v>002788</v>
      </c>
      <c r="B2285" s="1" t="s">
        <v>1673</v>
      </c>
      <c r="C2285" s="1" t="s">
        <v>3252</v>
      </c>
    </row>
    <row r="2286" spans="1:3" x14ac:dyDescent="0.2">
      <c r="A2286" s="1" t="str">
        <f>"002787"</f>
        <v>002787</v>
      </c>
      <c r="B2286" s="1" t="s">
        <v>2301</v>
      </c>
      <c r="C2286" s="1" t="s">
        <v>3304</v>
      </c>
    </row>
    <row r="2287" spans="1:3" x14ac:dyDescent="0.2">
      <c r="A2287" s="1" t="str">
        <f>"002785"</f>
        <v>002785</v>
      </c>
      <c r="B2287" s="1" t="s">
        <v>2602</v>
      </c>
      <c r="C2287" s="1" t="s">
        <v>3353</v>
      </c>
    </row>
    <row r="2288" spans="1:3" x14ac:dyDescent="0.2">
      <c r="A2288" s="1" t="str">
        <f>"002783"</f>
        <v>002783</v>
      </c>
      <c r="B2288" s="1" t="s">
        <v>2998</v>
      </c>
      <c r="C2288" s="1" t="s">
        <v>3402</v>
      </c>
    </row>
    <row r="2289" spans="1:3" x14ac:dyDescent="0.2">
      <c r="A2289" s="1" t="str">
        <f>"002782"</f>
        <v>002782</v>
      </c>
      <c r="B2289" s="1" t="s">
        <v>904</v>
      </c>
      <c r="C2289" s="1" t="s">
        <v>3202</v>
      </c>
    </row>
    <row r="2290" spans="1:3" x14ac:dyDescent="0.2">
      <c r="A2290" s="1" t="str">
        <f>"002780"</f>
        <v>002780</v>
      </c>
      <c r="B2290" s="1" t="s">
        <v>2372</v>
      </c>
      <c r="C2290" s="1" t="s">
        <v>3312</v>
      </c>
    </row>
    <row r="2291" spans="1:3" x14ac:dyDescent="0.2">
      <c r="A2291" s="1" t="str">
        <f>"002779"</f>
        <v>002779</v>
      </c>
      <c r="B2291" s="1" t="s">
        <v>1101</v>
      </c>
      <c r="C2291" s="1" t="s">
        <v>3215</v>
      </c>
    </row>
    <row r="2292" spans="1:3" x14ac:dyDescent="0.2">
      <c r="A2292" s="1" t="str">
        <f>"002778"</f>
        <v>002778</v>
      </c>
      <c r="B2292" s="1" t="s">
        <v>61</v>
      </c>
      <c r="C2292" s="1" t="s">
        <v>3116</v>
      </c>
    </row>
    <row r="2293" spans="1:3" x14ac:dyDescent="0.2">
      <c r="A2293" s="1" t="str">
        <f>"002777"</f>
        <v>002777</v>
      </c>
      <c r="B2293" s="1" t="s">
        <v>599</v>
      </c>
      <c r="C2293" s="1" t="s">
        <v>3182</v>
      </c>
    </row>
    <row r="2294" spans="1:3" x14ac:dyDescent="0.2">
      <c r="A2294" s="1" t="str">
        <f>"002773"</f>
        <v>002773</v>
      </c>
      <c r="B2294" s="1" t="s">
        <v>1867</v>
      </c>
      <c r="C2294" s="1" t="s">
        <v>3268</v>
      </c>
    </row>
    <row r="2295" spans="1:3" x14ac:dyDescent="0.2">
      <c r="A2295" s="1" t="str">
        <f>"002772"</f>
        <v>002772</v>
      </c>
      <c r="B2295" s="1" t="s">
        <v>2597</v>
      </c>
      <c r="C2295" s="1" t="s">
        <v>3351</v>
      </c>
    </row>
    <row r="2296" spans="1:3" x14ac:dyDescent="0.2">
      <c r="A2296" s="1" t="str">
        <f>"002769"</f>
        <v>002769</v>
      </c>
      <c r="B2296" s="1" t="s">
        <v>197</v>
      </c>
      <c r="C2296" s="1" t="s">
        <v>3130</v>
      </c>
    </row>
    <row r="2297" spans="1:3" x14ac:dyDescent="0.2">
      <c r="A2297" s="1" t="str">
        <f>"002768"</f>
        <v>002768</v>
      </c>
      <c r="B2297" s="1" t="s">
        <v>2894</v>
      </c>
      <c r="C2297" s="1" t="s">
        <v>3393</v>
      </c>
    </row>
    <row r="2298" spans="1:3" x14ac:dyDescent="0.2">
      <c r="A2298" s="1" t="str">
        <f>"002767"</f>
        <v>002767</v>
      </c>
      <c r="B2298" s="1" t="s">
        <v>1304</v>
      </c>
      <c r="C2298" s="1" t="s">
        <v>3225</v>
      </c>
    </row>
    <row r="2299" spans="1:3" x14ac:dyDescent="0.2">
      <c r="A2299" s="1" t="str">
        <f>"002766"</f>
        <v>002766</v>
      </c>
      <c r="B2299" s="1" t="s">
        <v>1925</v>
      </c>
      <c r="C2299" s="1" t="s">
        <v>3273</v>
      </c>
    </row>
    <row r="2300" spans="1:3" x14ac:dyDescent="0.2">
      <c r="A2300" s="1" t="str">
        <f>"002765"</f>
        <v>002765</v>
      </c>
      <c r="B2300" s="1" t="s">
        <v>845</v>
      </c>
      <c r="C2300" s="1" t="s">
        <v>3200</v>
      </c>
    </row>
    <row r="2301" spans="1:3" x14ac:dyDescent="0.2">
      <c r="A2301" s="1" t="str">
        <f>"002763"</f>
        <v>002763</v>
      </c>
      <c r="B2301" s="1" t="s">
        <v>2381</v>
      </c>
      <c r="C2301" s="1" t="s">
        <v>3313</v>
      </c>
    </row>
    <row r="2302" spans="1:3" x14ac:dyDescent="0.2">
      <c r="A2302" s="1" t="str">
        <f>"002760"</f>
        <v>002760</v>
      </c>
      <c r="B2302" s="1" t="s">
        <v>1185</v>
      </c>
      <c r="C2302" s="1" t="s">
        <v>3220</v>
      </c>
    </row>
    <row r="2303" spans="1:3" x14ac:dyDescent="0.2">
      <c r="A2303" s="1" t="str">
        <f>"002758"</f>
        <v>002758</v>
      </c>
      <c r="B2303" s="1" t="s">
        <v>2127</v>
      </c>
      <c r="C2303" s="1" t="s">
        <v>3284</v>
      </c>
    </row>
    <row r="2304" spans="1:3" x14ac:dyDescent="0.2">
      <c r="A2304" s="1" t="str">
        <f>"002757"</f>
        <v>002757</v>
      </c>
      <c r="B2304" s="1" t="s">
        <v>1081</v>
      </c>
      <c r="C2304" s="1" t="s">
        <v>3214</v>
      </c>
    </row>
    <row r="2305" spans="1:3" x14ac:dyDescent="0.2">
      <c r="A2305" s="1" t="str">
        <f>"002756"</f>
        <v>002756</v>
      </c>
      <c r="B2305" s="1" t="s">
        <v>2690</v>
      </c>
      <c r="C2305" s="1" t="s">
        <v>3369</v>
      </c>
    </row>
    <row r="2306" spans="1:3" x14ac:dyDescent="0.2">
      <c r="A2306" s="1" t="str">
        <f>"002755"</f>
        <v>002755</v>
      </c>
      <c r="B2306" s="1" t="s">
        <v>1868</v>
      </c>
      <c r="C2306" s="1" t="s">
        <v>3268</v>
      </c>
    </row>
    <row r="2307" spans="1:3" x14ac:dyDescent="0.2">
      <c r="A2307" s="1" t="str">
        <f>"002753"</f>
        <v>002753</v>
      </c>
      <c r="B2307" s="1" t="s">
        <v>2854</v>
      </c>
      <c r="C2307" s="1" t="s">
        <v>3388</v>
      </c>
    </row>
    <row r="2308" spans="1:3" x14ac:dyDescent="0.2">
      <c r="A2308" s="1" t="str">
        <f>"002752"</f>
        <v>002752</v>
      </c>
      <c r="B2308" s="1" t="s">
        <v>2302</v>
      </c>
      <c r="C2308" s="1" t="s">
        <v>3304</v>
      </c>
    </row>
    <row r="2309" spans="1:3" x14ac:dyDescent="0.2">
      <c r="A2309" s="1" t="str">
        <f>"002749"</f>
        <v>002749</v>
      </c>
      <c r="B2309" s="1" t="s">
        <v>2836</v>
      </c>
      <c r="C2309" s="1" t="s">
        <v>3386</v>
      </c>
    </row>
    <row r="2310" spans="1:3" x14ac:dyDescent="0.2">
      <c r="A2310" s="1" t="str">
        <f>"002748"</f>
        <v>002748</v>
      </c>
      <c r="B2310" s="1" t="s">
        <v>2878</v>
      </c>
      <c r="C2310" s="1" t="s">
        <v>3391</v>
      </c>
    </row>
    <row r="2311" spans="1:3" x14ac:dyDescent="0.2">
      <c r="A2311" s="1" t="str">
        <f>"002747"</f>
        <v>002747</v>
      </c>
      <c r="B2311" s="1" t="s">
        <v>1002</v>
      </c>
      <c r="C2311" s="1" t="s">
        <v>3211</v>
      </c>
    </row>
    <row r="2312" spans="1:3" x14ac:dyDescent="0.2">
      <c r="A2312" s="1" t="str">
        <f>"002746"</f>
        <v>002746</v>
      </c>
      <c r="B2312" s="1" t="s">
        <v>2576</v>
      </c>
      <c r="C2312" s="1" t="s">
        <v>3347</v>
      </c>
    </row>
    <row r="2313" spans="1:3" x14ac:dyDescent="0.2">
      <c r="A2313" s="1" t="str">
        <f>"002745"</f>
        <v>002745</v>
      </c>
      <c r="B2313" s="1" t="s">
        <v>809</v>
      </c>
      <c r="C2313" s="1" t="s">
        <v>3198</v>
      </c>
    </row>
    <row r="2314" spans="1:3" x14ac:dyDescent="0.2">
      <c r="A2314" s="1" t="str">
        <f>"002741"</f>
        <v>002741</v>
      </c>
      <c r="B2314" s="1" t="s">
        <v>965</v>
      </c>
      <c r="C2314" s="1" t="s">
        <v>3207</v>
      </c>
    </row>
    <row r="2315" spans="1:3" x14ac:dyDescent="0.2">
      <c r="A2315" s="1" t="str">
        <f>"002739"</f>
        <v>002739</v>
      </c>
      <c r="B2315" s="1" t="s">
        <v>480</v>
      </c>
      <c r="C2315" s="1" t="s">
        <v>3170</v>
      </c>
    </row>
    <row r="2316" spans="1:3" x14ac:dyDescent="0.2">
      <c r="A2316" s="1" t="str">
        <f>"002738"</f>
        <v>002738</v>
      </c>
      <c r="B2316" s="1" t="s">
        <v>2691</v>
      </c>
      <c r="C2316" s="1" t="s">
        <v>3369</v>
      </c>
    </row>
    <row r="2317" spans="1:3" x14ac:dyDescent="0.2">
      <c r="A2317" s="1" t="str">
        <f>"002737"</f>
        <v>002737</v>
      </c>
      <c r="B2317" s="1" t="s">
        <v>1639</v>
      </c>
      <c r="C2317" s="1" t="s">
        <v>3251</v>
      </c>
    </row>
    <row r="2318" spans="1:3" x14ac:dyDescent="0.2">
      <c r="A2318" s="1" t="str">
        <f>"002736"</f>
        <v>002736</v>
      </c>
      <c r="B2318" s="1" t="s">
        <v>411</v>
      </c>
      <c r="C2318" s="1" t="s">
        <v>3160</v>
      </c>
    </row>
    <row r="2319" spans="1:3" x14ac:dyDescent="0.2">
      <c r="A2319" s="1" t="str">
        <f>"002735"</f>
        <v>002735</v>
      </c>
      <c r="B2319" s="1" t="s">
        <v>2296</v>
      </c>
      <c r="C2319" s="1" t="s">
        <v>3303</v>
      </c>
    </row>
    <row r="2320" spans="1:3" x14ac:dyDescent="0.2">
      <c r="A2320" s="1" t="str">
        <f>"002734"</f>
        <v>002734</v>
      </c>
      <c r="B2320" s="1" t="s">
        <v>2837</v>
      </c>
      <c r="C2320" s="1" t="s">
        <v>3386</v>
      </c>
    </row>
    <row r="2321" spans="1:3" x14ac:dyDescent="0.2">
      <c r="A2321" s="1" t="str">
        <f>"002733"</f>
        <v>002733</v>
      </c>
      <c r="B2321" s="1" t="s">
        <v>1541</v>
      </c>
      <c r="C2321" s="1" t="s">
        <v>3245</v>
      </c>
    </row>
    <row r="2322" spans="1:3" x14ac:dyDescent="0.2">
      <c r="A2322" s="1" t="str">
        <f>"002732"</f>
        <v>002732</v>
      </c>
      <c r="B2322" s="1" t="s">
        <v>2490</v>
      </c>
      <c r="C2322" s="1" t="s">
        <v>3329</v>
      </c>
    </row>
    <row r="2323" spans="1:3" x14ac:dyDescent="0.2">
      <c r="A2323" s="1" t="str">
        <f>"002731"</f>
        <v>002731</v>
      </c>
      <c r="B2323" s="1" t="s">
        <v>2341</v>
      </c>
      <c r="C2323" s="1" t="s">
        <v>3310</v>
      </c>
    </row>
    <row r="2324" spans="1:3" x14ac:dyDescent="0.2">
      <c r="A2324" s="1" t="str">
        <f>"002730"</f>
        <v>002730</v>
      </c>
      <c r="B2324" s="1" t="s">
        <v>1143</v>
      </c>
      <c r="C2324" s="1" t="s">
        <v>3218</v>
      </c>
    </row>
    <row r="2325" spans="1:3" x14ac:dyDescent="0.2">
      <c r="A2325" s="1" t="str">
        <f>"002729"</f>
        <v>002729</v>
      </c>
      <c r="B2325" s="1" t="s">
        <v>738</v>
      </c>
      <c r="C2325" s="1" t="s">
        <v>3195</v>
      </c>
    </row>
    <row r="2326" spans="1:3" x14ac:dyDescent="0.2">
      <c r="A2326" s="1" t="str">
        <f>"002728"</f>
        <v>002728</v>
      </c>
      <c r="B2326" s="1" t="s">
        <v>1640</v>
      </c>
      <c r="C2326" s="1" t="s">
        <v>3251</v>
      </c>
    </row>
    <row r="2327" spans="1:3" x14ac:dyDescent="0.2">
      <c r="A2327" s="1" t="str">
        <f>"002726"</f>
        <v>002726</v>
      </c>
      <c r="B2327" s="1" t="s">
        <v>2440</v>
      </c>
      <c r="C2327" s="1" t="s">
        <v>3324</v>
      </c>
    </row>
    <row r="2328" spans="1:3" x14ac:dyDescent="0.2">
      <c r="A2328" s="1" t="str">
        <f>"002725"</f>
        <v>002725</v>
      </c>
      <c r="B2328" s="1" t="s">
        <v>1981</v>
      </c>
      <c r="C2328" s="1" t="s">
        <v>3275</v>
      </c>
    </row>
    <row r="2329" spans="1:3" x14ac:dyDescent="0.2">
      <c r="A2329" s="1" t="str">
        <f>"002724"</f>
        <v>002724</v>
      </c>
      <c r="B2329" s="1" t="s">
        <v>810</v>
      </c>
      <c r="C2329" s="1" t="s">
        <v>3198</v>
      </c>
    </row>
    <row r="2330" spans="1:3" x14ac:dyDescent="0.2">
      <c r="A2330" s="1" t="str">
        <f>"002722"</f>
        <v>002722</v>
      </c>
      <c r="B2330" s="1" t="s">
        <v>1219</v>
      </c>
      <c r="C2330" s="1" t="s">
        <v>3222</v>
      </c>
    </row>
    <row r="2331" spans="1:3" x14ac:dyDescent="0.2">
      <c r="A2331" s="1" t="str">
        <f>"002719"</f>
        <v>002719</v>
      </c>
      <c r="B2331" s="1" t="s">
        <v>2491</v>
      </c>
      <c r="C2331" s="1" t="s">
        <v>3329</v>
      </c>
    </row>
    <row r="2332" spans="1:3" x14ac:dyDescent="0.2">
      <c r="A2332" s="1" t="str">
        <f>"002718"</f>
        <v>002718</v>
      </c>
      <c r="B2332" s="1" t="s">
        <v>2603</v>
      </c>
      <c r="C2332" s="1" t="s">
        <v>3353</v>
      </c>
    </row>
    <row r="2333" spans="1:3" x14ac:dyDescent="0.2">
      <c r="A2333" s="1" t="str">
        <f>"002716"</f>
        <v>002716</v>
      </c>
      <c r="B2333" s="1" t="s">
        <v>2695</v>
      </c>
      <c r="C2333" s="1" t="s">
        <v>3370</v>
      </c>
    </row>
    <row r="2334" spans="1:3" x14ac:dyDescent="0.2">
      <c r="A2334" s="1" t="str">
        <f>"002715"</f>
        <v>002715</v>
      </c>
      <c r="B2334" s="1" t="s">
        <v>2036</v>
      </c>
      <c r="C2334" s="1" t="s">
        <v>3276</v>
      </c>
    </row>
    <row r="2335" spans="1:3" x14ac:dyDescent="0.2">
      <c r="A2335" s="1" t="str">
        <f>"002714"</f>
        <v>002714</v>
      </c>
      <c r="B2335" s="1" t="s">
        <v>2583</v>
      </c>
      <c r="C2335" s="1" t="s">
        <v>3348</v>
      </c>
    </row>
    <row r="2336" spans="1:3" x14ac:dyDescent="0.2">
      <c r="A2336" s="1" t="str">
        <f>"002709"</f>
        <v>002709</v>
      </c>
      <c r="B2336" s="1" t="s">
        <v>1559</v>
      </c>
      <c r="C2336" s="1" t="s">
        <v>3247</v>
      </c>
    </row>
    <row r="2337" spans="1:3" x14ac:dyDescent="0.2">
      <c r="A2337" s="1" t="str">
        <f>"002708"</f>
        <v>002708</v>
      </c>
      <c r="B2337" s="1" t="s">
        <v>2037</v>
      </c>
      <c r="C2337" s="1" t="s">
        <v>3276</v>
      </c>
    </row>
    <row r="2338" spans="1:3" x14ac:dyDescent="0.2">
      <c r="A2338" s="1" t="str">
        <f>"002707"</f>
        <v>002707</v>
      </c>
      <c r="B2338" s="1" t="s">
        <v>285</v>
      </c>
      <c r="C2338" s="1" t="s">
        <v>3140</v>
      </c>
    </row>
    <row r="2339" spans="1:3" x14ac:dyDescent="0.2">
      <c r="A2339" s="1" t="str">
        <f>"002706"</f>
        <v>002706</v>
      </c>
      <c r="B2339" s="1" t="s">
        <v>1486</v>
      </c>
      <c r="C2339" s="1" t="s">
        <v>3240</v>
      </c>
    </row>
    <row r="2340" spans="1:3" x14ac:dyDescent="0.2">
      <c r="A2340" s="1" t="str">
        <f>"002705"</f>
        <v>002705</v>
      </c>
      <c r="B2340" s="1" t="s">
        <v>2192</v>
      </c>
      <c r="C2340" s="1" t="s">
        <v>3292</v>
      </c>
    </row>
    <row r="2341" spans="1:3" x14ac:dyDescent="0.2">
      <c r="A2341" s="1" t="str">
        <f>"002703"</f>
        <v>002703</v>
      </c>
      <c r="B2341" s="1" t="s">
        <v>2038</v>
      </c>
      <c r="C2341" s="1" t="s">
        <v>3276</v>
      </c>
    </row>
    <row r="2342" spans="1:3" x14ac:dyDescent="0.2">
      <c r="A2342" s="1" t="str">
        <f>"002702"</f>
        <v>002702</v>
      </c>
      <c r="B2342" s="1" t="s">
        <v>2427</v>
      </c>
      <c r="C2342" s="1" t="s">
        <v>3322</v>
      </c>
    </row>
    <row r="2343" spans="1:3" x14ac:dyDescent="0.2">
      <c r="A2343" s="1" t="str">
        <f>"002701"</f>
        <v>002701</v>
      </c>
      <c r="B2343" s="1" t="s">
        <v>2303</v>
      </c>
      <c r="C2343" s="1" t="s">
        <v>3304</v>
      </c>
    </row>
    <row r="2344" spans="1:3" x14ac:dyDescent="0.2">
      <c r="A2344" s="1" t="str">
        <f>"002700"</f>
        <v>002700</v>
      </c>
      <c r="B2344" s="1" t="s">
        <v>116</v>
      </c>
      <c r="C2344" s="1" t="s">
        <v>3120</v>
      </c>
    </row>
    <row r="2345" spans="1:3" x14ac:dyDescent="0.2">
      <c r="A2345" s="1" t="str">
        <f>"002698"</f>
        <v>002698</v>
      </c>
      <c r="B2345" s="1" t="s">
        <v>1082</v>
      </c>
      <c r="C2345" s="1" t="s">
        <v>3214</v>
      </c>
    </row>
    <row r="2346" spans="1:3" x14ac:dyDescent="0.2">
      <c r="A2346" s="1" t="str">
        <f>"002696"</f>
        <v>002696</v>
      </c>
      <c r="B2346" s="1" t="s">
        <v>2559</v>
      </c>
      <c r="C2346" s="1" t="s">
        <v>3341</v>
      </c>
    </row>
    <row r="2347" spans="1:3" x14ac:dyDescent="0.2">
      <c r="A2347" s="1" t="str">
        <f>"002695"</f>
        <v>002695</v>
      </c>
      <c r="B2347" s="1" t="s">
        <v>2447</v>
      </c>
      <c r="C2347" s="1" t="s">
        <v>3325</v>
      </c>
    </row>
    <row r="2348" spans="1:3" x14ac:dyDescent="0.2">
      <c r="A2348" s="1" t="str">
        <f>"002694"</f>
        <v>002694</v>
      </c>
      <c r="B2348" s="1" t="s">
        <v>2621</v>
      </c>
      <c r="C2348" s="1" t="s">
        <v>3357</v>
      </c>
    </row>
    <row r="2349" spans="1:3" x14ac:dyDescent="0.2">
      <c r="A2349" s="1" t="str">
        <f>"002692"</f>
        <v>002692</v>
      </c>
      <c r="B2349" s="1" t="s">
        <v>1459</v>
      </c>
      <c r="C2349" s="1" t="s">
        <v>3239</v>
      </c>
    </row>
    <row r="2350" spans="1:3" x14ac:dyDescent="0.2">
      <c r="A2350" s="1" t="str">
        <f>"002690"</f>
        <v>002690</v>
      </c>
      <c r="B2350" s="1" t="s">
        <v>1083</v>
      </c>
      <c r="C2350" s="1" t="s">
        <v>3214</v>
      </c>
    </row>
    <row r="2351" spans="1:3" x14ac:dyDescent="0.2">
      <c r="A2351" s="1" t="str">
        <f>"002688"</f>
        <v>002688</v>
      </c>
      <c r="B2351" s="1" t="s">
        <v>2541</v>
      </c>
      <c r="C2351" s="1" t="s">
        <v>3336</v>
      </c>
    </row>
    <row r="2352" spans="1:3" x14ac:dyDescent="0.2">
      <c r="A2352" s="1" t="str">
        <f>"002687"</f>
        <v>002687</v>
      </c>
      <c r="B2352" s="1" t="s">
        <v>2361</v>
      </c>
      <c r="C2352" s="1" t="s">
        <v>3311</v>
      </c>
    </row>
    <row r="2353" spans="1:3" x14ac:dyDescent="0.2">
      <c r="A2353" s="1" t="str">
        <f>"002686"</f>
        <v>002686</v>
      </c>
      <c r="B2353" s="1" t="s">
        <v>1175</v>
      </c>
      <c r="C2353" s="1" t="s">
        <v>3219</v>
      </c>
    </row>
    <row r="2354" spans="1:3" x14ac:dyDescent="0.2">
      <c r="A2354" s="1" t="str">
        <f>"002685"</f>
        <v>002685</v>
      </c>
      <c r="B2354" s="1" t="s">
        <v>1276</v>
      </c>
      <c r="C2354" s="1" t="s">
        <v>3224</v>
      </c>
    </row>
    <row r="2355" spans="1:3" x14ac:dyDescent="0.2">
      <c r="A2355" s="1" t="str">
        <f>"002683"</f>
        <v>002683</v>
      </c>
      <c r="B2355" s="1" t="s">
        <v>2999</v>
      </c>
      <c r="C2355" s="1" t="s">
        <v>3402</v>
      </c>
    </row>
    <row r="2356" spans="1:3" x14ac:dyDescent="0.2">
      <c r="A2356" s="1" t="str">
        <f>"002681"</f>
        <v>002681</v>
      </c>
      <c r="B2356" s="1" t="s">
        <v>905</v>
      </c>
      <c r="C2356" s="1" t="s">
        <v>3202</v>
      </c>
    </row>
    <row r="2357" spans="1:3" x14ac:dyDescent="0.2">
      <c r="A2357" s="1" t="str">
        <f>"002677"</f>
        <v>002677</v>
      </c>
      <c r="B2357" s="1" t="s">
        <v>2173</v>
      </c>
      <c r="C2357" s="1" t="s">
        <v>3289</v>
      </c>
    </row>
    <row r="2358" spans="1:3" x14ac:dyDescent="0.2">
      <c r="A2358" s="1" t="str">
        <f>"002676"</f>
        <v>002676</v>
      </c>
      <c r="B2358" s="1" t="s">
        <v>2165</v>
      </c>
      <c r="C2358" s="1" t="s">
        <v>3287</v>
      </c>
    </row>
    <row r="2359" spans="1:3" x14ac:dyDescent="0.2">
      <c r="A2359" s="1" t="str">
        <f>"002675"</f>
        <v>002675</v>
      </c>
      <c r="B2359" s="1" t="s">
        <v>1869</v>
      </c>
      <c r="C2359" s="1" t="s">
        <v>3268</v>
      </c>
    </row>
    <row r="2360" spans="1:3" x14ac:dyDescent="0.2">
      <c r="A2360" s="1" t="str">
        <f>"002674"</f>
        <v>002674</v>
      </c>
      <c r="B2360" s="1" t="s">
        <v>2406</v>
      </c>
      <c r="C2360" s="1" t="s">
        <v>3317</v>
      </c>
    </row>
    <row r="2361" spans="1:3" x14ac:dyDescent="0.2">
      <c r="A2361" s="1" t="str">
        <f>"002673"</f>
        <v>002673</v>
      </c>
      <c r="B2361" s="1" t="s">
        <v>412</v>
      </c>
      <c r="C2361" s="1" t="s">
        <v>3160</v>
      </c>
    </row>
    <row r="2362" spans="1:3" x14ac:dyDescent="0.2">
      <c r="A2362" s="1" t="str">
        <f>"002670"</f>
        <v>002670</v>
      </c>
      <c r="B2362" s="1" t="s">
        <v>413</v>
      </c>
      <c r="C2362" s="1" t="s">
        <v>3160</v>
      </c>
    </row>
    <row r="2363" spans="1:3" x14ac:dyDescent="0.2">
      <c r="A2363" s="1" t="str">
        <f>"002669"</f>
        <v>002669</v>
      </c>
      <c r="B2363" s="1" t="s">
        <v>2954</v>
      </c>
      <c r="C2363" s="1" t="s">
        <v>3397</v>
      </c>
    </row>
    <row r="2364" spans="1:3" x14ac:dyDescent="0.2">
      <c r="A2364" s="1" t="str">
        <f>"002668"</f>
        <v>002668</v>
      </c>
      <c r="B2364" s="1" t="s">
        <v>2205</v>
      </c>
      <c r="C2364" s="1" t="s">
        <v>3295</v>
      </c>
    </row>
    <row r="2365" spans="1:3" x14ac:dyDescent="0.2">
      <c r="A2365" s="1" t="str">
        <f>"002666"</f>
        <v>002666</v>
      </c>
      <c r="B2365" s="1" t="s">
        <v>2942</v>
      </c>
      <c r="C2365" s="1" t="s">
        <v>3396</v>
      </c>
    </row>
    <row r="2366" spans="1:3" x14ac:dyDescent="0.2">
      <c r="A2366" s="1" t="str">
        <f>"002664"</f>
        <v>002664</v>
      </c>
      <c r="B2366" s="1" t="s">
        <v>1926</v>
      </c>
      <c r="C2366" s="1" t="s">
        <v>3273</v>
      </c>
    </row>
    <row r="2367" spans="1:3" x14ac:dyDescent="0.2">
      <c r="A2367" s="1" t="str">
        <f>"002662"</f>
        <v>002662</v>
      </c>
      <c r="B2367" s="1" t="s">
        <v>2084</v>
      </c>
      <c r="C2367" s="1" t="s">
        <v>3277</v>
      </c>
    </row>
    <row r="2368" spans="1:3" x14ac:dyDescent="0.2">
      <c r="A2368" s="1" t="str">
        <f>"002661"</f>
        <v>002661</v>
      </c>
      <c r="B2368" s="1" t="s">
        <v>2544</v>
      </c>
      <c r="C2368" s="1" t="s">
        <v>3337</v>
      </c>
    </row>
    <row r="2369" spans="1:3" x14ac:dyDescent="0.2">
      <c r="A2369" s="1" t="str">
        <f>"002658"</f>
        <v>002658</v>
      </c>
      <c r="B2369" s="1" t="s">
        <v>13</v>
      </c>
      <c r="C2369" s="1" t="s">
        <v>3113</v>
      </c>
    </row>
    <row r="2370" spans="1:3" x14ac:dyDescent="0.2">
      <c r="A2370" s="1" t="str">
        <f>"002655"</f>
        <v>002655</v>
      </c>
      <c r="B2370" s="1" t="s">
        <v>906</v>
      </c>
      <c r="C2370" s="1" t="s">
        <v>3202</v>
      </c>
    </row>
    <row r="2371" spans="1:3" x14ac:dyDescent="0.2">
      <c r="A2371" s="1" t="str">
        <f>"002653"</f>
        <v>002653</v>
      </c>
      <c r="B2371" s="1" t="s">
        <v>1870</v>
      </c>
      <c r="C2371" s="1" t="s">
        <v>3268</v>
      </c>
    </row>
    <row r="2372" spans="1:3" x14ac:dyDescent="0.2">
      <c r="A2372" s="1" t="str">
        <f>"002651"</f>
        <v>002651</v>
      </c>
      <c r="B2372" s="1" t="s">
        <v>1368</v>
      </c>
      <c r="C2372" s="1" t="s">
        <v>3230</v>
      </c>
    </row>
    <row r="2373" spans="1:3" x14ac:dyDescent="0.2">
      <c r="A2373" s="1" t="str">
        <f>"002649"</f>
        <v>002649</v>
      </c>
      <c r="B2373" s="1" t="s">
        <v>600</v>
      </c>
      <c r="C2373" s="1" t="s">
        <v>3182</v>
      </c>
    </row>
    <row r="2374" spans="1:3" x14ac:dyDescent="0.2">
      <c r="A2374" s="1" t="str">
        <f>"002648"</f>
        <v>002648</v>
      </c>
      <c r="B2374" s="1" t="s">
        <v>3042</v>
      </c>
      <c r="C2374" s="1" t="s">
        <v>3406</v>
      </c>
    </row>
    <row r="2375" spans="1:3" x14ac:dyDescent="0.2">
      <c r="A2375" s="1" t="str">
        <f>"002646"</f>
        <v>002646</v>
      </c>
      <c r="B2375" s="1" t="s">
        <v>2513</v>
      </c>
      <c r="C2375" s="1" t="s">
        <v>3331</v>
      </c>
    </row>
    <row r="2376" spans="1:3" x14ac:dyDescent="0.2">
      <c r="A2376" s="1" t="str">
        <f>"002645"</f>
        <v>002645</v>
      </c>
      <c r="B2376" s="1" t="s">
        <v>79</v>
      </c>
      <c r="C2376" s="1" t="s">
        <v>3118</v>
      </c>
    </row>
    <row r="2377" spans="1:3" x14ac:dyDescent="0.2">
      <c r="A2377" s="1" t="str">
        <f>"002644"</f>
        <v>002644</v>
      </c>
      <c r="B2377" s="1" t="s">
        <v>1641</v>
      </c>
      <c r="C2377" s="1" t="s">
        <v>3251</v>
      </c>
    </row>
    <row r="2378" spans="1:3" x14ac:dyDescent="0.2">
      <c r="A2378" s="1" t="str">
        <f>"002643"</f>
        <v>002643</v>
      </c>
      <c r="B2378" s="1" t="s">
        <v>966</v>
      </c>
      <c r="C2378" s="1" t="s">
        <v>3207</v>
      </c>
    </row>
    <row r="2379" spans="1:3" x14ac:dyDescent="0.2">
      <c r="A2379" s="1" t="str">
        <f>"002642"</f>
        <v>002642</v>
      </c>
      <c r="B2379" s="1" t="s">
        <v>601</v>
      </c>
      <c r="C2379" s="1" t="s">
        <v>3182</v>
      </c>
    </row>
    <row r="2380" spans="1:3" x14ac:dyDescent="0.2">
      <c r="A2380" s="1" t="str">
        <f>"002639"</f>
        <v>002639</v>
      </c>
      <c r="B2380" s="1" t="s">
        <v>1196</v>
      </c>
      <c r="C2380" s="1" t="s">
        <v>3221</v>
      </c>
    </row>
    <row r="2381" spans="1:3" x14ac:dyDescent="0.2">
      <c r="A2381" s="1" t="str">
        <f>"002637"</f>
        <v>002637</v>
      </c>
      <c r="B2381" s="1" t="s">
        <v>3104</v>
      </c>
      <c r="C2381" s="1" t="s">
        <v>3418</v>
      </c>
    </row>
    <row r="2382" spans="1:3" x14ac:dyDescent="0.2">
      <c r="A2382" s="1" t="str">
        <f>"002636"</f>
        <v>002636</v>
      </c>
      <c r="B2382" s="1" t="s">
        <v>781</v>
      </c>
      <c r="C2382" s="1" t="s">
        <v>3197</v>
      </c>
    </row>
    <row r="2383" spans="1:3" x14ac:dyDescent="0.2">
      <c r="A2383" s="1" t="str">
        <f>"002635"</f>
        <v>002635</v>
      </c>
      <c r="B2383" s="1" t="s">
        <v>907</v>
      </c>
      <c r="C2383" s="1" t="s">
        <v>3202</v>
      </c>
    </row>
    <row r="2384" spans="1:3" x14ac:dyDescent="0.2">
      <c r="A2384" s="1" t="str">
        <f>"002633"</f>
        <v>002633</v>
      </c>
      <c r="B2384" s="1" t="s">
        <v>1261</v>
      </c>
      <c r="C2384" s="1" t="s">
        <v>3223</v>
      </c>
    </row>
    <row r="2385" spans="1:3" x14ac:dyDescent="0.2">
      <c r="A2385" s="1" t="str">
        <f>"002632"</f>
        <v>002632</v>
      </c>
      <c r="B2385" s="1" t="s">
        <v>2899</v>
      </c>
      <c r="C2385" s="1" t="s">
        <v>3394</v>
      </c>
    </row>
    <row r="2386" spans="1:3" x14ac:dyDescent="0.2">
      <c r="A2386" s="1" t="str">
        <f>"002627"</f>
        <v>002627</v>
      </c>
      <c r="B2386" s="1" t="s">
        <v>294</v>
      </c>
      <c r="C2386" s="1" t="s">
        <v>3141</v>
      </c>
    </row>
    <row r="2387" spans="1:3" x14ac:dyDescent="0.2">
      <c r="A2387" s="1" t="str">
        <f>"002626"</f>
        <v>002626</v>
      </c>
      <c r="B2387" s="1" t="s">
        <v>2423</v>
      </c>
      <c r="C2387" s="1" t="s">
        <v>3321</v>
      </c>
    </row>
    <row r="2388" spans="1:3" x14ac:dyDescent="0.2">
      <c r="A2388" s="1" t="str">
        <f>"002625"</f>
        <v>002625</v>
      </c>
      <c r="B2388" s="1" t="s">
        <v>1369</v>
      </c>
      <c r="C2388" s="1" t="s">
        <v>3230</v>
      </c>
    </row>
    <row r="2389" spans="1:3" x14ac:dyDescent="0.2">
      <c r="A2389" s="1" t="str">
        <f>"002624"</f>
        <v>002624</v>
      </c>
      <c r="B2389" s="1" t="s">
        <v>519</v>
      </c>
      <c r="C2389" s="1" t="s">
        <v>3174</v>
      </c>
    </row>
    <row r="2390" spans="1:3" x14ac:dyDescent="0.2">
      <c r="A2390" s="1" t="str">
        <f>"002623"</f>
        <v>002623</v>
      </c>
      <c r="B2390" s="1" t="s">
        <v>1433</v>
      </c>
      <c r="C2390" s="1" t="s">
        <v>3236</v>
      </c>
    </row>
    <row r="2391" spans="1:3" x14ac:dyDescent="0.2">
      <c r="A2391" s="1" t="str">
        <f>"002617"</f>
        <v>002617</v>
      </c>
      <c r="B2391" s="1" t="s">
        <v>1460</v>
      </c>
      <c r="C2391" s="1" t="s">
        <v>3239</v>
      </c>
    </row>
    <row r="2392" spans="1:3" x14ac:dyDescent="0.2">
      <c r="A2392" s="1" t="str">
        <f>"002616"</f>
        <v>002616</v>
      </c>
      <c r="B2392" s="1" t="s">
        <v>125</v>
      </c>
      <c r="C2392" s="1" t="s">
        <v>3121</v>
      </c>
    </row>
    <row r="2393" spans="1:3" x14ac:dyDescent="0.2">
      <c r="A2393" s="1" t="str">
        <f>"002615"</f>
        <v>002615</v>
      </c>
      <c r="B2393" s="1" t="s">
        <v>2244</v>
      </c>
      <c r="C2393" s="1" t="s">
        <v>3299</v>
      </c>
    </row>
    <row r="2394" spans="1:3" x14ac:dyDescent="0.2">
      <c r="A2394" s="1" t="str">
        <f>"002614"</f>
        <v>002614</v>
      </c>
      <c r="B2394" s="1" t="s">
        <v>2181</v>
      </c>
      <c r="C2394" s="1" t="s">
        <v>3290</v>
      </c>
    </row>
    <row r="2395" spans="1:3" x14ac:dyDescent="0.2">
      <c r="A2395" s="1" t="str">
        <f>"002613"</f>
        <v>002613</v>
      </c>
      <c r="B2395" s="1" t="s">
        <v>1084</v>
      </c>
      <c r="C2395" s="1" t="s">
        <v>3214</v>
      </c>
    </row>
    <row r="2396" spans="1:3" x14ac:dyDescent="0.2">
      <c r="A2396" s="1" t="str">
        <f>"002612"</f>
        <v>002612</v>
      </c>
      <c r="B2396" s="1" t="s">
        <v>2362</v>
      </c>
      <c r="C2396" s="1" t="s">
        <v>3311</v>
      </c>
    </row>
    <row r="2397" spans="1:3" x14ac:dyDescent="0.2">
      <c r="A2397" s="1" t="str">
        <f>"002611"</f>
        <v>002611</v>
      </c>
      <c r="B2397" s="1" t="s">
        <v>1116</v>
      </c>
      <c r="C2397" s="1" t="s">
        <v>3217</v>
      </c>
    </row>
    <row r="2398" spans="1:3" x14ac:dyDescent="0.2">
      <c r="A2398" s="1" t="str">
        <f>"002609"</f>
        <v>002609</v>
      </c>
      <c r="B2398" s="1" t="s">
        <v>602</v>
      </c>
      <c r="C2398" s="1" t="s">
        <v>3182</v>
      </c>
    </row>
    <row r="2399" spans="1:3" x14ac:dyDescent="0.2">
      <c r="A2399" s="1" t="str">
        <f>"002606"</f>
        <v>002606</v>
      </c>
      <c r="B2399" s="1" t="s">
        <v>1461</v>
      </c>
      <c r="C2399" s="1" t="s">
        <v>3239</v>
      </c>
    </row>
    <row r="2400" spans="1:3" x14ac:dyDescent="0.2">
      <c r="A2400" s="1" t="str">
        <f>"002605"</f>
        <v>002605</v>
      </c>
      <c r="B2400" s="1" t="s">
        <v>520</v>
      </c>
      <c r="C2400" s="1" t="s">
        <v>3174</v>
      </c>
    </row>
    <row r="2401" spans="1:3" x14ac:dyDescent="0.2">
      <c r="A2401" s="1" t="str">
        <f>"002603"</f>
        <v>002603</v>
      </c>
      <c r="B2401" s="1" t="s">
        <v>1642</v>
      </c>
      <c r="C2401" s="1" t="s">
        <v>3251</v>
      </c>
    </row>
    <row r="2402" spans="1:3" x14ac:dyDescent="0.2">
      <c r="A2402" s="1" t="str">
        <f>"002601"</f>
        <v>002601</v>
      </c>
      <c r="B2402" s="1" t="s">
        <v>3067</v>
      </c>
      <c r="C2402" s="1" t="s">
        <v>3410</v>
      </c>
    </row>
    <row r="2403" spans="1:3" x14ac:dyDescent="0.2">
      <c r="A2403" s="1" t="str">
        <f>"002600"</f>
        <v>002600</v>
      </c>
      <c r="B2403" s="1" t="s">
        <v>908</v>
      </c>
      <c r="C2403" s="1" t="s">
        <v>3202</v>
      </c>
    </row>
    <row r="2404" spans="1:3" x14ac:dyDescent="0.2">
      <c r="A2404" s="1" t="str">
        <f>"002598"</f>
        <v>002598</v>
      </c>
      <c r="B2404" s="1" t="s">
        <v>1176</v>
      </c>
      <c r="C2404" s="1" t="s">
        <v>3219</v>
      </c>
    </row>
    <row r="2405" spans="1:3" x14ac:dyDescent="0.2">
      <c r="A2405" s="1" t="str">
        <f>"002597"</f>
        <v>002597</v>
      </c>
      <c r="B2405" s="1" t="s">
        <v>2969</v>
      </c>
      <c r="C2405" s="1" t="s">
        <v>3399</v>
      </c>
    </row>
    <row r="2406" spans="1:3" x14ac:dyDescent="0.2">
      <c r="A2406" s="1" t="str">
        <f>"002595"</f>
        <v>002595</v>
      </c>
      <c r="B2406" s="1" t="s">
        <v>1085</v>
      </c>
      <c r="C2406" s="1" t="s">
        <v>3214</v>
      </c>
    </row>
    <row r="2407" spans="1:3" x14ac:dyDescent="0.2">
      <c r="A2407" s="1" t="str">
        <f>"002594"</f>
        <v>002594</v>
      </c>
      <c r="B2407" s="1" t="s">
        <v>2107</v>
      </c>
      <c r="C2407" s="1" t="s">
        <v>3281</v>
      </c>
    </row>
    <row r="2408" spans="1:3" x14ac:dyDescent="0.2">
      <c r="A2408" s="1" t="str">
        <f>"002591"</f>
        <v>002591</v>
      </c>
      <c r="B2408" s="1" t="s">
        <v>80</v>
      </c>
      <c r="C2408" s="1" t="s">
        <v>3118</v>
      </c>
    </row>
    <row r="2409" spans="1:3" x14ac:dyDescent="0.2">
      <c r="A2409" s="1" t="str">
        <f>"002590"</f>
        <v>002590</v>
      </c>
      <c r="B2409" s="1" t="s">
        <v>2039</v>
      </c>
      <c r="C2409" s="1" t="s">
        <v>3276</v>
      </c>
    </row>
    <row r="2410" spans="1:3" x14ac:dyDescent="0.2">
      <c r="A2410" s="1" t="str">
        <f>"002589"</f>
        <v>002589</v>
      </c>
      <c r="B2410" s="1" t="s">
        <v>1674</v>
      </c>
      <c r="C2410" s="1" t="s">
        <v>3252</v>
      </c>
    </row>
    <row r="2411" spans="1:3" x14ac:dyDescent="0.2">
      <c r="A2411" s="1" t="str">
        <f>"002588"</f>
        <v>002588</v>
      </c>
      <c r="B2411" s="1" t="s">
        <v>2800</v>
      </c>
      <c r="C2411" s="1" t="s">
        <v>3382</v>
      </c>
    </row>
    <row r="2412" spans="1:3" x14ac:dyDescent="0.2">
      <c r="A2412" s="1" t="str">
        <f>"002587"</f>
        <v>002587</v>
      </c>
      <c r="B2412" s="1" t="s">
        <v>811</v>
      </c>
      <c r="C2412" s="1" t="s">
        <v>3198</v>
      </c>
    </row>
    <row r="2413" spans="1:3" x14ac:dyDescent="0.2">
      <c r="A2413" s="1" t="str">
        <f>"002584"</f>
        <v>002584</v>
      </c>
      <c r="B2413" s="1" t="s">
        <v>2943</v>
      </c>
      <c r="C2413" s="1" t="s">
        <v>3396</v>
      </c>
    </row>
    <row r="2414" spans="1:3" x14ac:dyDescent="0.2">
      <c r="A2414" s="1" t="str">
        <f>"002583"</f>
        <v>002583</v>
      </c>
      <c r="B2414" s="1" t="s">
        <v>670</v>
      </c>
      <c r="C2414" s="1" t="s">
        <v>3190</v>
      </c>
    </row>
    <row r="2415" spans="1:3" x14ac:dyDescent="0.2">
      <c r="A2415" s="1" t="str">
        <f>"002582"</f>
        <v>002582</v>
      </c>
      <c r="B2415" s="1" t="s">
        <v>2461</v>
      </c>
      <c r="C2415" s="1" t="s">
        <v>3327</v>
      </c>
    </row>
    <row r="2416" spans="1:3" x14ac:dyDescent="0.2">
      <c r="A2416" s="1" t="str">
        <f>"002580"</f>
        <v>002580</v>
      </c>
      <c r="B2416" s="1" t="s">
        <v>1540</v>
      </c>
      <c r="C2416" s="1" t="s">
        <v>3244</v>
      </c>
    </row>
    <row r="2417" spans="1:3" x14ac:dyDescent="0.2">
      <c r="A2417" s="1" t="str">
        <f>"002578"</f>
        <v>002578</v>
      </c>
      <c r="B2417" s="1" t="s">
        <v>2736</v>
      </c>
      <c r="C2417" s="1" t="s">
        <v>3373</v>
      </c>
    </row>
    <row r="2418" spans="1:3" x14ac:dyDescent="0.2">
      <c r="A2418" s="1" t="str">
        <f>"002577"</f>
        <v>002577</v>
      </c>
      <c r="B2418" s="1" t="s">
        <v>628</v>
      </c>
      <c r="C2418" s="1" t="s">
        <v>3184</v>
      </c>
    </row>
    <row r="2419" spans="1:3" x14ac:dyDescent="0.2">
      <c r="A2419" s="1" t="str">
        <f>"002576"</f>
        <v>002576</v>
      </c>
      <c r="B2419" s="1" t="s">
        <v>1598</v>
      </c>
      <c r="C2419" s="1" t="s">
        <v>3249</v>
      </c>
    </row>
    <row r="2420" spans="1:3" x14ac:dyDescent="0.2">
      <c r="A2420" s="1" t="str">
        <f>"002573"</f>
        <v>002573</v>
      </c>
      <c r="B2420" s="1" t="s">
        <v>62</v>
      </c>
      <c r="C2420" s="1" t="s">
        <v>3116</v>
      </c>
    </row>
    <row r="2421" spans="1:3" x14ac:dyDescent="0.2">
      <c r="A2421" s="1" t="str">
        <f>"002572"</f>
        <v>002572</v>
      </c>
      <c r="B2421" s="1" t="s">
        <v>2271</v>
      </c>
      <c r="C2421" s="1" t="s">
        <v>3300</v>
      </c>
    </row>
    <row r="2422" spans="1:3" x14ac:dyDescent="0.2">
      <c r="A2422" s="1" t="str">
        <f>"002570"</f>
        <v>002570</v>
      </c>
      <c r="B2422" s="1" t="s">
        <v>2492</v>
      </c>
      <c r="C2422" s="1" t="s">
        <v>3329</v>
      </c>
    </row>
    <row r="2423" spans="1:3" x14ac:dyDescent="0.2">
      <c r="A2423" s="1" t="str">
        <f>"002568"</f>
        <v>002568</v>
      </c>
      <c r="B2423" s="1" t="s">
        <v>2521</v>
      </c>
      <c r="C2423" s="1" t="s">
        <v>3332</v>
      </c>
    </row>
    <row r="2424" spans="1:3" x14ac:dyDescent="0.2">
      <c r="A2424" s="1" t="str">
        <f>"002566"</f>
        <v>002566</v>
      </c>
      <c r="B2424" s="1" t="s">
        <v>1643</v>
      </c>
      <c r="C2424" s="1" t="s">
        <v>3251</v>
      </c>
    </row>
    <row r="2425" spans="1:3" x14ac:dyDescent="0.2">
      <c r="A2425" s="1" t="str">
        <f>"002565"</f>
        <v>002565</v>
      </c>
      <c r="B2425" s="1" t="s">
        <v>2289</v>
      </c>
      <c r="C2425" s="1" t="s">
        <v>3302</v>
      </c>
    </row>
    <row r="2426" spans="1:3" x14ac:dyDescent="0.2">
      <c r="A2426" s="1" t="str">
        <f>"002564"</f>
        <v>002564</v>
      </c>
      <c r="B2426" s="1" t="s">
        <v>1086</v>
      </c>
      <c r="C2426" s="1" t="s">
        <v>3214</v>
      </c>
    </row>
    <row r="2427" spans="1:3" x14ac:dyDescent="0.2">
      <c r="A2427" s="1" t="str">
        <f>"002563"</f>
        <v>002563</v>
      </c>
      <c r="B2427" s="1" t="s">
        <v>2363</v>
      </c>
      <c r="C2427" s="1" t="s">
        <v>3311</v>
      </c>
    </row>
    <row r="2428" spans="1:3" x14ac:dyDescent="0.2">
      <c r="A2428" s="1" t="str">
        <f>"002562"</f>
        <v>002562</v>
      </c>
      <c r="B2428" s="1" t="s">
        <v>2970</v>
      </c>
      <c r="C2428" s="1" t="s">
        <v>3399</v>
      </c>
    </row>
    <row r="2429" spans="1:3" x14ac:dyDescent="0.2">
      <c r="A2429" s="1" t="str">
        <f>"002560"</f>
        <v>002560</v>
      </c>
      <c r="B2429" s="1" t="s">
        <v>1462</v>
      </c>
      <c r="C2429" s="1" t="s">
        <v>3239</v>
      </c>
    </row>
    <row r="2430" spans="1:3" x14ac:dyDescent="0.2">
      <c r="A2430" s="1" t="str">
        <f>"002559"</f>
        <v>002559</v>
      </c>
      <c r="B2430" s="1" t="s">
        <v>1277</v>
      </c>
      <c r="C2430" s="1" t="s">
        <v>3224</v>
      </c>
    </row>
    <row r="2431" spans="1:3" x14ac:dyDescent="0.2">
      <c r="A2431" s="1" t="str">
        <f>"002558"</f>
        <v>002558</v>
      </c>
      <c r="B2431" s="1" t="s">
        <v>521</v>
      </c>
      <c r="C2431" s="1" t="s">
        <v>3174</v>
      </c>
    </row>
    <row r="2432" spans="1:3" x14ac:dyDescent="0.2">
      <c r="A2432" s="1" t="str">
        <f>"002557"</f>
        <v>002557</v>
      </c>
      <c r="B2432" s="1" t="s">
        <v>2462</v>
      </c>
      <c r="C2432" s="1" t="s">
        <v>3327</v>
      </c>
    </row>
    <row r="2433" spans="1:3" x14ac:dyDescent="0.2">
      <c r="A2433" s="1" t="str">
        <f>"002556"</f>
        <v>002556</v>
      </c>
      <c r="B2433" s="1" t="s">
        <v>2801</v>
      </c>
      <c r="C2433" s="1" t="s">
        <v>3382</v>
      </c>
    </row>
    <row r="2434" spans="1:3" x14ac:dyDescent="0.2">
      <c r="A2434" s="1" t="str">
        <f>"002555"</f>
        <v>002555</v>
      </c>
      <c r="B2434" s="1" t="s">
        <v>522</v>
      </c>
      <c r="C2434" s="1" t="s">
        <v>3174</v>
      </c>
    </row>
    <row r="2435" spans="1:3" x14ac:dyDescent="0.2">
      <c r="A2435" s="1" t="str">
        <f>"002553"</f>
        <v>002553</v>
      </c>
      <c r="B2435" s="1" t="s">
        <v>2040</v>
      </c>
      <c r="C2435" s="1" t="s">
        <v>3276</v>
      </c>
    </row>
    <row r="2436" spans="1:3" x14ac:dyDescent="0.2">
      <c r="A2436" s="1" t="str">
        <f>"002552"</f>
        <v>002552</v>
      </c>
      <c r="B2436" s="1" t="s">
        <v>782</v>
      </c>
      <c r="C2436" s="1" t="s">
        <v>3197</v>
      </c>
    </row>
    <row r="2437" spans="1:3" x14ac:dyDescent="0.2">
      <c r="A2437" s="1" t="str">
        <f>"002551"</f>
        <v>002551</v>
      </c>
      <c r="B2437" s="1" t="s">
        <v>1682</v>
      </c>
      <c r="C2437" s="1" t="s">
        <v>3253</v>
      </c>
    </row>
    <row r="2438" spans="1:3" x14ac:dyDescent="0.2">
      <c r="A2438" s="1" t="str">
        <f>"002550"</f>
        <v>002550</v>
      </c>
      <c r="B2438" s="1" t="s">
        <v>1769</v>
      </c>
      <c r="C2438" s="1" t="s">
        <v>3261</v>
      </c>
    </row>
    <row r="2439" spans="1:3" x14ac:dyDescent="0.2">
      <c r="A2439" s="1" t="str">
        <f>"002549"</f>
        <v>002549</v>
      </c>
      <c r="B2439" s="1" t="s">
        <v>68</v>
      </c>
      <c r="C2439" s="1" t="s">
        <v>3117</v>
      </c>
    </row>
    <row r="2440" spans="1:3" x14ac:dyDescent="0.2">
      <c r="A2440" s="1" t="str">
        <f>"002546"</f>
        <v>002546</v>
      </c>
      <c r="B2440" s="1" t="s">
        <v>1534</v>
      </c>
      <c r="C2440" s="1" t="s">
        <v>3243</v>
      </c>
    </row>
    <row r="2441" spans="1:3" x14ac:dyDescent="0.2">
      <c r="A2441" s="1" t="str">
        <f>"002545"</f>
        <v>002545</v>
      </c>
      <c r="B2441" s="1" t="s">
        <v>2808</v>
      </c>
      <c r="C2441" s="1" t="s">
        <v>3383</v>
      </c>
    </row>
    <row r="2442" spans="1:3" x14ac:dyDescent="0.2">
      <c r="A2442" s="1" t="str">
        <f>"002543"</f>
        <v>002543</v>
      </c>
      <c r="B2442" s="1" t="s">
        <v>2174</v>
      </c>
      <c r="C2442" s="1" t="s">
        <v>3289</v>
      </c>
    </row>
    <row r="2443" spans="1:3" x14ac:dyDescent="0.2">
      <c r="A2443" s="1" t="str">
        <f>"002540"</f>
        <v>002540</v>
      </c>
      <c r="B2443" s="1" t="s">
        <v>2737</v>
      </c>
      <c r="C2443" s="1" t="s">
        <v>3373</v>
      </c>
    </row>
    <row r="2444" spans="1:3" x14ac:dyDescent="0.2">
      <c r="A2444" s="1" t="str">
        <f>"002539"</f>
        <v>002539</v>
      </c>
      <c r="B2444" s="1" t="s">
        <v>2802</v>
      </c>
      <c r="C2444" s="1" t="s">
        <v>3382</v>
      </c>
    </row>
    <row r="2445" spans="1:3" x14ac:dyDescent="0.2">
      <c r="A2445" s="1" t="str">
        <f>"002538"</f>
        <v>002538</v>
      </c>
      <c r="B2445" s="1" t="s">
        <v>2803</v>
      </c>
      <c r="C2445" s="1" t="s">
        <v>3382</v>
      </c>
    </row>
    <row r="2446" spans="1:3" x14ac:dyDescent="0.2">
      <c r="A2446" s="1" t="str">
        <f>"002537"</f>
        <v>002537</v>
      </c>
      <c r="B2446" s="1" t="s">
        <v>2085</v>
      </c>
      <c r="C2446" s="1" t="s">
        <v>3277</v>
      </c>
    </row>
    <row r="2447" spans="1:3" x14ac:dyDescent="0.2">
      <c r="A2447" s="1" t="str">
        <f>"002536"</f>
        <v>002536</v>
      </c>
      <c r="B2447" s="1" t="s">
        <v>2041</v>
      </c>
      <c r="C2447" s="1" t="s">
        <v>3276</v>
      </c>
    </row>
    <row r="2448" spans="1:3" x14ac:dyDescent="0.2">
      <c r="A2448" s="1" t="str">
        <f>"002535"</f>
        <v>002535</v>
      </c>
      <c r="B2448" s="1" t="s">
        <v>1144</v>
      </c>
      <c r="C2448" s="1" t="s">
        <v>3218</v>
      </c>
    </row>
    <row r="2449" spans="1:3" x14ac:dyDescent="0.2">
      <c r="A2449" s="1" t="str">
        <f>"002534"</f>
        <v>002534</v>
      </c>
      <c r="B2449" s="1" t="s">
        <v>1391</v>
      </c>
      <c r="C2449" s="1" t="s">
        <v>3232</v>
      </c>
    </row>
    <row r="2450" spans="1:3" x14ac:dyDescent="0.2">
      <c r="A2450" s="1" t="str">
        <f>"002533"</f>
        <v>002533</v>
      </c>
      <c r="B2450" s="1" t="s">
        <v>1463</v>
      </c>
      <c r="C2450" s="1" t="s">
        <v>3239</v>
      </c>
    </row>
    <row r="2451" spans="1:3" x14ac:dyDescent="0.2">
      <c r="A2451" s="1" t="str">
        <f>"002532"</f>
        <v>002532</v>
      </c>
      <c r="B2451" s="1" t="s">
        <v>2738</v>
      </c>
      <c r="C2451" s="1" t="s">
        <v>3373</v>
      </c>
    </row>
    <row r="2452" spans="1:3" x14ac:dyDescent="0.2">
      <c r="A2452" s="1" t="str">
        <f>"002531"</f>
        <v>002531</v>
      </c>
      <c r="B2452" s="1" t="s">
        <v>1412</v>
      </c>
      <c r="C2452" s="1" t="s">
        <v>3233</v>
      </c>
    </row>
    <row r="2453" spans="1:3" x14ac:dyDescent="0.2">
      <c r="A2453" s="1" t="str">
        <f>"002530"</f>
        <v>002530</v>
      </c>
      <c r="B2453" s="1" t="s">
        <v>1177</v>
      </c>
      <c r="C2453" s="1" t="s">
        <v>3219</v>
      </c>
    </row>
    <row r="2454" spans="1:3" x14ac:dyDescent="0.2">
      <c r="A2454" s="1" t="str">
        <f>"002526"</f>
        <v>002526</v>
      </c>
      <c r="B2454" s="1" t="s">
        <v>1145</v>
      </c>
      <c r="C2454" s="1" t="s">
        <v>3218</v>
      </c>
    </row>
    <row r="2455" spans="1:3" x14ac:dyDescent="0.2">
      <c r="A2455" s="1" t="str">
        <f>"002524"</f>
        <v>002524</v>
      </c>
      <c r="B2455" s="1" t="s">
        <v>1691</v>
      </c>
      <c r="C2455" s="1" t="s">
        <v>3254</v>
      </c>
    </row>
    <row r="2456" spans="1:3" x14ac:dyDescent="0.2">
      <c r="A2456" s="1" t="str">
        <f>"002523"</f>
        <v>002523</v>
      </c>
      <c r="B2456" s="1" t="s">
        <v>1146</v>
      </c>
      <c r="C2456" s="1" t="s">
        <v>3218</v>
      </c>
    </row>
    <row r="2457" spans="1:3" x14ac:dyDescent="0.2">
      <c r="A2457" s="1" t="str">
        <f>"002522"</f>
        <v>002522</v>
      </c>
      <c r="B2457" s="1" t="s">
        <v>2900</v>
      </c>
      <c r="C2457" s="1" t="s">
        <v>3394</v>
      </c>
    </row>
    <row r="2458" spans="1:3" x14ac:dyDescent="0.2">
      <c r="A2458" s="1" t="str">
        <f>"002521"</f>
        <v>002521</v>
      </c>
      <c r="B2458" s="1" t="s">
        <v>2316</v>
      </c>
      <c r="C2458" s="1" t="s">
        <v>3306</v>
      </c>
    </row>
    <row r="2459" spans="1:3" x14ac:dyDescent="0.2">
      <c r="A2459" s="1" t="str">
        <f>"002518"</f>
        <v>002518</v>
      </c>
      <c r="B2459" s="1" t="s">
        <v>1392</v>
      </c>
      <c r="C2459" s="1" t="s">
        <v>3232</v>
      </c>
    </row>
    <row r="2460" spans="1:3" x14ac:dyDescent="0.2">
      <c r="A2460" s="1" t="str">
        <f>"002517"</f>
        <v>002517</v>
      </c>
      <c r="B2460" s="1" t="s">
        <v>523</v>
      </c>
      <c r="C2460" s="1" t="s">
        <v>3174</v>
      </c>
    </row>
    <row r="2461" spans="1:3" x14ac:dyDescent="0.2">
      <c r="A2461" s="1" t="str">
        <f>"002516"</f>
        <v>002516</v>
      </c>
      <c r="B2461" s="1" t="s">
        <v>2086</v>
      </c>
      <c r="C2461" s="1" t="s">
        <v>3277</v>
      </c>
    </row>
    <row r="2462" spans="1:3" x14ac:dyDescent="0.2">
      <c r="A2462" s="1" t="str">
        <f>"002515"</f>
        <v>002515</v>
      </c>
      <c r="B2462" s="1" t="s">
        <v>2441</v>
      </c>
      <c r="C2462" s="1" t="s">
        <v>3324</v>
      </c>
    </row>
    <row r="2463" spans="1:3" x14ac:dyDescent="0.2">
      <c r="A2463" s="1" t="str">
        <f>"002511"</f>
        <v>002511</v>
      </c>
      <c r="B2463" s="1" t="s">
        <v>2322</v>
      </c>
      <c r="C2463" s="1" t="s">
        <v>3307</v>
      </c>
    </row>
    <row r="2464" spans="1:3" x14ac:dyDescent="0.2">
      <c r="A2464" s="1" t="str">
        <f>"002510"</f>
        <v>002510</v>
      </c>
      <c r="B2464" s="1" t="s">
        <v>1962</v>
      </c>
      <c r="C2464" s="1" t="s">
        <v>3274</v>
      </c>
    </row>
    <row r="2465" spans="1:3" x14ac:dyDescent="0.2">
      <c r="A2465" s="1" t="str">
        <f>"002508"</f>
        <v>002508</v>
      </c>
      <c r="B2465" s="1" t="s">
        <v>2175</v>
      </c>
      <c r="C2465" s="1" t="s">
        <v>3289</v>
      </c>
    </row>
    <row r="2466" spans="1:3" x14ac:dyDescent="0.2">
      <c r="A2466" s="1" t="str">
        <f>"002507"</f>
        <v>002507</v>
      </c>
      <c r="B2466" s="1" t="s">
        <v>2476</v>
      </c>
      <c r="C2466" s="1" t="s">
        <v>3328</v>
      </c>
    </row>
    <row r="2467" spans="1:3" x14ac:dyDescent="0.2">
      <c r="A2467" s="1" t="str">
        <f>"002500"</f>
        <v>002500</v>
      </c>
      <c r="B2467" s="1" t="s">
        <v>414</v>
      </c>
      <c r="C2467" s="1" t="s">
        <v>3160</v>
      </c>
    </row>
    <row r="2468" spans="1:3" x14ac:dyDescent="0.2">
      <c r="A2468" s="1" t="str">
        <f>"002498"</f>
        <v>002498</v>
      </c>
      <c r="B2468" s="1" t="s">
        <v>1464</v>
      </c>
      <c r="C2468" s="1" t="s">
        <v>3239</v>
      </c>
    </row>
    <row r="2469" spans="1:3" x14ac:dyDescent="0.2">
      <c r="A2469" s="1" t="str">
        <f>"002497"</f>
        <v>002497</v>
      </c>
      <c r="B2469" s="1" t="s">
        <v>2692</v>
      </c>
      <c r="C2469" s="1" t="s">
        <v>3369</v>
      </c>
    </row>
    <row r="2470" spans="1:3" x14ac:dyDescent="0.2">
      <c r="A2470" s="1" t="str">
        <f>"002495"</f>
        <v>002495</v>
      </c>
      <c r="B2470" s="1" t="s">
        <v>2477</v>
      </c>
      <c r="C2470" s="1" t="s">
        <v>3328</v>
      </c>
    </row>
    <row r="2471" spans="1:3" x14ac:dyDescent="0.2">
      <c r="A2471" s="1" t="str">
        <f>"002494"</f>
        <v>002494</v>
      </c>
      <c r="B2471" s="1" t="s">
        <v>2364</v>
      </c>
      <c r="C2471" s="1" t="s">
        <v>3311</v>
      </c>
    </row>
    <row r="2472" spans="1:3" x14ac:dyDescent="0.2">
      <c r="A2472" s="1" t="str">
        <f>"002493"</f>
        <v>002493</v>
      </c>
      <c r="B2472" s="1" t="s">
        <v>3083</v>
      </c>
      <c r="C2472" s="1" t="s">
        <v>3416</v>
      </c>
    </row>
    <row r="2473" spans="1:3" x14ac:dyDescent="0.2">
      <c r="A2473" s="1" t="str">
        <f>"002492"</f>
        <v>002492</v>
      </c>
      <c r="B2473" s="1" t="s">
        <v>171</v>
      </c>
      <c r="C2473" s="1" t="s">
        <v>3127</v>
      </c>
    </row>
    <row r="2474" spans="1:3" x14ac:dyDescent="0.2">
      <c r="A2474" s="1" t="str">
        <f>"002491"</f>
        <v>002491</v>
      </c>
      <c r="B2474" s="1" t="s">
        <v>709</v>
      </c>
      <c r="C2474" s="1" t="s">
        <v>3194</v>
      </c>
    </row>
    <row r="2475" spans="1:3" x14ac:dyDescent="0.2">
      <c r="A2475" s="1" t="str">
        <f>"002489"</f>
        <v>002489</v>
      </c>
      <c r="B2475" s="1" t="s">
        <v>2272</v>
      </c>
      <c r="C2475" s="1" t="s">
        <v>3300</v>
      </c>
    </row>
    <row r="2476" spans="1:3" x14ac:dyDescent="0.2">
      <c r="A2476" s="1" t="str">
        <f>"002488"</f>
        <v>002488</v>
      </c>
      <c r="B2476" s="1" t="s">
        <v>1982</v>
      </c>
      <c r="C2476" s="1" t="s">
        <v>3275</v>
      </c>
    </row>
    <row r="2477" spans="1:3" x14ac:dyDescent="0.2">
      <c r="A2477" s="1" t="str">
        <f>"002487"</f>
        <v>002487</v>
      </c>
      <c r="B2477" s="1" t="s">
        <v>1413</v>
      </c>
      <c r="C2477" s="1" t="s">
        <v>3233</v>
      </c>
    </row>
    <row r="2478" spans="1:3" x14ac:dyDescent="0.2">
      <c r="A2478" s="1" t="str">
        <f>"002486"</f>
        <v>002486</v>
      </c>
      <c r="B2478" s="1" t="s">
        <v>2365</v>
      </c>
      <c r="C2478" s="1" t="s">
        <v>3311</v>
      </c>
    </row>
    <row r="2479" spans="1:3" x14ac:dyDescent="0.2">
      <c r="A2479" s="1" t="str">
        <f>"002484"</f>
        <v>002484</v>
      </c>
      <c r="B2479" s="1" t="s">
        <v>754</v>
      </c>
      <c r="C2479" s="1" t="s">
        <v>3196</v>
      </c>
    </row>
    <row r="2480" spans="1:3" x14ac:dyDescent="0.2">
      <c r="A2480" s="1" t="str">
        <f>"002483"</f>
        <v>002483</v>
      </c>
      <c r="B2480" s="1" t="s">
        <v>1147</v>
      </c>
      <c r="C2480" s="1" t="s">
        <v>3218</v>
      </c>
    </row>
    <row r="2481" spans="1:3" x14ac:dyDescent="0.2">
      <c r="A2481" s="1" t="str">
        <f>"002481"</f>
        <v>002481</v>
      </c>
      <c r="B2481" s="1" t="s">
        <v>2545</v>
      </c>
      <c r="C2481" s="1" t="s">
        <v>3337</v>
      </c>
    </row>
    <row r="2482" spans="1:3" x14ac:dyDescent="0.2">
      <c r="A2482" s="1" t="str">
        <f>"002478"</f>
        <v>002478</v>
      </c>
      <c r="B2482" s="1" t="s">
        <v>2762</v>
      </c>
      <c r="C2482" s="1" t="s">
        <v>3375</v>
      </c>
    </row>
    <row r="2483" spans="1:3" x14ac:dyDescent="0.2">
      <c r="A2483" s="1" t="str">
        <f>"002476"</f>
        <v>002476</v>
      </c>
      <c r="B2483" s="1" t="s">
        <v>2944</v>
      </c>
      <c r="C2483" s="1" t="s">
        <v>3396</v>
      </c>
    </row>
    <row r="2484" spans="1:3" x14ac:dyDescent="0.2">
      <c r="A2484" s="1" t="str">
        <f>"002475"</f>
        <v>002475</v>
      </c>
      <c r="B2484" s="1" t="s">
        <v>909</v>
      </c>
      <c r="C2484" s="1" t="s">
        <v>3202</v>
      </c>
    </row>
    <row r="2485" spans="1:3" x14ac:dyDescent="0.2">
      <c r="A2485" s="1" t="str">
        <f>"002472"</f>
        <v>002472</v>
      </c>
      <c r="B2485" s="1" t="s">
        <v>2042</v>
      </c>
      <c r="C2485" s="1" t="s">
        <v>3276</v>
      </c>
    </row>
    <row r="2486" spans="1:3" x14ac:dyDescent="0.2">
      <c r="A2486" s="1" t="str">
        <f>"002470"</f>
        <v>002470</v>
      </c>
      <c r="B2486" s="1" t="s">
        <v>2804</v>
      </c>
      <c r="C2486" s="1" t="s">
        <v>3382</v>
      </c>
    </row>
    <row r="2487" spans="1:3" x14ac:dyDescent="0.2">
      <c r="A2487" s="1" t="str">
        <f>"002469"</f>
        <v>002469</v>
      </c>
      <c r="B2487" s="1" t="s">
        <v>3043</v>
      </c>
      <c r="C2487" s="1" t="s">
        <v>3406</v>
      </c>
    </row>
    <row r="2488" spans="1:3" x14ac:dyDescent="0.2">
      <c r="A2488" s="1" t="str">
        <f>"002468"</f>
        <v>002468</v>
      </c>
      <c r="B2488" s="1" t="s">
        <v>181</v>
      </c>
      <c r="C2488" s="1" t="s">
        <v>3129</v>
      </c>
    </row>
    <row r="2489" spans="1:3" x14ac:dyDescent="0.2">
      <c r="A2489" s="1" t="str">
        <f>"002467"</f>
        <v>002467</v>
      </c>
      <c r="B2489" s="1" t="s">
        <v>658</v>
      </c>
      <c r="C2489" s="1" t="s">
        <v>3188</v>
      </c>
    </row>
    <row r="2490" spans="1:3" x14ac:dyDescent="0.2">
      <c r="A2490" s="1" t="str">
        <f>"002466"</f>
        <v>002466</v>
      </c>
      <c r="B2490" s="1" t="s">
        <v>2693</v>
      </c>
      <c r="C2490" s="1" t="s">
        <v>3369</v>
      </c>
    </row>
    <row r="2491" spans="1:3" x14ac:dyDescent="0.2">
      <c r="A2491" s="1" t="str">
        <f>"002465"</f>
        <v>002465</v>
      </c>
      <c r="B2491" s="1" t="s">
        <v>1333</v>
      </c>
      <c r="C2491" s="1" t="s">
        <v>3227</v>
      </c>
    </row>
    <row r="2492" spans="1:3" x14ac:dyDescent="0.2">
      <c r="A2492" s="1" t="str">
        <f>"002463"</f>
        <v>002463</v>
      </c>
      <c r="B2492" s="1" t="s">
        <v>783</v>
      </c>
      <c r="C2492" s="1" t="s">
        <v>3197</v>
      </c>
    </row>
    <row r="2493" spans="1:3" x14ac:dyDescent="0.2">
      <c r="A2493" s="1" t="str">
        <f>"002462"</f>
        <v>002462</v>
      </c>
      <c r="B2493" s="1" t="s">
        <v>1675</v>
      </c>
      <c r="C2493" s="1" t="s">
        <v>3252</v>
      </c>
    </row>
    <row r="2494" spans="1:3" x14ac:dyDescent="0.2">
      <c r="A2494" s="1" t="str">
        <f>"002461"</f>
        <v>002461</v>
      </c>
      <c r="B2494" s="1" t="s">
        <v>2531</v>
      </c>
      <c r="C2494" s="1" t="s">
        <v>3335</v>
      </c>
    </row>
    <row r="2495" spans="1:3" x14ac:dyDescent="0.2">
      <c r="A2495" s="1" t="str">
        <f>"002455"</f>
        <v>002455</v>
      </c>
      <c r="B2495" s="1" t="s">
        <v>3044</v>
      </c>
      <c r="C2495" s="1" t="s">
        <v>3406</v>
      </c>
    </row>
    <row r="2496" spans="1:3" x14ac:dyDescent="0.2">
      <c r="A2496" s="1" t="str">
        <f>"002454"</f>
        <v>002454</v>
      </c>
      <c r="B2496" s="1" t="s">
        <v>1927</v>
      </c>
      <c r="C2496" s="1" t="s">
        <v>3273</v>
      </c>
    </row>
    <row r="2497" spans="1:3" x14ac:dyDescent="0.2">
      <c r="A2497" s="1" t="str">
        <f>"002452"</f>
        <v>002452</v>
      </c>
      <c r="B2497" s="1" t="s">
        <v>1508</v>
      </c>
      <c r="C2497" s="1" t="s">
        <v>3241</v>
      </c>
    </row>
    <row r="2498" spans="1:3" x14ac:dyDescent="0.2">
      <c r="A2498" s="1" t="str">
        <f>"002451"</f>
        <v>002451</v>
      </c>
      <c r="B2498" s="1" t="s">
        <v>1465</v>
      </c>
      <c r="C2498" s="1" t="s">
        <v>3239</v>
      </c>
    </row>
    <row r="2499" spans="1:3" x14ac:dyDescent="0.2">
      <c r="A2499" s="1" t="str">
        <f>"002449"</f>
        <v>002449</v>
      </c>
      <c r="B2499" s="1" t="s">
        <v>812</v>
      </c>
      <c r="C2499" s="1" t="s">
        <v>3198</v>
      </c>
    </row>
    <row r="2500" spans="1:3" x14ac:dyDescent="0.2">
      <c r="A2500" s="1" t="str">
        <f>"002448"</f>
        <v>002448</v>
      </c>
      <c r="B2500" s="1" t="s">
        <v>2043</v>
      </c>
      <c r="C2500" s="1" t="s">
        <v>3276</v>
      </c>
    </row>
    <row r="2501" spans="1:3" x14ac:dyDescent="0.2">
      <c r="A2501" s="1" t="str">
        <f>"002446"</f>
        <v>002446</v>
      </c>
      <c r="B2501" s="1" t="s">
        <v>1334</v>
      </c>
      <c r="C2501" s="1" t="s">
        <v>3227</v>
      </c>
    </row>
    <row r="2502" spans="1:3" x14ac:dyDescent="0.2">
      <c r="A2502" s="1" t="str">
        <f>"002445"</f>
        <v>002445</v>
      </c>
      <c r="B2502" s="1" t="s">
        <v>1220</v>
      </c>
      <c r="C2502" s="1" t="s">
        <v>3222</v>
      </c>
    </row>
    <row r="2503" spans="1:3" x14ac:dyDescent="0.2">
      <c r="A2503" s="1" t="str">
        <f>"002444"</f>
        <v>002444</v>
      </c>
      <c r="B2503" s="1" t="s">
        <v>1178</v>
      </c>
      <c r="C2503" s="1" t="s">
        <v>3219</v>
      </c>
    </row>
    <row r="2504" spans="1:3" x14ac:dyDescent="0.2">
      <c r="A2504" s="1" t="str">
        <f>"002443"</f>
        <v>002443</v>
      </c>
      <c r="B2504" s="1" t="s">
        <v>2763</v>
      </c>
      <c r="C2504" s="1" t="s">
        <v>3375</v>
      </c>
    </row>
    <row r="2505" spans="1:3" x14ac:dyDescent="0.2">
      <c r="A2505" s="1" t="str">
        <f>"002442"</f>
        <v>002442</v>
      </c>
      <c r="B2505" s="1" t="s">
        <v>2855</v>
      </c>
      <c r="C2505" s="1" t="s">
        <v>3388</v>
      </c>
    </row>
    <row r="2506" spans="1:3" x14ac:dyDescent="0.2">
      <c r="A2506" s="1" t="str">
        <f>"002441"</f>
        <v>002441</v>
      </c>
      <c r="B2506" s="1" t="s">
        <v>1487</v>
      </c>
      <c r="C2506" s="1" t="s">
        <v>3240</v>
      </c>
    </row>
    <row r="2507" spans="1:3" x14ac:dyDescent="0.2">
      <c r="A2507" s="1" t="str">
        <f>"002440"</f>
        <v>002440</v>
      </c>
      <c r="B2507" s="1" t="s">
        <v>2991</v>
      </c>
      <c r="C2507" s="1" t="s">
        <v>3401</v>
      </c>
    </row>
    <row r="2508" spans="1:3" x14ac:dyDescent="0.2">
      <c r="A2508" s="1" t="str">
        <f>"002438"</f>
        <v>002438</v>
      </c>
      <c r="B2508" s="1" t="s">
        <v>1262</v>
      </c>
      <c r="C2508" s="1" t="s">
        <v>3223</v>
      </c>
    </row>
    <row r="2509" spans="1:3" x14ac:dyDescent="0.2">
      <c r="A2509" s="1" t="str">
        <f>"002437"</f>
        <v>002437</v>
      </c>
      <c r="B2509" s="1" t="s">
        <v>1871</v>
      </c>
      <c r="C2509" s="1" t="s">
        <v>3268</v>
      </c>
    </row>
    <row r="2510" spans="1:3" x14ac:dyDescent="0.2">
      <c r="A2510" s="1" t="str">
        <f>"002434"</f>
        <v>002434</v>
      </c>
      <c r="B2510" s="1" t="s">
        <v>2044</v>
      </c>
      <c r="C2510" s="1" t="s">
        <v>3276</v>
      </c>
    </row>
    <row r="2511" spans="1:3" x14ac:dyDescent="0.2">
      <c r="A2511" s="1" t="str">
        <f>"002432"</f>
        <v>002432</v>
      </c>
      <c r="B2511" s="1" t="s">
        <v>1758</v>
      </c>
      <c r="C2511" s="1" t="s">
        <v>3260</v>
      </c>
    </row>
    <row r="2512" spans="1:3" x14ac:dyDescent="0.2">
      <c r="A2512" s="1" t="str">
        <f>"002430"</f>
        <v>002430</v>
      </c>
      <c r="B2512" s="1" t="s">
        <v>1087</v>
      </c>
      <c r="C2512" s="1" t="s">
        <v>3214</v>
      </c>
    </row>
    <row r="2513" spans="1:3" x14ac:dyDescent="0.2">
      <c r="A2513" s="1" t="str">
        <f>"002429"</f>
        <v>002429</v>
      </c>
      <c r="B2513" s="1" t="s">
        <v>2200</v>
      </c>
      <c r="C2513" s="1" t="s">
        <v>3294</v>
      </c>
    </row>
    <row r="2514" spans="1:3" x14ac:dyDescent="0.2">
      <c r="A2514" s="1" t="str">
        <f>"002428"</f>
        <v>002428</v>
      </c>
      <c r="B2514" s="1" t="s">
        <v>2667</v>
      </c>
      <c r="C2514" s="1" t="s">
        <v>3363</v>
      </c>
    </row>
    <row r="2515" spans="1:3" x14ac:dyDescent="0.2">
      <c r="A2515" s="1" t="str">
        <f>"002427"</f>
        <v>002427</v>
      </c>
      <c r="B2515" s="1" t="s">
        <v>3084</v>
      </c>
      <c r="C2515" s="1" t="s">
        <v>3416</v>
      </c>
    </row>
    <row r="2516" spans="1:3" x14ac:dyDescent="0.2">
      <c r="A2516" s="1" t="str">
        <f>"002423"</f>
        <v>002423</v>
      </c>
      <c r="B2516" s="1" t="s">
        <v>352</v>
      </c>
      <c r="C2516" s="1" t="s">
        <v>3153</v>
      </c>
    </row>
    <row r="2517" spans="1:3" x14ac:dyDescent="0.2">
      <c r="A2517" s="1" t="str">
        <f>"002422"</f>
        <v>002422</v>
      </c>
      <c r="B2517" s="1" t="s">
        <v>1872</v>
      </c>
      <c r="C2517" s="1" t="s">
        <v>3268</v>
      </c>
    </row>
    <row r="2518" spans="1:3" x14ac:dyDescent="0.2">
      <c r="A2518" s="1" t="str">
        <f>"002420"</f>
        <v>002420</v>
      </c>
      <c r="B2518" s="1" t="s">
        <v>2166</v>
      </c>
      <c r="C2518" s="1" t="s">
        <v>3287</v>
      </c>
    </row>
    <row r="2519" spans="1:3" x14ac:dyDescent="0.2">
      <c r="A2519" s="1" t="str">
        <f>"002418"</f>
        <v>002418</v>
      </c>
      <c r="B2519" s="1" t="s">
        <v>2167</v>
      </c>
      <c r="C2519" s="1" t="s">
        <v>3287</v>
      </c>
    </row>
    <row r="2520" spans="1:3" x14ac:dyDescent="0.2">
      <c r="A2520" s="1" t="str">
        <f>"002416"</f>
        <v>002416</v>
      </c>
      <c r="B2520" s="1" t="s">
        <v>2137</v>
      </c>
      <c r="C2520" s="1" t="s">
        <v>3285</v>
      </c>
    </row>
    <row r="2521" spans="1:3" x14ac:dyDescent="0.2">
      <c r="A2521" s="1" t="str">
        <f>"002415"</f>
        <v>002415</v>
      </c>
      <c r="B2521" s="1" t="s">
        <v>642</v>
      </c>
      <c r="C2521" s="1" t="s">
        <v>3185</v>
      </c>
    </row>
    <row r="2522" spans="1:3" x14ac:dyDescent="0.2">
      <c r="A2522" s="1" t="str">
        <f>"002414"</f>
        <v>002414</v>
      </c>
      <c r="B2522" s="1" t="s">
        <v>1335</v>
      </c>
      <c r="C2522" s="1" t="s">
        <v>3227</v>
      </c>
    </row>
    <row r="2523" spans="1:3" x14ac:dyDescent="0.2">
      <c r="A2523" s="1" t="str">
        <f>"002412"</f>
        <v>002412</v>
      </c>
      <c r="B2523" s="1" t="s">
        <v>1644</v>
      </c>
      <c r="C2523" s="1" t="s">
        <v>3251</v>
      </c>
    </row>
    <row r="2524" spans="1:3" x14ac:dyDescent="0.2">
      <c r="A2524" s="1" t="str">
        <f>"002410"</f>
        <v>002410</v>
      </c>
      <c r="B2524" s="1" t="s">
        <v>538</v>
      </c>
      <c r="C2524" s="1" t="s">
        <v>3179</v>
      </c>
    </row>
    <row r="2525" spans="1:3" x14ac:dyDescent="0.2">
      <c r="A2525" s="1" t="str">
        <f>"002409"</f>
        <v>002409</v>
      </c>
      <c r="B2525" s="1" t="s">
        <v>967</v>
      </c>
      <c r="C2525" s="1" t="s">
        <v>3207</v>
      </c>
    </row>
    <row r="2526" spans="1:3" x14ac:dyDescent="0.2">
      <c r="A2526" s="1" t="str">
        <f>"002408"</f>
        <v>002408</v>
      </c>
      <c r="B2526" s="1" t="s">
        <v>3045</v>
      </c>
      <c r="C2526" s="1" t="s">
        <v>3406</v>
      </c>
    </row>
    <row r="2527" spans="1:3" x14ac:dyDescent="0.2">
      <c r="A2527" s="1" t="str">
        <f>"002407"</f>
        <v>002407</v>
      </c>
      <c r="B2527" s="1" t="s">
        <v>2979</v>
      </c>
      <c r="C2527" s="1" t="s">
        <v>3400</v>
      </c>
    </row>
    <row r="2528" spans="1:3" x14ac:dyDescent="0.2">
      <c r="A2528" s="1" t="str">
        <f>"002406"</f>
        <v>002406</v>
      </c>
      <c r="B2528" s="1" t="s">
        <v>2045</v>
      </c>
      <c r="C2528" s="1" t="s">
        <v>3276</v>
      </c>
    </row>
    <row r="2529" spans="1:3" x14ac:dyDescent="0.2">
      <c r="A2529" s="1" t="str">
        <f>"002404"</f>
        <v>002404</v>
      </c>
      <c r="B2529" s="1" t="s">
        <v>2403</v>
      </c>
      <c r="C2529" s="1" t="s">
        <v>3316</v>
      </c>
    </row>
    <row r="2530" spans="1:3" x14ac:dyDescent="0.2">
      <c r="A2530" s="1" t="str">
        <f>"002403"</f>
        <v>002403</v>
      </c>
      <c r="B2530" s="1" t="s">
        <v>2193</v>
      </c>
      <c r="C2530" s="1" t="s">
        <v>3292</v>
      </c>
    </row>
    <row r="2531" spans="1:3" x14ac:dyDescent="0.2">
      <c r="A2531" s="1" t="str">
        <f>"002402"</f>
        <v>002402</v>
      </c>
      <c r="B2531" s="1" t="s">
        <v>739</v>
      </c>
      <c r="C2531" s="1" t="s">
        <v>3195</v>
      </c>
    </row>
    <row r="2532" spans="1:3" x14ac:dyDescent="0.2">
      <c r="A2532" s="1" t="str">
        <f>"002401"</f>
        <v>002401</v>
      </c>
      <c r="B2532" s="1" t="s">
        <v>603</v>
      </c>
      <c r="C2532" s="1" t="s">
        <v>3182</v>
      </c>
    </row>
    <row r="2533" spans="1:3" x14ac:dyDescent="0.2">
      <c r="A2533" s="1" t="str">
        <f>"002400"</f>
        <v>002400</v>
      </c>
      <c r="B2533" s="1" t="s">
        <v>501</v>
      </c>
      <c r="C2533" s="1" t="s">
        <v>3173</v>
      </c>
    </row>
    <row r="2534" spans="1:3" x14ac:dyDescent="0.2">
      <c r="A2534" s="1" t="str">
        <f>"002399"</f>
        <v>002399</v>
      </c>
      <c r="B2534" s="1" t="s">
        <v>1820</v>
      </c>
      <c r="C2534" s="1" t="s">
        <v>3267</v>
      </c>
    </row>
    <row r="2535" spans="1:3" x14ac:dyDescent="0.2">
      <c r="A2535" s="1" t="str">
        <f>"002398"</f>
        <v>002398</v>
      </c>
      <c r="B2535" s="1" t="s">
        <v>2604</v>
      </c>
      <c r="C2535" s="1" t="s">
        <v>3353</v>
      </c>
    </row>
    <row r="2536" spans="1:3" x14ac:dyDescent="0.2">
      <c r="A2536" s="1" t="str">
        <f>"002397"</f>
        <v>002397</v>
      </c>
      <c r="B2536" s="1" t="s">
        <v>2385</v>
      </c>
      <c r="C2536" s="1" t="s">
        <v>3314</v>
      </c>
    </row>
    <row r="2537" spans="1:3" x14ac:dyDescent="0.2">
      <c r="A2537" s="1" t="str">
        <f>"002396"</f>
        <v>002396</v>
      </c>
      <c r="B2537" s="1" t="s">
        <v>687</v>
      </c>
      <c r="C2537" s="1" t="s">
        <v>3192</v>
      </c>
    </row>
    <row r="2538" spans="1:3" x14ac:dyDescent="0.2">
      <c r="A2538" s="1" t="str">
        <f>"002395"</f>
        <v>002395</v>
      </c>
      <c r="B2538" s="1" t="s">
        <v>2882</v>
      </c>
      <c r="C2538" s="1" t="s">
        <v>3392</v>
      </c>
    </row>
    <row r="2539" spans="1:3" x14ac:dyDescent="0.2">
      <c r="A2539" s="1" t="str">
        <f>"002394"</f>
        <v>002394</v>
      </c>
      <c r="B2539" s="1" t="s">
        <v>2415</v>
      </c>
      <c r="C2539" s="1" t="s">
        <v>3319</v>
      </c>
    </row>
    <row r="2540" spans="1:3" x14ac:dyDescent="0.2">
      <c r="A2540" s="1" t="str">
        <f>"002393"</f>
        <v>002393</v>
      </c>
      <c r="B2540" s="1" t="s">
        <v>1873</v>
      </c>
      <c r="C2540" s="1" t="s">
        <v>3268</v>
      </c>
    </row>
    <row r="2541" spans="1:3" x14ac:dyDescent="0.2">
      <c r="A2541" s="1" t="str">
        <f>"002392"</f>
        <v>002392</v>
      </c>
      <c r="B2541" s="1" t="s">
        <v>2615</v>
      </c>
      <c r="C2541" s="1" t="s">
        <v>3356</v>
      </c>
    </row>
    <row r="2542" spans="1:3" x14ac:dyDescent="0.2">
      <c r="A2542" s="1" t="str">
        <f>"002391"</f>
        <v>002391</v>
      </c>
      <c r="B2542" s="1" t="s">
        <v>2838</v>
      </c>
      <c r="C2542" s="1" t="s">
        <v>3386</v>
      </c>
    </row>
    <row r="2543" spans="1:3" x14ac:dyDescent="0.2">
      <c r="A2543" s="1" t="str">
        <f>"002390"</f>
        <v>002390</v>
      </c>
      <c r="B2543" s="1" t="s">
        <v>1676</v>
      </c>
      <c r="C2543" s="1" t="s">
        <v>3252</v>
      </c>
    </row>
    <row r="2544" spans="1:3" x14ac:dyDescent="0.2">
      <c r="A2544" s="1" t="str">
        <f>"002386"</f>
        <v>002386</v>
      </c>
      <c r="B2544" s="1" t="s">
        <v>3063</v>
      </c>
      <c r="C2544" s="1" t="s">
        <v>3409</v>
      </c>
    </row>
    <row r="2545" spans="1:3" x14ac:dyDescent="0.2">
      <c r="A2545" s="1" t="str">
        <f>"002385"</f>
        <v>002385</v>
      </c>
      <c r="B2545" s="1" t="s">
        <v>2565</v>
      </c>
      <c r="C2545" s="1" t="s">
        <v>3342</v>
      </c>
    </row>
    <row r="2546" spans="1:3" x14ac:dyDescent="0.2">
      <c r="A2546" s="1" t="str">
        <f>"002384"</f>
        <v>002384</v>
      </c>
      <c r="B2546" s="1" t="s">
        <v>784</v>
      </c>
      <c r="C2546" s="1" t="s">
        <v>3197</v>
      </c>
    </row>
    <row r="2547" spans="1:3" x14ac:dyDescent="0.2">
      <c r="A2547" s="1" t="str">
        <f>"002383"</f>
        <v>002383</v>
      </c>
      <c r="B2547" s="1" t="s">
        <v>671</v>
      </c>
      <c r="C2547" s="1" t="s">
        <v>3190</v>
      </c>
    </row>
    <row r="2548" spans="1:3" x14ac:dyDescent="0.2">
      <c r="A2548" s="1" t="str">
        <f>"002382"</f>
        <v>002382</v>
      </c>
      <c r="B2548" s="1" t="s">
        <v>1739</v>
      </c>
      <c r="C2548" s="1" t="s">
        <v>3258</v>
      </c>
    </row>
    <row r="2549" spans="1:3" x14ac:dyDescent="0.2">
      <c r="A2549" s="1" t="str">
        <f>"002381"</f>
        <v>002381</v>
      </c>
      <c r="B2549" s="1" t="s">
        <v>2851</v>
      </c>
      <c r="C2549" s="1" t="s">
        <v>3387</v>
      </c>
    </row>
    <row r="2550" spans="1:3" x14ac:dyDescent="0.2">
      <c r="A2550" s="1" t="str">
        <f>"002380"</f>
        <v>002380</v>
      </c>
      <c r="B2550" s="1" t="s">
        <v>604</v>
      </c>
      <c r="C2550" s="1" t="s">
        <v>3182</v>
      </c>
    </row>
    <row r="2551" spans="1:3" x14ac:dyDescent="0.2">
      <c r="A2551" s="1" t="str">
        <f>"002378"</f>
        <v>002378</v>
      </c>
      <c r="B2551" s="1" t="s">
        <v>2679</v>
      </c>
      <c r="C2551" s="1" t="s">
        <v>3365</v>
      </c>
    </row>
    <row r="2552" spans="1:3" x14ac:dyDescent="0.2">
      <c r="A2552" s="1" t="str">
        <f>"002377"</f>
        <v>002377</v>
      </c>
      <c r="B2552" s="1" t="s">
        <v>2605</v>
      </c>
      <c r="C2552" s="1" t="s">
        <v>3353</v>
      </c>
    </row>
    <row r="2553" spans="1:3" x14ac:dyDescent="0.2">
      <c r="A2553" s="1" t="str">
        <f>"002376"</f>
        <v>002376</v>
      </c>
      <c r="B2553" s="1" t="s">
        <v>629</v>
      </c>
      <c r="C2553" s="1" t="s">
        <v>3184</v>
      </c>
    </row>
    <row r="2554" spans="1:3" x14ac:dyDescent="0.2">
      <c r="A2554" s="1" t="str">
        <f>"002373"</f>
        <v>002373</v>
      </c>
      <c r="B2554" s="1" t="s">
        <v>605</v>
      </c>
      <c r="C2554" s="1" t="s">
        <v>3182</v>
      </c>
    </row>
    <row r="2555" spans="1:3" x14ac:dyDescent="0.2">
      <c r="A2555" s="1" t="str">
        <f>"002372"</f>
        <v>002372</v>
      </c>
      <c r="B2555" s="1" t="s">
        <v>2622</v>
      </c>
      <c r="C2555" s="1" t="s">
        <v>3357</v>
      </c>
    </row>
    <row r="2556" spans="1:3" x14ac:dyDescent="0.2">
      <c r="A2556" s="1" t="str">
        <f>"002371"</f>
        <v>002371</v>
      </c>
      <c r="B2556" s="1" t="s">
        <v>950</v>
      </c>
      <c r="C2556" s="1" t="s">
        <v>3206</v>
      </c>
    </row>
    <row r="2557" spans="1:3" x14ac:dyDescent="0.2">
      <c r="A2557" s="1" t="str">
        <f>"002368"</f>
        <v>002368</v>
      </c>
      <c r="B2557" s="1" t="s">
        <v>606</v>
      </c>
      <c r="C2557" s="1" t="s">
        <v>3182</v>
      </c>
    </row>
    <row r="2558" spans="1:3" x14ac:dyDescent="0.2">
      <c r="A2558" s="1" t="str">
        <f>"002366"</f>
        <v>002366</v>
      </c>
      <c r="B2558" s="1" t="s">
        <v>1148</v>
      </c>
      <c r="C2558" s="1" t="s">
        <v>3218</v>
      </c>
    </row>
    <row r="2559" spans="1:3" x14ac:dyDescent="0.2">
      <c r="A2559" s="1" t="str">
        <f>"002364"</f>
        <v>002364</v>
      </c>
      <c r="B2559" s="1" t="s">
        <v>1393</v>
      </c>
      <c r="C2559" s="1" t="s">
        <v>3232</v>
      </c>
    </row>
    <row r="2560" spans="1:3" x14ac:dyDescent="0.2">
      <c r="A2560" s="1" t="str">
        <f>"002363"</f>
        <v>002363</v>
      </c>
      <c r="B2560" s="1" t="s">
        <v>2046</v>
      </c>
      <c r="C2560" s="1" t="s">
        <v>3276</v>
      </c>
    </row>
    <row r="2561" spans="1:3" x14ac:dyDescent="0.2">
      <c r="A2561" s="1" t="str">
        <f>"002361"</f>
        <v>002361</v>
      </c>
      <c r="B2561" s="1" t="s">
        <v>2914</v>
      </c>
      <c r="C2561" s="1" t="s">
        <v>3395</v>
      </c>
    </row>
    <row r="2562" spans="1:3" x14ac:dyDescent="0.2">
      <c r="A2562" s="1" t="str">
        <f>"002360"</f>
        <v>002360</v>
      </c>
      <c r="B2562" s="1" t="s">
        <v>3000</v>
      </c>
      <c r="C2562" s="1" t="s">
        <v>3402</v>
      </c>
    </row>
    <row r="2563" spans="1:3" x14ac:dyDescent="0.2">
      <c r="A2563" s="1" t="str">
        <f>"002358"</f>
        <v>002358</v>
      </c>
      <c r="B2563" s="1" t="s">
        <v>1509</v>
      </c>
      <c r="C2563" s="1" t="s">
        <v>3241</v>
      </c>
    </row>
    <row r="2564" spans="1:3" x14ac:dyDescent="0.2">
      <c r="A2564" s="1" t="str">
        <f>"002357"</f>
        <v>002357</v>
      </c>
      <c r="B2564" s="1" t="s">
        <v>248</v>
      </c>
      <c r="C2564" s="1" t="s">
        <v>3135</v>
      </c>
    </row>
    <row r="2565" spans="1:3" x14ac:dyDescent="0.2">
      <c r="A2565" s="1" t="str">
        <f>"002355"</f>
        <v>002355</v>
      </c>
      <c r="B2565" s="1" t="s">
        <v>1983</v>
      </c>
      <c r="C2565" s="1" t="s">
        <v>3275</v>
      </c>
    </row>
    <row r="2566" spans="1:3" x14ac:dyDescent="0.2">
      <c r="A2566" s="1" t="str">
        <f>"002354"</f>
        <v>002354</v>
      </c>
      <c r="B2566" s="1" t="s">
        <v>502</v>
      </c>
      <c r="C2566" s="1" t="s">
        <v>3173</v>
      </c>
    </row>
    <row r="2567" spans="1:3" x14ac:dyDescent="0.2">
      <c r="A2567" s="1" t="str">
        <f>"002353"</f>
        <v>002353</v>
      </c>
      <c r="B2567" s="1" t="s">
        <v>1149</v>
      </c>
      <c r="C2567" s="1" t="s">
        <v>3218</v>
      </c>
    </row>
    <row r="2568" spans="1:3" x14ac:dyDescent="0.2">
      <c r="A2568" s="1" t="str">
        <f>"002352"</f>
        <v>002352</v>
      </c>
      <c r="B2568" s="1" t="s">
        <v>182</v>
      </c>
      <c r="C2568" s="1" t="s">
        <v>3129</v>
      </c>
    </row>
    <row r="2569" spans="1:3" x14ac:dyDescent="0.2">
      <c r="A2569" s="1" t="str">
        <f>"002351"</f>
        <v>002351</v>
      </c>
      <c r="B2569" s="1" t="s">
        <v>910</v>
      </c>
      <c r="C2569" s="1" t="s">
        <v>3202</v>
      </c>
    </row>
    <row r="2570" spans="1:3" x14ac:dyDescent="0.2">
      <c r="A2570" s="1" t="str">
        <f>"002350"</f>
        <v>002350</v>
      </c>
      <c r="B2570" s="1" t="s">
        <v>1488</v>
      </c>
      <c r="C2570" s="1" t="s">
        <v>3240</v>
      </c>
    </row>
    <row r="2571" spans="1:3" x14ac:dyDescent="0.2">
      <c r="A2571" s="1" t="str">
        <f>"002349"</f>
        <v>002349</v>
      </c>
      <c r="B2571" s="1" t="s">
        <v>1645</v>
      </c>
      <c r="C2571" s="1" t="s">
        <v>3251</v>
      </c>
    </row>
    <row r="2572" spans="1:3" x14ac:dyDescent="0.2">
      <c r="A2572" s="1" t="str">
        <f>"002346"</f>
        <v>002346</v>
      </c>
      <c r="B2572" s="1" t="s">
        <v>1489</v>
      </c>
      <c r="C2572" s="1" t="s">
        <v>3240</v>
      </c>
    </row>
    <row r="2573" spans="1:3" x14ac:dyDescent="0.2">
      <c r="A2573" s="1" t="str">
        <f>"002345"</f>
        <v>002345</v>
      </c>
      <c r="B2573" s="1" t="s">
        <v>2342</v>
      </c>
      <c r="C2573" s="1" t="s">
        <v>3310</v>
      </c>
    </row>
    <row r="2574" spans="1:3" x14ac:dyDescent="0.2">
      <c r="A2574" s="1" t="str">
        <f>"002342"</f>
        <v>002342</v>
      </c>
      <c r="B2574" s="1" t="s">
        <v>1221</v>
      </c>
      <c r="C2574" s="1" t="s">
        <v>3222</v>
      </c>
    </row>
    <row r="2575" spans="1:3" x14ac:dyDescent="0.2">
      <c r="A2575" s="1" t="str">
        <f>"002340"</f>
        <v>002340</v>
      </c>
      <c r="B2575" s="1" t="s">
        <v>1560</v>
      </c>
      <c r="C2575" s="1" t="s">
        <v>3247</v>
      </c>
    </row>
    <row r="2576" spans="1:3" x14ac:dyDescent="0.2">
      <c r="A2576" s="1" t="str">
        <f>"002338"</f>
        <v>002338</v>
      </c>
      <c r="B2576" s="1" t="s">
        <v>1336</v>
      </c>
      <c r="C2576" s="1" t="s">
        <v>3227</v>
      </c>
    </row>
    <row r="2577" spans="1:3" x14ac:dyDescent="0.2">
      <c r="A2577" s="1" t="str">
        <f>"002337"</f>
        <v>002337</v>
      </c>
      <c r="B2577" s="1" t="s">
        <v>1088</v>
      </c>
      <c r="C2577" s="1" t="s">
        <v>3214</v>
      </c>
    </row>
    <row r="2578" spans="1:3" x14ac:dyDescent="0.2">
      <c r="A2578" s="1" t="str">
        <f>"002335"</f>
        <v>002335</v>
      </c>
      <c r="B2578" s="1" t="s">
        <v>1394</v>
      </c>
      <c r="C2578" s="1" t="s">
        <v>3232</v>
      </c>
    </row>
    <row r="2579" spans="1:3" x14ac:dyDescent="0.2">
      <c r="A2579" s="1" t="str">
        <f>"002334"</f>
        <v>002334</v>
      </c>
      <c r="B2579" s="1" t="s">
        <v>997</v>
      </c>
      <c r="C2579" s="1" t="s">
        <v>3210</v>
      </c>
    </row>
    <row r="2580" spans="1:3" x14ac:dyDescent="0.2">
      <c r="A2580" s="1" t="str">
        <f>"002333"</f>
        <v>002333</v>
      </c>
      <c r="B2580" s="1" t="s">
        <v>2606</v>
      </c>
      <c r="C2580" s="1" t="s">
        <v>3353</v>
      </c>
    </row>
    <row r="2581" spans="1:3" x14ac:dyDescent="0.2">
      <c r="A2581" s="1" t="str">
        <f>"002332"</f>
        <v>002332</v>
      </c>
      <c r="B2581" s="1" t="s">
        <v>1874</v>
      </c>
      <c r="C2581" s="1" t="s">
        <v>3268</v>
      </c>
    </row>
    <row r="2582" spans="1:3" x14ac:dyDescent="0.2">
      <c r="A2582" s="1" t="str">
        <f>"002330"</f>
        <v>002330</v>
      </c>
      <c r="B2582" s="1" t="s">
        <v>2442</v>
      </c>
      <c r="C2582" s="1" t="s">
        <v>3324</v>
      </c>
    </row>
    <row r="2583" spans="1:3" x14ac:dyDescent="0.2">
      <c r="A2583" s="1" t="str">
        <f>"002329"</f>
        <v>002329</v>
      </c>
      <c r="B2583" s="1" t="s">
        <v>2493</v>
      </c>
      <c r="C2583" s="1" t="s">
        <v>3329</v>
      </c>
    </row>
    <row r="2584" spans="1:3" x14ac:dyDescent="0.2">
      <c r="A2584" s="1" t="str">
        <f>"002328"</f>
        <v>002328</v>
      </c>
      <c r="B2584" s="1" t="s">
        <v>2087</v>
      </c>
      <c r="C2584" s="1" t="s">
        <v>3277</v>
      </c>
    </row>
    <row r="2585" spans="1:3" x14ac:dyDescent="0.2">
      <c r="A2585" s="1" t="str">
        <f>"002327"</f>
        <v>002327</v>
      </c>
      <c r="B2585" s="1" t="s">
        <v>2386</v>
      </c>
      <c r="C2585" s="1" t="s">
        <v>3314</v>
      </c>
    </row>
    <row r="2586" spans="1:3" x14ac:dyDescent="0.2">
      <c r="A2586" s="1" t="str">
        <f>"002326"</f>
        <v>002326</v>
      </c>
      <c r="B2586" s="1" t="s">
        <v>2980</v>
      </c>
      <c r="C2586" s="1" t="s">
        <v>3400</v>
      </c>
    </row>
    <row r="2587" spans="1:3" x14ac:dyDescent="0.2">
      <c r="A2587" s="1" t="str">
        <f>"002324"</f>
        <v>002324</v>
      </c>
      <c r="B2587" s="1" t="s">
        <v>2895</v>
      </c>
      <c r="C2587" s="1" t="s">
        <v>3393</v>
      </c>
    </row>
    <row r="2588" spans="1:3" x14ac:dyDescent="0.2">
      <c r="A2588" s="1" t="str">
        <f>"002322"</f>
        <v>002322</v>
      </c>
      <c r="B2588" s="1" t="s">
        <v>607</v>
      </c>
      <c r="C2588" s="1" t="s">
        <v>3182</v>
      </c>
    </row>
    <row r="2589" spans="1:3" x14ac:dyDescent="0.2">
      <c r="A2589" s="1" t="str">
        <f>"002320"</f>
        <v>002320</v>
      </c>
      <c r="B2589" s="1" t="s">
        <v>218</v>
      </c>
      <c r="C2589" s="1" t="s">
        <v>3131</v>
      </c>
    </row>
    <row r="2590" spans="1:3" x14ac:dyDescent="0.2">
      <c r="A2590" s="1" t="str">
        <f>"002318"</f>
        <v>002318</v>
      </c>
      <c r="B2590" s="1" t="s">
        <v>2764</v>
      </c>
      <c r="C2590" s="1" t="s">
        <v>3375</v>
      </c>
    </row>
    <row r="2591" spans="1:3" x14ac:dyDescent="0.2">
      <c r="A2591" s="1" t="str">
        <f>"002317"</f>
        <v>002317</v>
      </c>
      <c r="B2591" s="1" t="s">
        <v>1646</v>
      </c>
      <c r="C2591" s="1" t="s">
        <v>3251</v>
      </c>
    </row>
    <row r="2592" spans="1:3" x14ac:dyDescent="0.2">
      <c r="A2592" s="1" t="str">
        <f>"002315"</f>
        <v>002315</v>
      </c>
      <c r="B2592" s="1" t="s">
        <v>2119</v>
      </c>
      <c r="C2592" s="1" t="s">
        <v>3283</v>
      </c>
    </row>
    <row r="2593" spans="1:3" x14ac:dyDescent="0.2">
      <c r="A2593" s="1" t="str">
        <f>"002312"</f>
        <v>002312</v>
      </c>
      <c r="B2593" s="1" t="s">
        <v>2816</v>
      </c>
      <c r="C2593" s="1" t="s">
        <v>3384</v>
      </c>
    </row>
    <row r="2594" spans="1:3" x14ac:dyDescent="0.2">
      <c r="A2594" s="1" t="str">
        <f>"002311"</f>
        <v>002311</v>
      </c>
      <c r="B2594" s="1" t="s">
        <v>2560</v>
      </c>
      <c r="C2594" s="1" t="s">
        <v>3341</v>
      </c>
    </row>
    <row r="2595" spans="1:3" x14ac:dyDescent="0.2">
      <c r="A2595" s="1" t="str">
        <f>"002304"</f>
        <v>002304</v>
      </c>
      <c r="B2595" s="1" t="s">
        <v>2514</v>
      </c>
      <c r="C2595" s="1" t="s">
        <v>3331</v>
      </c>
    </row>
    <row r="2596" spans="1:3" x14ac:dyDescent="0.2">
      <c r="A2596" s="1" t="str">
        <f>"002303"</f>
        <v>002303</v>
      </c>
      <c r="B2596" s="1" t="s">
        <v>2290</v>
      </c>
      <c r="C2596" s="1" t="s">
        <v>3302</v>
      </c>
    </row>
    <row r="2597" spans="1:3" x14ac:dyDescent="0.2">
      <c r="A2597" s="1" t="str">
        <f>"002301"</f>
        <v>002301</v>
      </c>
      <c r="B2597" s="1" t="s">
        <v>2226</v>
      </c>
      <c r="C2597" s="1" t="s">
        <v>3298</v>
      </c>
    </row>
    <row r="2598" spans="1:3" x14ac:dyDescent="0.2">
      <c r="A2598" s="1" t="str">
        <f>"002300"</f>
        <v>002300</v>
      </c>
      <c r="B2598" s="1" t="s">
        <v>1466</v>
      </c>
      <c r="C2598" s="1" t="s">
        <v>3239</v>
      </c>
    </row>
    <row r="2599" spans="1:3" x14ac:dyDescent="0.2">
      <c r="A2599" s="1" t="str">
        <f>"002299"</f>
        <v>002299</v>
      </c>
      <c r="B2599" s="1" t="s">
        <v>2577</v>
      </c>
      <c r="C2599" s="1" t="s">
        <v>3347</v>
      </c>
    </row>
    <row r="2600" spans="1:3" x14ac:dyDescent="0.2">
      <c r="A2600" s="1" t="str">
        <f>"002298"</f>
        <v>002298</v>
      </c>
      <c r="B2600" s="1" t="s">
        <v>1510</v>
      </c>
      <c r="C2600" s="1" t="s">
        <v>3241</v>
      </c>
    </row>
    <row r="2601" spans="1:3" x14ac:dyDescent="0.2">
      <c r="A2601" s="1" t="str">
        <f>"002297"</f>
        <v>002297</v>
      </c>
      <c r="B2601" s="1" t="s">
        <v>1370</v>
      </c>
      <c r="C2601" s="1" t="s">
        <v>3230</v>
      </c>
    </row>
    <row r="2602" spans="1:3" x14ac:dyDescent="0.2">
      <c r="A2602" s="1" t="str">
        <f>"002296"</f>
        <v>002296</v>
      </c>
      <c r="B2602" s="1" t="s">
        <v>672</v>
      </c>
      <c r="C2602" s="1" t="s">
        <v>3190</v>
      </c>
    </row>
    <row r="2603" spans="1:3" x14ac:dyDescent="0.2">
      <c r="A2603" s="1" t="str">
        <f>"002295"</f>
        <v>002295</v>
      </c>
      <c r="B2603" s="1" t="s">
        <v>2753</v>
      </c>
      <c r="C2603" s="1" t="s">
        <v>3374</v>
      </c>
    </row>
    <row r="2604" spans="1:3" x14ac:dyDescent="0.2">
      <c r="A2604" s="1" t="str">
        <f>"002294"</f>
        <v>002294</v>
      </c>
      <c r="B2604" s="1" t="s">
        <v>1875</v>
      </c>
      <c r="C2604" s="1" t="s">
        <v>3268</v>
      </c>
    </row>
    <row r="2605" spans="1:3" x14ac:dyDescent="0.2">
      <c r="A2605" s="1" t="str">
        <f>"002293"</f>
        <v>002293</v>
      </c>
      <c r="B2605" s="1" t="s">
        <v>2387</v>
      </c>
      <c r="C2605" s="1" t="s">
        <v>3314</v>
      </c>
    </row>
    <row r="2606" spans="1:3" x14ac:dyDescent="0.2">
      <c r="A2606" s="1" t="str">
        <f>"002292"</f>
        <v>002292</v>
      </c>
      <c r="B2606" s="1" t="s">
        <v>485</v>
      </c>
      <c r="C2606" s="1" t="s">
        <v>3171</v>
      </c>
    </row>
    <row r="2607" spans="1:3" x14ac:dyDescent="0.2">
      <c r="A2607" s="1" t="str">
        <f>"002290"</f>
        <v>002290</v>
      </c>
      <c r="B2607" s="1" t="s">
        <v>2168</v>
      </c>
      <c r="C2607" s="1" t="s">
        <v>3287</v>
      </c>
    </row>
    <row r="2608" spans="1:3" x14ac:dyDescent="0.2">
      <c r="A2608" s="1" t="str">
        <f>"002287"</f>
        <v>002287</v>
      </c>
      <c r="B2608" s="1" t="s">
        <v>1647</v>
      </c>
      <c r="C2608" s="1" t="s">
        <v>3251</v>
      </c>
    </row>
    <row r="2609" spans="1:3" x14ac:dyDescent="0.2">
      <c r="A2609" s="1" t="str">
        <f>"002286"</f>
        <v>002286</v>
      </c>
      <c r="B2609" s="1" t="s">
        <v>2434</v>
      </c>
      <c r="C2609" s="1" t="s">
        <v>3323</v>
      </c>
    </row>
    <row r="2610" spans="1:3" x14ac:dyDescent="0.2">
      <c r="A2610" s="1" t="str">
        <f>"002284"</f>
        <v>002284</v>
      </c>
      <c r="B2610" s="1" t="s">
        <v>2047</v>
      </c>
      <c r="C2610" s="1" t="s">
        <v>3276</v>
      </c>
    </row>
    <row r="2611" spans="1:3" x14ac:dyDescent="0.2">
      <c r="A2611" s="1" t="str">
        <f>"002283"</f>
        <v>002283</v>
      </c>
      <c r="B2611" s="1" t="s">
        <v>2048</v>
      </c>
      <c r="C2611" s="1" t="s">
        <v>3276</v>
      </c>
    </row>
    <row r="2612" spans="1:3" x14ac:dyDescent="0.2">
      <c r="A2612" s="1" t="str">
        <f>"002282"</f>
        <v>002282</v>
      </c>
      <c r="B2612" s="1" t="s">
        <v>1186</v>
      </c>
      <c r="C2612" s="1" t="s">
        <v>3220</v>
      </c>
    </row>
    <row r="2613" spans="1:3" x14ac:dyDescent="0.2">
      <c r="A2613" s="1" t="str">
        <f>"002281"</f>
        <v>002281</v>
      </c>
      <c r="B2613" s="1" t="s">
        <v>701</v>
      </c>
      <c r="C2613" s="1" t="s">
        <v>3193</v>
      </c>
    </row>
    <row r="2614" spans="1:3" x14ac:dyDescent="0.2">
      <c r="A2614" s="1" t="str">
        <f>"002278"</f>
        <v>002278</v>
      </c>
      <c r="B2614" s="1" t="s">
        <v>1150</v>
      </c>
      <c r="C2614" s="1" t="s">
        <v>3218</v>
      </c>
    </row>
    <row r="2615" spans="1:3" x14ac:dyDescent="0.2">
      <c r="A2615" s="1" t="str">
        <f>"002276"</f>
        <v>002276</v>
      </c>
      <c r="B2615" s="1" t="s">
        <v>1467</v>
      </c>
      <c r="C2615" s="1" t="s">
        <v>3239</v>
      </c>
    </row>
    <row r="2616" spans="1:3" x14ac:dyDescent="0.2">
      <c r="A2616" s="1" t="str">
        <f>"002275"</f>
        <v>002275</v>
      </c>
      <c r="B2616" s="1" t="s">
        <v>1648</v>
      </c>
      <c r="C2616" s="1" t="s">
        <v>3251</v>
      </c>
    </row>
    <row r="2617" spans="1:3" x14ac:dyDescent="0.2">
      <c r="A2617" s="1" t="str">
        <f>"002274"</f>
        <v>002274</v>
      </c>
      <c r="B2617" s="1" t="s">
        <v>2805</v>
      </c>
      <c r="C2617" s="1" t="s">
        <v>3382</v>
      </c>
    </row>
    <row r="2618" spans="1:3" x14ac:dyDescent="0.2">
      <c r="A2618" s="1" t="str">
        <f>"002273"</f>
        <v>002273</v>
      </c>
      <c r="B2618" s="1" t="s">
        <v>832</v>
      </c>
      <c r="C2618" s="1" t="s">
        <v>3199</v>
      </c>
    </row>
    <row r="2619" spans="1:3" x14ac:dyDescent="0.2">
      <c r="A2619" s="1" t="str">
        <f>"002271"</f>
        <v>002271</v>
      </c>
      <c r="B2619" s="1" t="s">
        <v>2614</v>
      </c>
      <c r="C2619" s="1" t="s">
        <v>3355</v>
      </c>
    </row>
    <row r="2620" spans="1:3" x14ac:dyDescent="0.2">
      <c r="A2620" s="1" t="str">
        <f>"002270"</f>
        <v>002270</v>
      </c>
      <c r="B2620" s="1" t="s">
        <v>1511</v>
      </c>
      <c r="C2620" s="1" t="s">
        <v>3241</v>
      </c>
    </row>
    <row r="2621" spans="1:3" x14ac:dyDescent="0.2">
      <c r="A2621" s="1" t="str">
        <f>"002269"</f>
        <v>002269</v>
      </c>
      <c r="B2621" s="1" t="s">
        <v>2366</v>
      </c>
      <c r="C2621" s="1" t="s">
        <v>3311</v>
      </c>
    </row>
    <row r="2622" spans="1:3" x14ac:dyDescent="0.2">
      <c r="A2622" s="1" t="str">
        <f>"002267"</f>
        <v>002267</v>
      </c>
      <c r="B2622" s="1" t="s">
        <v>117</v>
      </c>
      <c r="C2622" s="1" t="s">
        <v>3120</v>
      </c>
    </row>
    <row r="2623" spans="1:3" x14ac:dyDescent="0.2">
      <c r="A2623" s="1" t="str">
        <f>"002266"</f>
        <v>002266</v>
      </c>
      <c r="B2623" s="1" t="s">
        <v>35</v>
      </c>
      <c r="C2623" s="1" t="s">
        <v>3115</v>
      </c>
    </row>
    <row r="2624" spans="1:3" x14ac:dyDescent="0.2">
      <c r="A2624" s="1" t="str">
        <f>"002265"</f>
        <v>002265</v>
      </c>
      <c r="B2624" s="1" t="s">
        <v>1378</v>
      </c>
      <c r="C2624" s="1" t="s">
        <v>3231</v>
      </c>
    </row>
    <row r="2625" spans="1:3" x14ac:dyDescent="0.2">
      <c r="A2625" s="1" t="str">
        <f>"002264"</f>
        <v>002264</v>
      </c>
      <c r="B2625" s="1" t="s">
        <v>2113</v>
      </c>
      <c r="C2625" s="1" t="s">
        <v>3282</v>
      </c>
    </row>
    <row r="2626" spans="1:3" x14ac:dyDescent="0.2">
      <c r="A2626" s="1" t="str">
        <f>"002263"</f>
        <v>002263</v>
      </c>
      <c r="B2626" s="1" t="s">
        <v>2901</v>
      </c>
      <c r="C2626" s="1" t="s">
        <v>3394</v>
      </c>
    </row>
    <row r="2627" spans="1:3" x14ac:dyDescent="0.2">
      <c r="A2627" s="1" t="str">
        <f>"002262"</f>
        <v>002262</v>
      </c>
      <c r="B2627" s="1" t="s">
        <v>1876</v>
      </c>
      <c r="C2627" s="1" t="s">
        <v>3268</v>
      </c>
    </row>
    <row r="2628" spans="1:3" x14ac:dyDescent="0.2">
      <c r="A2628" s="1" t="str">
        <f>"002261"</f>
        <v>002261</v>
      </c>
      <c r="B2628" s="1" t="s">
        <v>539</v>
      </c>
      <c r="C2628" s="1" t="s">
        <v>3179</v>
      </c>
    </row>
    <row r="2629" spans="1:3" x14ac:dyDescent="0.2">
      <c r="A2629" s="1" t="str">
        <f>"002259"</f>
        <v>002259</v>
      </c>
      <c r="B2629" s="1" t="s">
        <v>118</v>
      </c>
      <c r="C2629" s="1" t="s">
        <v>3120</v>
      </c>
    </row>
    <row r="2630" spans="1:3" x14ac:dyDescent="0.2">
      <c r="A2630" s="1" t="str">
        <f>"002258"</f>
        <v>002258</v>
      </c>
      <c r="B2630" s="1" t="s">
        <v>2839</v>
      </c>
      <c r="C2630" s="1" t="s">
        <v>3386</v>
      </c>
    </row>
    <row r="2631" spans="1:3" x14ac:dyDescent="0.2">
      <c r="A2631" s="1" t="str">
        <f>"002256"</f>
        <v>002256</v>
      </c>
      <c r="B2631" s="1" t="s">
        <v>134</v>
      </c>
      <c r="C2631" s="1" t="s">
        <v>3123</v>
      </c>
    </row>
    <row r="2632" spans="1:3" x14ac:dyDescent="0.2">
      <c r="A2632" s="1" t="str">
        <f>"002255"</f>
        <v>002255</v>
      </c>
      <c r="B2632" s="1" t="s">
        <v>1395</v>
      </c>
      <c r="C2632" s="1" t="s">
        <v>3232</v>
      </c>
    </row>
    <row r="2633" spans="1:3" x14ac:dyDescent="0.2">
      <c r="A2633" s="1" t="str">
        <f>"002254"</f>
        <v>002254</v>
      </c>
      <c r="B2633" s="1" t="s">
        <v>3075</v>
      </c>
      <c r="C2633" s="1" t="s">
        <v>3415</v>
      </c>
    </row>
    <row r="2634" spans="1:3" x14ac:dyDescent="0.2">
      <c r="A2634" s="1" t="str">
        <f>"002252"</f>
        <v>002252</v>
      </c>
      <c r="B2634" s="1" t="s">
        <v>1793</v>
      </c>
      <c r="C2634" s="1" t="s">
        <v>3266</v>
      </c>
    </row>
    <row r="2635" spans="1:3" x14ac:dyDescent="0.2">
      <c r="A2635" s="1" t="str">
        <f>"002250"</f>
        <v>002250</v>
      </c>
      <c r="B2635" s="1" t="s">
        <v>2840</v>
      </c>
      <c r="C2635" s="1" t="s">
        <v>3386</v>
      </c>
    </row>
    <row r="2636" spans="1:3" x14ac:dyDescent="0.2">
      <c r="A2636" s="1" t="str">
        <f>"002249"</f>
        <v>002249</v>
      </c>
      <c r="B2636" s="1" t="s">
        <v>1599</v>
      </c>
      <c r="C2636" s="1" t="s">
        <v>3249</v>
      </c>
    </row>
    <row r="2637" spans="1:3" x14ac:dyDescent="0.2">
      <c r="A2637" s="1" t="str">
        <f>"002248"</f>
        <v>002248</v>
      </c>
      <c r="B2637" s="1" t="s">
        <v>1278</v>
      </c>
      <c r="C2637" s="1" t="s">
        <v>3224</v>
      </c>
    </row>
    <row r="2638" spans="1:3" x14ac:dyDescent="0.2">
      <c r="A2638" s="1" t="str">
        <f>"002247"</f>
        <v>002247</v>
      </c>
      <c r="B2638" s="1" t="s">
        <v>2607</v>
      </c>
      <c r="C2638" s="1" t="s">
        <v>3353</v>
      </c>
    </row>
    <row r="2639" spans="1:3" x14ac:dyDescent="0.2">
      <c r="A2639" s="1" t="str">
        <f>"002246"</f>
        <v>002246</v>
      </c>
      <c r="B2639" s="1" t="s">
        <v>3001</v>
      </c>
      <c r="C2639" s="1" t="s">
        <v>3402</v>
      </c>
    </row>
    <row r="2640" spans="1:3" x14ac:dyDescent="0.2">
      <c r="A2640" s="1" t="str">
        <f>"002245"</f>
        <v>002245</v>
      </c>
      <c r="B2640" s="1" t="s">
        <v>1574</v>
      </c>
      <c r="C2640" s="1" t="s">
        <v>3248</v>
      </c>
    </row>
    <row r="2641" spans="1:3" x14ac:dyDescent="0.2">
      <c r="A2641" s="1" t="str">
        <f>"002242"</f>
        <v>002242</v>
      </c>
      <c r="B2641" s="1" t="s">
        <v>2194</v>
      </c>
      <c r="C2641" s="1" t="s">
        <v>3292</v>
      </c>
    </row>
    <row r="2642" spans="1:3" x14ac:dyDescent="0.2">
      <c r="A2642" s="1" t="str">
        <f>"002241"</f>
        <v>002241</v>
      </c>
      <c r="B2642" s="1" t="s">
        <v>911</v>
      </c>
      <c r="C2642" s="1" t="s">
        <v>3202</v>
      </c>
    </row>
    <row r="2643" spans="1:3" x14ac:dyDescent="0.2">
      <c r="A2643" s="1" t="str">
        <f>"002239"</f>
        <v>002239</v>
      </c>
      <c r="B2643" s="1" t="s">
        <v>1928</v>
      </c>
      <c r="C2643" s="1" t="s">
        <v>3273</v>
      </c>
    </row>
    <row r="2644" spans="1:3" x14ac:dyDescent="0.2">
      <c r="A2644" s="1" t="str">
        <f>"002237"</f>
        <v>002237</v>
      </c>
      <c r="B2644" s="1" t="s">
        <v>2702</v>
      </c>
      <c r="C2644" s="1" t="s">
        <v>3371</v>
      </c>
    </row>
    <row r="2645" spans="1:3" x14ac:dyDescent="0.2">
      <c r="A2645" s="1" t="str">
        <f>"002236"</f>
        <v>002236</v>
      </c>
      <c r="B2645" s="1" t="s">
        <v>643</v>
      </c>
      <c r="C2645" s="1" t="s">
        <v>3185</v>
      </c>
    </row>
    <row r="2646" spans="1:3" x14ac:dyDescent="0.2">
      <c r="A2646" s="1" t="str">
        <f>"002235"</f>
        <v>002235</v>
      </c>
      <c r="B2646" s="1" t="s">
        <v>2317</v>
      </c>
      <c r="C2646" s="1" t="s">
        <v>3306</v>
      </c>
    </row>
    <row r="2647" spans="1:3" x14ac:dyDescent="0.2">
      <c r="A2647" s="1" t="str">
        <f>"002229"</f>
        <v>002229</v>
      </c>
      <c r="B2647" s="1" t="s">
        <v>2304</v>
      </c>
      <c r="C2647" s="1" t="s">
        <v>3305</v>
      </c>
    </row>
    <row r="2648" spans="1:3" x14ac:dyDescent="0.2">
      <c r="A2648" s="1" t="str">
        <f>"002228"</f>
        <v>002228</v>
      </c>
      <c r="B2648" s="1" t="s">
        <v>2291</v>
      </c>
      <c r="C2648" s="1" t="s">
        <v>3302</v>
      </c>
    </row>
    <row r="2649" spans="1:3" x14ac:dyDescent="0.2">
      <c r="A2649" s="1" t="str">
        <f>"002226"</f>
        <v>002226</v>
      </c>
      <c r="B2649" s="1" t="s">
        <v>3002</v>
      </c>
      <c r="C2649" s="1" t="s">
        <v>3402</v>
      </c>
    </row>
    <row r="2650" spans="1:3" x14ac:dyDescent="0.2">
      <c r="A2650" s="1" t="str">
        <f>"002225"</f>
        <v>002225</v>
      </c>
      <c r="B2650" s="1" t="s">
        <v>2616</v>
      </c>
      <c r="C2650" s="1" t="s">
        <v>3356</v>
      </c>
    </row>
    <row r="2651" spans="1:3" x14ac:dyDescent="0.2">
      <c r="A2651" s="1" t="str">
        <f>"002224"</f>
        <v>002224</v>
      </c>
      <c r="B2651" s="1" t="s">
        <v>2852</v>
      </c>
      <c r="C2651" s="1" t="s">
        <v>3387</v>
      </c>
    </row>
    <row r="2652" spans="1:3" x14ac:dyDescent="0.2">
      <c r="A2652" s="1" t="str">
        <f>"002223"</f>
        <v>002223</v>
      </c>
      <c r="B2652" s="1" t="s">
        <v>1759</v>
      </c>
      <c r="C2652" s="1" t="s">
        <v>3260</v>
      </c>
    </row>
    <row r="2653" spans="1:3" x14ac:dyDescent="0.2">
      <c r="A2653" s="1" t="str">
        <f>"002222"</f>
        <v>002222</v>
      </c>
      <c r="B2653" s="1" t="s">
        <v>833</v>
      </c>
      <c r="C2653" s="1" t="s">
        <v>3199</v>
      </c>
    </row>
    <row r="2654" spans="1:3" x14ac:dyDescent="0.2">
      <c r="A2654" s="1" t="str">
        <f>"002221"</f>
        <v>002221</v>
      </c>
      <c r="B2654" s="1" t="s">
        <v>3110</v>
      </c>
      <c r="C2654" s="1" t="s">
        <v>3419</v>
      </c>
    </row>
    <row r="2655" spans="1:3" x14ac:dyDescent="0.2">
      <c r="A2655" s="1" t="str">
        <f>"002219"</f>
        <v>002219</v>
      </c>
      <c r="B2655" s="1" t="s">
        <v>1692</v>
      </c>
      <c r="C2655" s="1" t="s">
        <v>3254</v>
      </c>
    </row>
    <row r="2656" spans="1:3" x14ac:dyDescent="0.2">
      <c r="A2656" s="1" t="str">
        <f>"002216"</f>
        <v>002216</v>
      </c>
      <c r="B2656" s="1" t="s">
        <v>2428</v>
      </c>
      <c r="C2656" s="1" t="s">
        <v>3322</v>
      </c>
    </row>
    <row r="2657" spans="1:3" x14ac:dyDescent="0.2">
      <c r="A2657" s="1" t="str">
        <f>"002215"</f>
        <v>002215</v>
      </c>
      <c r="B2657" s="1" t="s">
        <v>2841</v>
      </c>
      <c r="C2657" s="1" t="s">
        <v>3386</v>
      </c>
    </row>
    <row r="2658" spans="1:3" x14ac:dyDescent="0.2">
      <c r="A2658" s="1" t="str">
        <f>"002209"</f>
        <v>002209</v>
      </c>
      <c r="B2658" s="1" t="s">
        <v>1117</v>
      </c>
      <c r="C2658" s="1" t="s">
        <v>3217</v>
      </c>
    </row>
    <row r="2659" spans="1:3" x14ac:dyDescent="0.2">
      <c r="A2659" s="1" t="str">
        <f>"002206"</f>
        <v>002206</v>
      </c>
      <c r="B2659" s="1" t="s">
        <v>3085</v>
      </c>
      <c r="C2659" s="1" t="s">
        <v>3416</v>
      </c>
    </row>
    <row r="2660" spans="1:3" x14ac:dyDescent="0.2">
      <c r="A2660" s="1" t="str">
        <f>"002204"</f>
        <v>002204</v>
      </c>
      <c r="B2660" s="1" t="s">
        <v>1151</v>
      </c>
      <c r="C2660" s="1" t="s">
        <v>3218</v>
      </c>
    </row>
    <row r="2661" spans="1:3" x14ac:dyDescent="0.2">
      <c r="A2661" s="1" t="str">
        <f>"002203"</f>
        <v>002203</v>
      </c>
      <c r="B2661" s="1" t="s">
        <v>2754</v>
      </c>
      <c r="C2661" s="1" t="s">
        <v>3374</v>
      </c>
    </row>
    <row r="2662" spans="1:3" x14ac:dyDescent="0.2">
      <c r="A2662" s="1" t="str">
        <f>"002202"</f>
        <v>002202</v>
      </c>
      <c r="B2662" s="1" t="s">
        <v>1416</v>
      </c>
      <c r="C2662" s="1" t="s">
        <v>3234</v>
      </c>
    </row>
    <row r="2663" spans="1:3" x14ac:dyDescent="0.2">
      <c r="A2663" s="1" t="str">
        <f>"002201"</f>
        <v>002201</v>
      </c>
      <c r="B2663" s="1" t="s">
        <v>2631</v>
      </c>
      <c r="C2663" s="1" t="s">
        <v>3359</v>
      </c>
    </row>
    <row r="2664" spans="1:3" x14ac:dyDescent="0.2">
      <c r="A2664" s="1" t="str">
        <f>"002198"</f>
        <v>002198</v>
      </c>
      <c r="B2664" s="1" t="s">
        <v>1649</v>
      </c>
      <c r="C2664" s="1" t="s">
        <v>3251</v>
      </c>
    </row>
    <row r="2665" spans="1:3" x14ac:dyDescent="0.2">
      <c r="A2665" s="1" t="str">
        <f>"002195"</f>
        <v>002195</v>
      </c>
      <c r="B2665" s="1" t="s">
        <v>525</v>
      </c>
      <c r="C2665" s="1" t="s">
        <v>3175</v>
      </c>
    </row>
    <row r="2666" spans="1:3" x14ac:dyDescent="0.2">
      <c r="A2666" s="1" t="str">
        <f>"002194"</f>
        <v>002194</v>
      </c>
      <c r="B2666" s="1" t="s">
        <v>702</v>
      </c>
      <c r="C2666" s="1" t="s">
        <v>3193</v>
      </c>
    </row>
    <row r="2667" spans="1:3" x14ac:dyDescent="0.2">
      <c r="A2667" s="1" t="str">
        <f>"002192"</f>
        <v>002192</v>
      </c>
      <c r="B2667" s="1" t="s">
        <v>2694</v>
      </c>
      <c r="C2667" s="1" t="s">
        <v>3369</v>
      </c>
    </row>
    <row r="2668" spans="1:3" x14ac:dyDescent="0.2">
      <c r="A2668" s="1" t="str">
        <f>"002191"</f>
        <v>002191</v>
      </c>
      <c r="B2668" s="1" t="s">
        <v>2292</v>
      </c>
      <c r="C2668" s="1" t="s">
        <v>3302</v>
      </c>
    </row>
    <row r="2669" spans="1:3" x14ac:dyDescent="0.2">
      <c r="A2669" s="1" t="str">
        <f>"002190"</f>
        <v>002190</v>
      </c>
      <c r="B2669" s="1" t="s">
        <v>1963</v>
      </c>
      <c r="C2669" s="1" t="s">
        <v>3274</v>
      </c>
    </row>
    <row r="2670" spans="1:3" x14ac:dyDescent="0.2">
      <c r="A2670" s="1" t="str">
        <f>"002188"</f>
        <v>002188</v>
      </c>
      <c r="B2670" s="1" t="s">
        <v>308</v>
      </c>
      <c r="C2670" s="1" t="s">
        <v>3145</v>
      </c>
    </row>
    <row r="2671" spans="1:3" x14ac:dyDescent="0.2">
      <c r="A2671" s="1" t="str">
        <f>"002186"</f>
        <v>002186</v>
      </c>
      <c r="B2671" s="1" t="s">
        <v>299</v>
      </c>
      <c r="C2671" s="1" t="s">
        <v>3142</v>
      </c>
    </row>
    <row r="2672" spans="1:3" x14ac:dyDescent="0.2">
      <c r="A2672" s="1" t="str">
        <f>"002183"</f>
        <v>002183</v>
      </c>
      <c r="B2672" s="1" t="s">
        <v>198</v>
      </c>
      <c r="C2672" s="1" t="s">
        <v>3130</v>
      </c>
    </row>
    <row r="2673" spans="1:3" x14ac:dyDescent="0.2">
      <c r="A2673" s="1" t="str">
        <f>"002182"</f>
        <v>002182</v>
      </c>
      <c r="B2673" s="1" t="s">
        <v>2668</v>
      </c>
      <c r="C2673" s="1" t="s">
        <v>3363</v>
      </c>
    </row>
    <row r="2674" spans="1:3" x14ac:dyDescent="0.2">
      <c r="A2674" s="1" t="str">
        <f>"002181"</f>
        <v>002181</v>
      </c>
      <c r="B2674" s="1" t="s">
        <v>457</v>
      </c>
      <c r="C2674" s="1" t="s">
        <v>3165</v>
      </c>
    </row>
    <row r="2675" spans="1:3" x14ac:dyDescent="0.2">
      <c r="A2675" s="1" t="str">
        <f>"002180"</f>
        <v>002180</v>
      </c>
      <c r="B2675" s="1" t="s">
        <v>630</v>
      </c>
      <c r="C2675" s="1" t="s">
        <v>3184</v>
      </c>
    </row>
    <row r="2676" spans="1:3" x14ac:dyDescent="0.2">
      <c r="A2676" s="1" t="str">
        <f>"002179"</f>
        <v>002179</v>
      </c>
      <c r="B2676" s="1" t="s">
        <v>1337</v>
      </c>
      <c r="C2676" s="1" t="s">
        <v>3227</v>
      </c>
    </row>
    <row r="2677" spans="1:3" x14ac:dyDescent="0.2">
      <c r="A2677" s="1" t="str">
        <f>"002175"</f>
        <v>002175</v>
      </c>
      <c r="B2677" s="1" t="s">
        <v>1305</v>
      </c>
      <c r="C2677" s="1" t="s">
        <v>3225</v>
      </c>
    </row>
    <row r="2678" spans="1:3" x14ac:dyDescent="0.2">
      <c r="A2678" s="1" t="str">
        <f>"002174"</f>
        <v>002174</v>
      </c>
      <c r="B2678" s="1" t="s">
        <v>524</v>
      </c>
      <c r="C2678" s="1" t="s">
        <v>3174</v>
      </c>
    </row>
    <row r="2679" spans="1:3" x14ac:dyDescent="0.2">
      <c r="A2679" s="1" t="str">
        <f>"002172"</f>
        <v>002172</v>
      </c>
      <c r="B2679" s="1" t="s">
        <v>1693</v>
      </c>
      <c r="C2679" s="1" t="s">
        <v>3254</v>
      </c>
    </row>
    <row r="2680" spans="1:3" x14ac:dyDescent="0.2">
      <c r="A2680" s="1" t="str">
        <f>"002171"</f>
        <v>002171</v>
      </c>
      <c r="B2680" s="1" t="s">
        <v>2755</v>
      </c>
      <c r="C2680" s="1" t="s">
        <v>3374</v>
      </c>
    </row>
    <row r="2681" spans="1:3" x14ac:dyDescent="0.2">
      <c r="A2681" s="1" t="str">
        <f>"002170"</f>
        <v>002170</v>
      </c>
      <c r="B2681" s="1" t="s">
        <v>2806</v>
      </c>
      <c r="C2681" s="1" t="s">
        <v>3382</v>
      </c>
    </row>
    <row r="2682" spans="1:3" x14ac:dyDescent="0.2">
      <c r="A2682" s="1" t="str">
        <f>"002167"</f>
        <v>002167</v>
      </c>
      <c r="B2682" s="1" t="s">
        <v>2669</v>
      </c>
      <c r="C2682" s="1" t="s">
        <v>3363</v>
      </c>
    </row>
    <row r="2683" spans="1:3" x14ac:dyDescent="0.2">
      <c r="A2683" s="1" t="str">
        <f>"002166"</f>
        <v>002166</v>
      </c>
      <c r="B2683" s="1" t="s">
        <v>1650</v>
      </c>
      <c r="C2683" s="1" t="s">
        <v>3251</v>
      </c>
    </row>
    <row r="2684" spans="1:3" x14ac:dyDescent="0.2">
      <c r="A2684" s="1" t="str">
        <f>"002165"</f>
        <v>002165</v>
      </c>
      <c r="B2684" s="1" t="s">
        <v>3018</v>
      </c>
      <c r="C2684" s="1" t="s">
        <v>3404</v>
      </c>
    </row>
    <row r="2685" spans="1:3" x14ac:dyDescent="0.2">
      <c r="A2685" s="1" t="str">
        <f>"002164"</f>
        <v>002164</v>
      </c>
      <c r="B2685" s="1" t="s">
        <v>1263</v>
      </c>
      <c r="C2685" s="1" t="s">
        <v>3223</v>
      </c>
    </row>
    <row r="2686" spans="1:3" x14ac:dyDescent="0.2">
      <c r="A2686" s="1" t="str">
        <f>"002160"</f>
        <v>002160</v>
      </c>
      <c r="B2686" s="1" t="s">
        <v>2739</v>
      </c>
      <c r="C2686" s="1" t="s">
        <v>3373</v>
      </c>
    </row>
    <row r="2687" spans="1:3" x14ac:dyDescent="0.2">
      <c r="A2687" s="1" t="str">
        <f>"002159"</f>
        <v>002159</v>
      </c>
      <c r="B2687" s="1" t="s">
        <v>286</v>
      </c>
      <c r="C2687" s="1" t="s">
        <v>3140</v>
      </c>
    </row>
    <row r="2688" spans="1:3" x14ac:dyDescent="0.2">
      <c r="A2688" s="1" t="str">
        <f>"002158"</f>
        <v>002158</v>
      </c>
      <c r="B2688" s="1" t="s">
        <v>1197</v>
      </c>
      <c r="C2688" s="1" t="s">
        <v>3221</v>
      </c>
    </row>
    <row r="2689" spans="1:3" x14ac:dyDescent="0.2">
      <c r="A2689" s="1" t="str">
        <f>"002157"</f>
        <v>002157</v>
      </c>
      <c r="B2689" s="1" t="s">
        <v>2584</v>
      </c>
      <c r="C2689" s="1" t="s">
        <v>3348</v>
      </c>
    </row>
    <row r="2690" spans="1:3" x14ac:dyDescent="0.2">
      <c r="A2690" s="1" t="str">
        <f>"002156"</f>
        <v>002156</v>
      </c>
      <c r="B2690" s="1" t="s">
        <v>918</v>
      </c>
      <c r="C2690" s="1" t="s">
        <v>3203</v>
      </c>
    </row>
    <row r="2691" spans="1:3" x14ac:dyDescent="0.2">
      <c r="A2691" s="1" t="str">
        <f>"002155"</f>
        <v>002155</v>
      </c>
      <c r="B2691" s="1" t="s">
        <v>2703</v>
      </c>
      <c r="C2691" s="1" t="s">
        <v>3371</v>
      </c>
    </row>
    <row r="2692" spans="1:3" x14ac:dyDescent="0.2">
      <c r="A2692" s="1" t="str">
        <f>"002154"</f>
        <v>002154</v>
      </c>
      <c r="B2692" s="1" t="s">
        <v>2367</v>
      </c>
      <c r="C2692" s="1" t="s">
        <v>3311</v>
      </c>
    </row>
    <row r="2693" spans="1:3" x14ac:dyDescent="0.2">
      <c r="A2693" s="1" t="str">
        <f>"002153"</f>
        <v>002153</v>
      </c>
      <c r="B2693" s="1" t="s">
        <v>540</v>
      </c>
      <c r="C2693" s="1" t="s">
        <v>3179</v>
      </c>
    </row>
    <row r="2694" spans="1:3" x14ac:dyDescent="0.2">
      <c r="A2694" s="1" t="str">
        <f>"002152"</f>
        <v>002152</v>
      </c>
      <c r="B2694" s="1" t="s">
        <v>631</v>
      </c>
      <c r="C2694" s="1" t="s">
        <v>3184</v>
      </c>
    </row>
    <row r="2695" spans="1:3" x14ac:dyDescent="0.2">
      <c r="A2695" s="1" t="str">
        <f>"002150"</f>
        <v>002150</v>
      </c>
      <c r="B2695" s="1" t="s">
        <v>1222</v>
      </c>
      <c r="C2695" s="1" t="s">
        <v>3222</v>
      </c>
    </row>
    <row r="2696" spans="1:3" x14ac:dyDescent="0.2">
      <c r="A2696" s="1" t="str">
        <f>"002149"</f>
        <v>002149</v>
      </c>
      <c r="B2696" s="1" t="s">
        <v>2674</v>
      </c>
      <c r="C2696" s="1" t="s">
        <v>3364</v>
      </c>
    </row>
    <row r="2697" spans="1:3" x14ac:dyDescent="0.2">
      <c r="A2697" s="1" t="str">
        <f>"002145"</f>
        <v>002145</v>
      </c>
      <c r="B2697" s="1" t="s">
        <v>3068</v>
      </c>
      <c r="C2697" s="1" t="s">
        <v>3410</v>
      </c>
    </row>
    <row r="2698" spans="1:3" x14ac:dyDescent="0.2">
      <c r="A2698" s="1" t="str">
        <f>"002144"</f>
        <v>002144</v>
      </c>
      <c r="B2698" s="1" t="s">
        <v>2404</v>
      </c>
      <c r="C2698" s="1" t="s">
        <v>3316</v>
      </c>
    </row>
    <row r="2699" spans="1:3" x14ac:dyDescent="0.2">
      <c r="A2699" s="1" t="str">
        <f>"002140"</f>
        <v>002140</v>
      </c>
      <c r="B2699" s="1" t="s">
        <v>342</v>
      </c>
      <c r="C2699" s="1" t="s">
        <v>3150</v>
      </c>
    </row>
    <row r="2700" spans="1:3" x14ac:dyDescent="0.2">
      <c r="A2700" s="1" t="str">
        <f>"002139"</f>
        <v>002139</v>
      </c>
      <c r="B2700" s="1" t="s">
        <v>740</v>
      </c>
      <c r="C2700" s="1" t="s">
        <v>3195</v>
      </c>
    </row>
    <row r="2701" spans="1:3" x14ac:dyDescent="0.2">
      <c r="A2701" s="1" t="str">
        <f>"002138"</f>
        <v>002138</v>
      </c>
      <c r="B2701" s="1" t="s">
        <v>755</v>
      </c>
      <c r="C2701" s="1" t="s">
        <v>3196</v>
      </c>
    </row>
    <row r="2702" spans="1:3" x14ac:dyDescent="0.2">
      <c r="A2702" s="1" t="str">
        <f>"002137"</f>
        <v>002137</v>
      </c>
      <c r="B2702" s="1" t="s">
        <v>813</v>
      </c>
      <c r="C2702" s="1" t="s">
        <v>3198</v>
      </c>
    </row>
    <row r="2703" spans="1:3" x14ac:dyDescent="0.2">
      <c r="A2703" s="1" t="str">
        <f>"002132"</f>
        <v>002132</v>
      </c>
      <c r="B2703" s="1" t="s">
        <v>1223</v>
      </c>
      <c r="C2703" s="1" t="s">
        <v>3222</v>
      </c>
    </row>
    <row r="2704" spans="1:3" x14ac:dyDescent="0.2">
      <c r="A2704" s="1" t="str">
        <f>"002131"</f>
        <v>002131</v>
      </c>
      <c r="B2704" s="1" t="s">
        <v>503</v>
      </c>
      <c r="C2704" s="1" t="s">
        <v>3173</v>
      </c>
    </row>
    <row r="2705" spans="1:3" x14ac:dyDescent="0.2">
      <c r="A2705" s="1" t="str">
        <f>"002130"</f>
        <v>002130</v>
      </c>
      <c r="B2705" s="1" t="s">
        <v>741</v>
      </c>
      <c r="C2705" s="1" t="s">
        <v>3195</v>
      </c>
    </row>
    <row r="2706" spans="1:3" x14ac:dyDescent="0.2">
      <c r="A2706" s="1" t="str">
        <f>"002128"</f>
        <v>002128</v>
      </c>
      <c r="B2706" s="1" t="s">
        <v>2740</v>
      </c>
      <c r="C2706" s="1" t="s">
        <v>3373</v>
      </c>
    </row>
    <row r="2707" spans="1:3" x14ac:dyDescent="0.2">
      <c r="A2707" s="1" t="str">
        <f>"002126"</f>
        <v>002126</v>
      </c>
      <c r="B2707" s="1" t="s">
        <v>2049</v>
      </c>
      <c r="C2707" s="1" t="s">
        <v>3276</v>
      </c>
    </row>
    <row r="2708" spans="1:3" x14ac:dyDescent="0.2">
      <c r="A2708" s="1" t="str">
        <f>"002125"</f>
        <v>002125</v>
      </c>
      <c r="B2708" s="1" t="s">
        <v>3025</v>
      </c>
      <c r="C2708" s="1" t="s">
        <v>3405</v>
      </c>
    </row>
    <row r="2709" spans="1:3" x14ac:dyDescent="0.2">
      <c r="A2709" s="1" t="str">
        <f>"002124"</f>
        <v>002124</v>
      </c>
      <c r="B2709" s="1" t="s">
        <v>2585</v>
      </c>
      <c r="C2709" s="1" t="s">
        <v>3348</v>
      </c>
    </row>
    <row r="2710" spans="1:3" x14ac:dyDescent="0.2">
      <c r="A2710" s="1" t="str">
        <f>"002123"</f>
        <v>002123</v>
      </c>
      <c r="B2710" s="1" t="s">
        <v>659</v>
      </c>
      <c r="C2710" s="1" t="s">
        <v>3188</v>
      </c>
    </row>
    <row r="2711" spans="1:3" x14ac:dyDescent="0.2">
      <c r="A2711" s="1" t="str">
        <f>"002122"</f>
        <v>002122</v>
      </c>
      <c r="B2711" s="1" t="s">
        <v>1279</v>
      </c>
      <c r="C2711" s="1" t="s">
        <v>3224</v>
      </c>
    </row>
    <row r="2712" spans="1:3" x14ac:dyDescent="0.2">
      <c r="A2712" s="1" t="str">
        <f>"002121"</f>
        <v>002121</v>
      </c>
      <c r="B2712" s="1" t="s">
        <v>1535</v>
      </c>
      <c r="C2712" s="1" t="s">
        <v>3243</v>
      </c>
    </row>
    <row r="2713" spans="1:3" x14ac:dyDescent="0.2">
      <c r="A2713" s="1" t="str">
        <f>"002120"</f>
        <v>002120</v>
      </c>
      <c r="B2713" s="1" t="s">
        <v>183</v>
      </c>
      <c r="C2713" s="1" t="s">
        <v>3129</v>
      </c>
    </row>
    <row r="2714" spans="1:3" x14ac:dyDescent="0.2">
      <c r="A2714" s="1" t="str">
        <f>"002119"</f>
        <v>002119</v>
      </c>
      <c r="B2714" s="1" t="s">
        <v>968</v>
      </c>
      <c r="C2714" s="1" t="s">
        <v>3207</v>
      </c>
    </row>
    <row r="2715" spans="1:3" x14ac:dyDescent="0.2">
      <c r="A2715" s="1" t="str">
        <f>"002117"</f>
        <v>002117</v>
      </c>
      <c r="B2715" s="1" t="s">
        <v>2305</v>
      </c>
      <c r="C2715" s="1" t="s">
        <v>3305</v>
      </c>
    </row>
    <row r="2716" spans="1:3" x14ac:dyDescent="0.2">
      <c r="A2716" s="1" t="str">
        <f>"002116"</f>
        <v>002116</v>
      </c>
      <c r="B2716" s="1" t="s">
        <v>333</v>
      </c>
      <c r="C2716" s="1" t="s">
        <v>3148</v>
      </c>
    </row>
    <row r="2717" spans="1:3" x14ac:dyDescent="0.2">
      <c r="A2717" s="1" t="str">
        <f>"002115"</f>
        <v>002115</v>
      </c>
      <c r="B2717" s="1" t="s">
        <v>504</v>
      </c>
      <c r="C2717" s="1" t="s">
        <v>3173</v>
      </c>
    </row>
    <row r="2718" spans="1:3" x14ac:dyDescent="0.2">
      <c r="A2718" s="1" t="str">
        <f>"002112"</f>
        <v>002112</v>
      </c>
      <c r="B2718" s="1" t="s">
        <v>1512</v>
      </c>
      <c r="C2718" s="1" t="s">
        <v>3241</v>
      </c>
    </row>
    <row r="2719" spans="1:3" x14ac:dyDescent="0.2">
      <c r="A2719" s="1" t="str">
        <f>"002111"</f>
        <v>002111</v>
      </c>
      <c r="B2719" s="1" t="s">
        <v>1371</v>
      </c>
      <c r="C2719" s="1" t="s">
        <v>3230</v>
      </c>
    </row>
    <row r="2720" spans="1:3" x14ac:dyDescent="0.2">
      <c r="A2720" s="1" t="str">
        <f>"002110"</f>
        <v>002110</v>
      </c>
      <c r="B2720" s="1" t="s">
        <v>2781</v>
      </c>
      <c r="C2720" s="1" t="s">
        <v>3378</v>
      </c>
    </row>
    <row r="2721" spans="1:3" x14ac:dyDescent="0.2">
      <c r="A2721" s="1" t="str">
        <f>"002108"</f>
        <v>002108</v>
      </c>
      <c r="B2721" s="1" t="s">
        <v>2623</v>
      </c>
      <c r="C2721" s="1" t="s">
        <v>3357</v>
      </c>
    </row>
    <row r="2722" spans="1:3" x14ac:dyDescent="0.2">
      <c r="A2722" s="1" t="str">
        <f>"002107"</f>
        <v>002107</v>
      </c>
      <c r="B2722" s="1" t="s">
        <v>1651</v>
      </c>
      <c r="C2722" s="1" t="s">
        <v>3251</v>
      </c>
    </row>
    <row r="2723" spans="1:3" x14ac:dyDescent="0.2">
      <c r="A2723" s="1" t="str">
        <f>"002106"</f>
        <v>002106</v>
      </c>
      <c r="B2723" s="1" t="s">
        <v>834</v>
      </c>
      <c r="C2723" s="1" t="s">
        <v>3199</v>
      </c>
    </row>
    <row r="2724" spans="1:3" x14ac:dyDescent="0.2">
      <c r="A2724" s="1" t="str">
        <f>"002104"</f>
        <v>002104</v>
      </c>
      <c r="B2724" s="1" t="s">
        <v>684</v>
      </c>
      <c r="C2724" s="1" t="s">
        <v>3191</v>
      </c>
    </row>
    <row r="2725" spans="1:3" x14ac:dyDescent="0.2">
      <c r="A2725" s="1" t="str">
        <f>"002103"</f>
        <v>002103</v>
      </c>
      <c r="B2725" s="1" t="s">
        <v>2227</v>
      </c>
      <c r="C2725" s="1" t="s">
        <v>3298</v>
      </c>
    </row>
    <row r="2726" spans="1:3" x14ac:dyDescent="0.2">
      <c r="A2726" s="1" t="str">
        <f>"002102"</f>
        <v>002102</v>
      </c>
      <c r="B2726" s="1" t="s">
        <v>1821</v>
      </c>
      <c r="C2726" s="1" t="s">
        <v>3267</v>
      </c>
    </row>
    <row r="2727" spans="1:3" x14ac:dyDescent="0.2">
      <c r="A2727" s="1" t="str">
        <f>"002101"</f>
        <v>002101</v>
      </c>
      <c r="B2727" s="1" t="s">
        <v>2088</v>
      </c>
      <c r="C2727" s="1" t="s">
        <v>3277</v>
      </c>
    </row>
    <row r="2728" spans="1:3" x14ac:dyDescent="0.2">
      <c r="A2728" s="1" t="str">
        <f>"002100"</f>
        <v>002100</v>
      </c>
      <c r="B2728" s="1" t="s">
        <v>2566</v>
      </c>
      <c r="C2728" s="1" t="s">
        <v>3342</v>
      </c>
    </row>
    <row r="2729" spans="1:3" x14ac:dyDescent="0.2">
      <c r="A2729" s="1" t="str">
        <f>"002099"</f>
        <v>002099</v>
      </c>
      <c r="B2729" s="1" t="s">
        <v>1822</v>
      </c>
      <c r="C2729" s="1" t="s">
        <v>3267</v>
      </c>
    </row>
    <row r="2730" spans="1:3" x14ac:dyDescent="0.2">
      <c r="A2730" s="1" t="str">
        <f>"002098"</f>
        <v>002098</v>
      </c>
      <c r="B2730" s="1" t="s">
        <v>2407</v>
      </c>
      <c r="C2730" s="1" t="s">
        <v>3317</v>
      </c>
    </row>
    <row r="2731" spans="1:3" x14ac:dyDescent="0.2">
      <c r="A2731" s="1" t="str">
        <f>"002097"</f>
        <v>002097</v>
      </c>
      <c r="B2731" s="1" t="s">
        <v>1021</v>
      </c>
      <c r="C2731" s="1" t="s">
        <v>3213</v>
      </c>
    </row>
    <row r="2732" spans="1:3" x14ac:dyDescent="0.2">
      <c r="A2732" s="1" t="str">
        <f>"002096"</f>
        <v>002096</v>
      </c>
      <c r="B2732" s="1" t="s">
        <v>3003</v>
      </c>
      <c r="C2732" s="1" t="s">
        <v>3402</v>
      </c>
    </row>
    <row r="2733" spans="1:3" x14ac:dyDescent="0.2">
      <c r="A2733" s="1" t="str">
        <f>"002095"</f>
        <v>002095</v>
      </c>
      <c r="B2733" s="1" t="s">
        <v>528</v>
      </c>
      <c r="C2733" s="1" t="s">
        <v>3176</v>
      </c>
    </row>
    <row r="2734" spans="1:3" x14ac:dyDescent="0.2">
      <c r="A2734" s="1" t="str">
        <f>"002094"</f>
        <v>002094</v>
      </c>
      <c r="B2734" s="1" t="s">
        <v>3098</v>
      </c>
      <c r="C2734" s="1" t="s">
        <v>3417</v>
      </c>
    </row>
    <row r="2735" spans="1:3" x14ac:dyDescent="0.2">
      <c r="A2735" s="1" t="str">
        <f>"002091"</f>
        <v>002091</v>
      </c>
      <c r="B2735" s="1" t="s">
        <v>2128</v>
      </c>
      <c r="C2735" s="1" t="s">
        <v>3284</v>
      </c>
    </row>
    <row r="2736" spans="1:3" x14ac:dyDescent="0.2">
      <c r="A2736" s="1" t="str">
        <f>"002090"</f>
        <v>002090</v>
      </c>
      <c r="B2736" s="1" t="s">
        <v>1524</v>
      </c>
      <c r="C2736" s="1" t="s">
        <v>3242</v>
      </c>
    </row>
    <row r="2737" spans="1:3" x14ac:dyDescent="0.2">
      <c r="A2737" s="1" t="str">
        <f>"002088"</f>
        <v>002088</v>
      </c>
      <c r="B2737" s="1" t="s">
        <v>2617</v>
      </c>
      <c r="C2737" s="1" t="s">
        <v>3356</v>
      </c>
    </row>
    <row r="2738" spans="1:3" x14ac:dyDescent="0.2">
      <c r="A2738" s="1" t="str">
        <f>"002085"</f>
        <v>002085</v>
      </c>
      <c r="B2738" s="1" t="s">
        <v>1984</v>
      </c>
      <c r="C2738" s="1" t="s">
        <v>3275</v>
      </c>
    </row>
    <row r="2739" spans="1:3" x14ac:dyDescent="0.2">
      <c r="A2739" s="1" t="str">
        <f>"002083"</f>
        <v>002083</v>
      </c>
      <c r="B2739" s="1" t="s">
        <v>2388</v>
      </c>
      <c r="C2739" s="1" t="s">
        <v>3314</v>
      </c>
    </row>
    <row r="2740" spans="1:3" x14ac:dyDescent="0.2">
      <c r="A2740" s="1" t="str">
        <f>"002082"</f>
        <v>002082</v>
      </c>
      <c r="B2740" s="1" t="s">
        <v>1652</v>
      </c>
      <c r="C2740" s="1" t="s">
        <v>3251</v>
      </c>
    </row>
    <row r="2741" spans="1:3" x14ac:dyDescent="0.2">
      <c r="A2741" s="1" t="str">
        <f>"002080"</f>
        <v>002080</v>
      </c>
      <c r="B2741" s="1" t="s">
        <v>2632</v>
      </c>
      <c r="C2741" s="1" t="s">
        <v>3359</v>
      </c>
    </row>
    <row r="2742" spans="1:3" x14ac:dyDescent="0.2">
      <c r="A2742" s="1" t="str">
        <f>"002079"</f>
        <v>002079</v>
      </c>
      <c r="B2742" s="1" t="s">
        <v>1434</v>
      </c>
      <c r="C2742" s="1" t="s">
        <v>3236</v>
      </c>
    </row>
    <row r="2743" spans="1:3" x14ac:dyDescent="0.2">
      <c r="A2743" s="1" t="str">
        <f>"002078"</f>
        <v>002078</v>
      </c>
      <c r="B2743" s="1" t="s">
        <v>2330</v>
      </c>
      <c r="C2743" s="1" t="s">
        <v>3308</v>
      </c>
    </row>
    <row r="2744" spans="1:3" x14ac:dyDescent="0.2">
      <c r="A2744" s="1" t="str">
        <f>"002077"</f>
        <v>002077</v>
      </c>
      <c r="B2744" s="1" t="s">
        <v>919</v>
      </c>
      <c r="C2744" s="1" t="s">
        <v>3203</v>
      </c>
    </row>
    <row r="2745" spans="1:3" x14ac:dyDescent="0.2">
      <c r="A2745" s="1" t="str">
        <f>"002075"</f>
        <v>002075</v>
      </c>
      <c r="B2745" s="1" t="s">
        <v>2765</v>
      </c>
      <c r="C2745" s="1" t="s">
        <v>3375</v>
      </c>
    </row>
    <row r="2746" spans="1:3" x14ac:dyDescent="0.2">
      <c r="A2746" s="1" t="str">
        <f>"002074"</f>
        <v>002074</v>
      </c>
      <c r="B2746" s="1" t="s">
        <v>1575</v>
      </c>
      <c r="C2746" s="1" t="s">
        <v>3248</v>
      </c>
    </row>
    <row r="2747" spans="1:3" x14ac:dyDescent="0.2">
      <c r="A2747" s="1" t="str">
        <f>"002073"</f>
        <v>002073</v>
      </c>
      <c r="B2747" s="1" t="s">
        <v>1089</v>
      </c>
      <c r="C2747" s="1" t="s">
        <v>3214</v>
      </c>
    </row>
    <row r="2748" spans="1:3" x14ac:dyDescent="0.2">
      <c r="A2748" s="1" t="str">
        <f>"002066"</f>
        <v>002066</v>
      </c>
      <c r="B2748" s="1" t="s">
        <v>2618</v>
      </c>
      <c r="C2748" s="1" t="s">
        <v>3356</v>
      </c>
    </row>
    <row r="2749" spans="1:3" x14ac:dyDescent="0.2">
      <c r="A2749" s="1" t="str">
        <f>"002065"</f>
        <v>002065</v>
      </c>
      <c r="B2749" s="1" t="s">
        <v>608</v>
      </c>
      <c r="C2749" s="1" t="s">
        <v>3182</v>
      </c>
    </row>
    <row r="2750" spans="1:3" x14ac:dyDescent="0.2">
      <c r="A2750" s="1" t="str">
        <f>"002064"</f>
        <v>002064</v>
      </c>
      <c r="B2750" s="1" t="s">
        <v>3076</v>
      </c>
      <c r="C2750" s="1" t="s">
        <v>3415</v>
      </c>
    </row>
    <row r="2751" spans="1:3" x14ac:dyDescent="0.2">
      <c r="A2751" s="1" t="str">
        <f>"002063"</f>
        <v>002063</v>
      </c>
      <c r="B2751" s="1" t="s">
        <v>609</v>
      </c>
      <c r="C2751" s="1" t="s">
        <v>3182</v>
      </c>
    </row>
    <row r="2752" spans="1:3" x14ac:dyDescent="0.2">
      <c r="A2752" s="1" t="str">
        <f>"002057"</f>
        <v>002057</v>
      </c>
      <c r="B2752" s="1" t="s">
        <v>2659</v>
      </c>
      <c r="C2752" s="1" t="s">
        <v>3362</v>
      </c>
    </row>
    <row r="2753" spans="1:3" x14ac:dyDescent="0.2">
      <c r="A2753" s="1" t="str">
        <f>"002056"</f>
        <v>002056</v>
      </c>
      <c r="B2753" s="1" t="s">
        <v>1440</v>
      </c>
      <c r="C2753" s="1" t="s">
        <v>3238</v>
      </c>
    </row>
    <row r="2754" spans="1:3" x14ac:dyDescent="0.2">
      <c r="A2754" s="1" t="str">
        <f>"002055"</f>
        <v>002055</v>
      </c>
      <c r="B2754" s="1" t="s">
        <v>912</v>
      </c>
      <c r="C2754" s="1" t="s">
        <v>3202</v>
      </c>
    </row>
    <row r="2755" spans="1:3" x14ac:dyDescent="0.2">
      <c r="A2755" s="1" t="str">
        <f>"002054"</f>
        <v>002054</v>
      </c>
      <c r="B2755" s="1" t="s">
        <v>2992</v>
      </c>
      <c r="C2755" s="1" t="s">
        <v>3401</v>
      </c>
    </row>
    <row r="2756" spans="1:3" x14ac:dyDescent="0.2">
      <c r="A2756" s="1" t="str">
        <f>"002053"</f>
        <v>002053</v>
      </c>
      <c r="B2756" s="1" t="s">
        <v>3054</v>
      </c>
      <c r="C2756" s="1" t="s">
        <v>3407</v>
      </c>
    </row>
    <row r="2757" spans="1:3" x14ac:dyDescent="0.2">
      <c r="A2757" s="1" t="str">
        <f>"002051"</f>
        <v>002051</v>
      </c>
      <c r="B2757" s="1" t="s">
        <v>335</v>
      </c>
      <c r="C2757" s="1" t="s">
        <v>3149</v>
      </c>
    </row>
    <row r="2758" spans="1:3" x14ac:dyDescent="0.2">
      <c r="A2758" s="1" t="str">
        <f>"002050"</f>
        <v>002050</v>
      </c>
      <c r="B2758" s="1" t="s">
        <v>2169</v>
      </c>
      <c r="C2758" s="1" t="s">
        <v>3287</v>
      </c>
    </row>
    <row r="2759" spans="1:3" x14ac:dyDescent="0.2">
      <c r="A2759" s="1" t="str">
        <f>"002049"</f>
        <v>002049</v>
      </c>
      <c r="B2759" s="1" t="s">
        <v>943</v>
      </c>
      <c r="C2759" s="1" t="s">
        <v>3205</v>
      </c>
    </row>
    <row r="2760" spans="1:3" x14ac:dyDescent="0.2">
      <c r="A2760" s="1" t="str">
        <f>"002048"</f>
        <v>002048</v>
      </c>
      <c r="B2760" s="1" t="s">
        <v>2089</v>
      </c>
      <c r="C2760" s="1" t="s">
        <v>3277</v>
      </c>
    </row>
    <row r="2761" spans="1:3" x14ac:dyDescent="0.2">
      <c r="A2761" s="1" t="str">
        <f>"002046"</f>
        <v>002046</v>
      </c>
      <c r="B2761" s="1" t="s">
        <v>1264</v>
      </c>
      <c r="C2761" s="1" t="s">
        <v>3223</v>
      </c>
    </row>
    <row r="2762" spans="1:3" x14ac:dyDescent="0.2">
      <c r="A2762" s="1" t="str">
        <f>"002045"</f>
        <v>002045</v>
      </c>
      <c r="B2762" s="1" t="s">
        <v>913</v>
      </c>
      <c r="C2762" s="1" t="s">
        <v>3202</v>
      </c>
    </row>
    <row r="2763" spans="1:3" x14ac:dyDescent="0.2">
      <c r="A2763" s="1" t="str">
        <f>"002043"</f>
        <v>002043</v>
      </c>
      <c r="B2763" s="1" t="s">
        <v>2608</v>
      </c>
      <c r="C2763" s="1" t="s">
        <v>3353</v>
      </c>
    </row>
    <row r="2764" spans="1:3" x14ac:dyDescent="0.2">
      <c r="A2764" s="1" t="str">
        <f>"002042"</f>
        <v>002042</v>
      </c>
      <c r="B2764" s="1" t="s">
        <v>2416</v>
      </c>
      <c r="C2764" s="1" t="s">
        <v>3319</v>
      </c>
    </row>
    <row r="2765" spans="1:3" x14ac:dyDescent="0.2">
      <c r="A2765" s="1" t="str">
        <f>"002041"</f>
        <v>002041</v>
      </c>
      <c r="B2765" s="1" t="s">
        <v>2593</v>
      </c>
      <c r="C2765" s="1" t="s">
        <v>3350</v>
      </c>
    </row>
    <row r="2766" spans="1:3" x14ac:dyDescent="0.2">
      <c r="A2766" s="1" t="str">
        <f>"002040"</f>
        <v>002040</v>
      </c>
      <c r="B2766" s="1" t="s">
        <v>230</v>
      </c>
      <c r="C2766" s="1" t="s">
        <v>3132</v>
      </c>
    </row>
    <row r="2767" spans="1:3" x14ac:dyDescent="0.2">
      <c r="A2767" s="1" t="str">
        <f>"002039"</f>
        <v>002039</v>
      </c>
      <c r="B2767" s="1" t="s">
        <v>157</v>
      </c>
      <c r="C2767" s="1" t="s">
        <v>3125</v>
      </c>
    </row>
    <row r="2768" spans="1:3" x14ac:dyDescent="0.2">
      <c r="A2768" s="1" t="str">
        <f>"002038"</f>
        <v>002038</v>
      </c>
      <c r="B2768" s="1" t="s">
        <v>1774</v>
      </c>
      <c r="C2768" s="1" t="s">
        <v>3262</v>
      </c>
    </row>
    <row r="2769" spans="1:3" x14ac:dyDescent="0.2">
      <c r="A2769" s="1" t="str">
        <f>"002035"</f>
        <v>002035</v>
      </c>
      <c r="B2769" s="1" t="s">
        <v>2176</v>
      </c>
      <c r="C2769" s="1" t="s">
        <v>3289</v>
      </c>
    </row>
    <row r="2770" spans="1:3" x14ac:dyDescent="0.2">
      <c r="A2770" s="1" t="str">
        <f>"002034"</f>
        <v>002034</v>
      </c>
      <c r="B2770" s="1" t="s">
        <v>36</v>
      </c>
      <c r="C2770" s="1" t="s">
        <v>3115</v>
      </c>
    </row>
    <row r="2771" spans="1:3" x14ac:dyDescent="0.2">
      <c r="A2771" s="1" t="str">
        <f>"002033"</f>
        <v>002033</v>
      </c>
      <c r="B2771" s="1" t="s">
        <v>295</v>
      </c>
      <c r="C2771" s="1" t="s">
        <v>3141</v>
      </c>
    </row>
    <row r="2772" spans="1:3" x14ac:dyDescent="0.2">
      <c r="A2772" s="1" t="str">
        <f>"002032"</f>
        <v>002032</v>
      </c>
      <c r="B2772" s="1" t="s">
        <v>2195</v>
      </c>
      <c r="C2772" s="1" t="s">
        <v>3292</v>
      </c>
    </row>
    <row r="2773" spans="1:3" x14ac:dyDescent="0.2">
      <c r="A2773" s="1" t="str">
        <f>"002030"</f>
        <v>002030</v>
      </c>
      <c r="B2773" s="1" t="s">
        <v>1784</v>
      </c>
      <c r="C2773" s="1" t="s">
        <v>3263</v>
      </c>
    </row>
    <row r="2774" spans="1:3" x14ac:dyDescent="0.2">
      <c r="A2774" s="1" t="str">
        <f>"002029"</f>
        <v>002029</v>
      </c>
      <c r="B2774" s="1" t="s">
        <v>2368</v>
      </c>
      <c r="C2774" s="1" t="s">
        <v>3311</v>
      </c>
    </row>
    <row r="2775" spans="1:3" x14ac:dyDescent="0.2">
      <c r="A2775" s="1" t="str">
        <f>"002028"</f>
        <v>002028</v>
      </c>
      <c r="B2775" s="1" t="s">
        <v>1513</v>
      </c>
      <c r="C2775" s="1" t="s">
        <v>3241</v>
      </c>
    </row>
    <row r="2776" spans="1:3" x14ac:dyDescent="0.2">
      <c r="A2776" s="1" t="str">
        <f>"002027"</f>
        <v>002027</v>
      </c>
      <c r="B2776" s="1" t="s">
        <v>491</v>
      </c>
      <c r="C2776" s="1" t="s">
        <v>3172</v>
      </c>
    </row>
    <row r="2777" spans="1:3" x14ac:dyDescent="0.2">
      <c r="A2777" s="1" t="str">
        <f>"002026"</f>
        <v>002026</v>
      </c>
      <c r="B2777" s="1" t="s">
        <v>1265</v>
      </c>
      <c r="C2777" s="1" t="s">
        <v>3223</v>
      </c>
    </row>
    <row r="2778" spans="1:3" x14ac:dyDescent="0.2">
      <c r="A2778" s="1" t="str">
        <f>"002025"</f>
        <v>002025</v>
      </c>
      <c r="B2778" s="1" t="s">
        <v>1338</v>
      </c>
      <c r="C2778" s="1" t="s">
        <v>3227</v>
      </c>
    </row>
    <row r="2779" spans="1:3" x14ac:dyDescent="0.2">
      <c r="A2779" s="1" t="str">
        <f>"002023"</f>
        <v>002023</v>
      </c>
      <c r="B2779" s="1" t="s">
        <v>1372</v>
      </c>
      <c r="C2779" s="1" t="s">
        <v>3230</v>
      </c>
    </row>
    <row r="2780" spans="1:3" x14ac:dyDescent="0.2">
      <c r="A2780" s="1" t="str">
        <f>"002021"</f>
        <v>002021</v>
      </c>
      <c r="B2780" s="1" t="s">
        <v>1107</v>
      </c>
      <c r="C2780" s="1" t="s">
        <v>3216</v>
      </c>
    </row>
    <row r="2781" spans="1:3" x14ac:dyDescent="0.2">
      <c r="A2781" s="1" t="str">
        <f>"002020"</f>
        <v>002020</v>
      </c>
      <c r="B2781" s="1" t="s">
        <v>1877</v>
      </c>
      <c r="C2781" s="1" t="s">
        <v>3268</v>
      </c>
    </row>
    <row r="2782" spans="1:3" x14ac:dyDescent="0.2">
      <c r="A2782" s="1" t="str">
        <f>"002019"</f>
        <v>002019</v>
      </c>
      <c r="B2782" s="1" t="s">
        <v>1878</v>
      </c>
      <c r="C2782" s="1" t="s">
        <v>3268</v>
      </c>
    </row>
    <row r="2783" spans="1:3" x14ac:dyDescent="0.2">
      <c r="A2783" s="1" t="str">
        <f>"002017"</f>
        <v>002017</v>
      </c>
      <c r="B2783" s="1" t="s">
        <v>685</v>
      </c>
      <c r="C2783" s="1" t="s">
        <v>3191</v>
      </c>
    </row>
    <row r="2784" spans="1:3" x14ac:dyDescent="0.2">
      <c r="A2784" s="1" t="str">
        <f>"002015"</f>
        <v>002015</v>
      </c>
      <c r="B2784" s="1" t="s">
        <v>126</v>
      </c>
      <c r="C2784" s="1" t="s">
        <v>3121</v>
      </c>
    </row>
    <row r="2785" spans="1:3" x14ac:dyDescent="0.2">
      <c r="A2785" s="1" t="str">
        <f>"002014"</f>
        <v>002014</v>
      </c>
      <c r="B2785" s="1" t="s">
        <v>2297</v>
      </c>
      <c r="C2785" s="1" t="s">
        <v>3303</v>
      </c>
    </row>
    <row r="2786" spans="1:3" x14ac:dyDescent="0.2">
      <c r="A2786" s="1" t="str">
        <f>"002012"</f>
        <v>002012</v>
      </c>
      <c r="B2786" s="1" t="s">
        <v>2318</v>
      </c>
      <c r="C2786" s="1" t="s">
        <v>3306</v>
      </c>
    </row>
    <row r="2787" spans="1:3" x14ac:dyDescent="0.2">
      <c r="A2787" s="1" t="str">
        <f>"002011"</f>
        <v>002011</v>
      </c>
      <c r="B2787" s="1" t="s">
        <v>2170</v>
      </c>
      <c r="C2787" s="1" t="s">
        <v>3287</v>
      </c>
    </row>
    <row r="2788" spans="1:3" x14ac:dyDescent="0.2">
      <c r="A2788" s="1" t="str">
        <f>"002010"</f>
        <v>002010</v>
      </c>
      <c r="B2788" s="1" t="s">
        <v>199</v>
      </c>
      <c r="C2788" s="1" t="s">
        <v>3130</v>
      </c>
    </row>
    <row r="2789" spans="1:3" x14ac:dyDescent="0.2">
      <c r="A2789" s="1" t="str">
        <f>"002009"</f>
        <v>002009</v>
      </c>
      <c r="B2789" s="1" t="s">
        <v>1090</v>
      </c>
      <c r="C2789" s="1" t="s">
        <v>3214</v>
      </c>
    </row>
    <row r="2790" spans="1:3" x14ac:dyDescent="0.2">
      <c r="A2790" s="1" t="str">
        <f>"002008"</f>
        <v>002008</v>
      </c>
      <c r="B2790" s="1" t="s">
        <v>976</v>
      </c>
      <c r="C2790" s="1" t="s">
        <v>3209</v>
      </c>
    </row>
    <row r="2791" spans="1:3" x14ac:dyDescent="0.2">
      <c r="A2791" s="1" t="str">
        <f>"002007"</f>
        <v>002007</v>
      </c>
      <c r="B2791" s="1" t="s">
        <v>1794</v>
      </c>
      <c r="C2791" s="1" t="s">
        <v>3266</v>
      </c>
    </row>
    <row r="2792" spans="1:3" x14ac:dyDescent="0.2">
      <c r="A2792" s="1" t="str">
        <f>"002006"</f>
        <v>002006</v>
      </c>
      <c r="B2792" s="1" t="s">
        <v>1108</v>
      </c>
      <c r="C2792" s="1" t="s">
        <v>3216</v>
      </c>
    </row>
    <row r="2793" spans="1:3" x14ac:dyDescent="0.2">
      <c r="A2793" s="1" t="str">
        <f>"002004"</f>
        <v>002004</v>
      </c>
      <c r="B2793" s="1" t="s">
        <v>2842</v>
      </c>
      <c r="C2793" s="1" t="s">
        <v>3386</v>
      </c>
    </row>
    <row r="2794" spans="1:3" x14ac:dyDescent="0.2">
      <c r="A2794" s="1" t="str">
        <f>"002003"</f>
        <v>002003</v>
      </c>
      <c r="B2794" s="1" t="s">
        <v>2408</v>
      </c>
      <c r="C2794" s="1" t="s">
        <v>3317</v>
      </c>
    </row>
    <row r="2795" spans="1:3" x14ac:dyDescent="0.2">
      <c r="A2795" s="1" t="str">
        <f>"002001"</f>
        <v>002001</v>
      </c>
      <c r="B2795" s="1" t="s">
        <v>2971</v>
      </c>
      <c r="C2795" s="1" t="s">
        <v>3399</v>
      </c>
    </row>
    <row r="2796" spans="1:3" x14ac:dyDescent="0.2">
      <c r="A2796" s="1" t="str">
        <f>"001965"</f>
        <v>001965</v>
      </c>
      <c r="B2796" s="1" t="s">
        <v>262</v>
      </c>
      <c r="C2796" s="1" t="s">
        <v>3136</v>
      </c>
    </row>
    <row r="2797" spans="1:3" x14ac:dyDescent="0.2">
      <c r="A2797" s="1" t="str">
        <f>"001914"</f>
        <v>001914</v>
      </c>
      <c r="B2797" s="1" t="s">
        <v>309</v>
      </c>
      <c r="C2797" s="1" t="s">
        <v>3145</v>
      </c>
    </row>
    <row r="2798" spans="1:3" x14ac:dyDescent="0.2">
      <c r="A2798" s="1" t="str">
        <f>"001872"</f>
        <v>001872</v>
      </c>
      <c r="B2798" s="1" t="s">
        <v>231</v>
      </c>
      <c r="C2798" s="1" t="s">
        <v>3132</v>
      </c>
    </row>
    <row r="2799" spans="1:3" x14ac:dyDescent="0.2">
      <c r="A2799" s="1" t="str">
        <f>"001696"</f>
        <v>001696</v>
      </c>
      <c r="B2799" s="1" t="s">
        <v>1179</v>
      </c>
      <c r="C2799" s="1" t="s">
        <v>3219</v>
      </c>
    </row>
    <row r="2800" spans="1:3" x14ac:dyDescent="0.2">
      <c r="A2800" s="1" t="str">
        <f>"001400"</f>
        <v>001400</v>
      </c>
      <c r="B2800" s="1" t="s">
        <v>1180</v>
      </c>
      <c r="C2800" s="1" t="s">
        <v>3219</v>
      </c>
    </row>
    <row r="2801" spans="1:3" x14ac:dyDescent="0.2">
      <c r="A2801" s="1" t="str">
        <f>"001395"</f>
        <v>001395</v>
      </c>
      <c r="B2801" s="1" t="s">
        <v>1091</v>
      </c>
      <c r="C2801" s="1" t="s">
        <v>3214</v>
      </c>
    </row>
    <row r="2802" spans="1:3" x14ac:dyDescent="0.2">
      <c r="A2802" s="1" t="str">
        <f>"001391"</f>
        <v>001391</v>
      </c>
      <c r="B2802" s="1" t="s">
        <v>179</v>
      </c>
      <c r="C2802" s="1" t="s">
        <v>3128</v>
      </c>
    </row>
    <row r="2803" spans="1:3" x14ac:dyDescent="0.2">
      <c r="A2803" s="1" t="str">
        <f>"001390"</f>
        <v>001390</v>
      </c>
      <c r="B2803" s="1" t="s">
        <v>2405</v>
      </c>
      <c r="C2803" s="1" t="s">
        <v>3316</v>
      </c>
    </row>
    <row r="2804" spans="1:3" x14ac:dyDescent="0.2">
      <c r="A2804" s="1" t="str">
        <f>"001389"</f>
        <v>001389</v>
      </c>
      <c r="B2804" s="1" t="s">
        <v>785</v>
      </c>
      <c r="C2804" s="1" t="s">
        <v>3197</v>
      </c>
    </row>
    <row r="2805" spans="1:3" x14ac:dyDescent="0.2">
      <c r="A2805" s="1" t="str">
        <f>"001387"</f>
        <v>001387</v>
      </c>
      <c r="B2805" s="1" t="s">
        <v>2206</v>
      </c>
      <c r="C2805" s="1" t="s">
        <v>3295</v>
      </c>
    </row>
    <row r="2806" spans="1:3" x14ac:dyDescent="0.2">
      <c r="A2806" s="1" t="str">
        <f>"001382"</f>
        <v>001382</v>
      </c>
      <c r="B2806" s="1" t="s">
        <v>1468</v>
      </c>
      <c r="C2806" s="1" t="s">
        <v>3239</v>
      </c>
    </row>
    <row r="2807" spans="1:3" x14ac:dyDescent="0.2">
      <c r="A2807" s="1" t="str">
        <f>"001380"</f>
        <v>001380</v>
      </c>
      <c r="B2807" s="1" t="s">
        <v>2050</v>
      </c>
      <c r="C2807" s="1" t="s">
        <v>3276</v>
      </c>
    </row>
    <row r="2808" spans="1:3" x14ac:dyDescent="0.2">
      <c r="A2808" s="1" t="str">
        <f>"001379"</f>
        <v>001379</v>
      </c>
      <c r="B2808" s="1" t="s">
        <v>1224</v>
      </c>
      <c r="C2808" s="1" t="s">
        <v>3222</v>
      </c>
    </row>
    <row r="2809" spans="1:3" x14ac:dyDescent="0.2">
      <c r="A2809" s="1" t="str">
        <f>"001378"</f>
        <v>001378</v>
      </c>
      <c r="B2809" s="1" t="s">
        <v>2902</v>
      </c>
      <c r="C2809" s="1" t="s">
        <v>3394</v>
      </c>
    </row>
    <row r="2810" spans="1:3" x14ac:dyDescent="0.2">
      <c r="A2810" s="1" t="str">
        <f>"001368"</f>
        <v>001368</v>
      </c>
      <c r="B2810" s="1" t="s">
        <v>2220</v>
      </c>
      <c r="C2810" s="1" t="s">
        <v>3297</v>
      </c>
    </row>
    <row r="2811" spans="1:3" x14ac:dyDescent="0.2">
      <c r="A2811" s="1" t="str">
        <f>"001367"</f>
        <v>001367</v>
      </c>
      <c r="B2811" s="1" t="s">
        <v>1823</v>
      </c>
      <c r="C2811" s="1" t="s">
        <v>3267</v>
      </c>
    </row>
    <row r="2812" spans="1:3" x14ac:dyDescent="0.2">
      <c r="A2812" s="1" t="str">
        <f>"001360"</f>
        <v>001360</v>
      </c>
      <c r="B2812" s="1" t="s">
        <v>1152</v>
      </c>
      <c r="C2812" s="1" t="s">
        <v>3218</v>
      </c>
    </row>
    <row r="2813" spans="1:3" x14ac:dyDescent="0.2">
      <c r="A2813" s="1" t="str">
        <f>"001359"</f>
        <v>001359</v>
      </c>
      <c r="B2813" s="1" t="s">
        <v>2795</v>
      </c>
      <c r="C2813" s="1" t="s">
        <v>3381</v>
      </c>
    </row>
    <row r="2814" spans="1:3" x14ac:dyDescent="0.2">
      <c r="A2814" s="1" t="str">
        <f>"001358"</f>
        <v>001358</v>
      </c>
      <c r="B2814" s="1" t="s">
        <v>2945</v>
      </c>
      <c r="C2814" s="1" t="s">
        <v>3396</v>
      </c>
    </row>
    <row r="2815" spans="1:3" x14ac:dyDescent="0.2">
      <c r="A2815" s="1" t="str">
        <f>"001356"</f>
        <v>001356</v>
      </c>
      <c r="B2815" s="1" t="s">
        <v>2869</v>
      </c>
      <c r="C2815" s="1" t="s">
        <v>3390</v>
      </c>
    </row>
    <row r="2816" spans="1:3" x14ac:dyDescent="0.2">
      <c r="A2816" s="1" t="str">
        <f>"001339"</f>
        <v>001339</v>
      </c>
      <c r="B2816" s="1" t="s">
        <v>632</v>
      </c>
      <c r="C2816" s="1" t="s">
        <v>3184</v>
      </c>
    </row>
    <row r="2817" spans="1:3" x14ac:dyDescent="0.2">
      <c r="A2817" s="1" t="str">
        <f>"001338"</f>
        <v>001338</v>
      </c>
      <c r="B2817" s="1" t="s">
        <v>2532</v>
      </c>
      <c r="C2817" s="1" t="s">
        <v>3335</v>
      </c>
    </row>
    <row r="2818" spans="1:3" x14ac:dyDescent="0.2">
      <c r="A2818" s="1" t="str">
        <f>"001337"</f>
        <v>001337</v>
      </c>
      <c r="B2818" s="1" t="s">
        <v>2704</v>
      </c>
      <c r="C2818" s="1" t="s">
        <v>3371</v>
      </c>
    </row>
    <row r="2819" spans="1:3" x14ac:dyDescent="0.2">
      <c r="A2819" s="1" t="str">
        <f>"001335"</f>
        <v>001335</v>
      </c>
      <c r="B2819" s="1" t="s">
        <v>3026</v>
      </c>
      <c r="C2819" s="1" t="s">
        <v>3405</v>
      </c>
    </row>
    <row r="2820" spans="1:3" x14ac:dyDescent="0.2">
      <c r="A2820" s="1" t="str">
        <f>"001333"</f>
        <v>001333</v>
      </c>
      <c r="B2820" s="1" t="s">
        <v>2946</v>
      </c>
      <c r="C2820" s="1" t="s">
        <v>3396</v>
      </c>
    </row>
    <row r="2821" spans="1:3" x14ac:dyDescent="0.2">
      <c r="A2821" s="1" t="str">
        <f>"001332"</f>
        <v>001332</v>
      </c>
      <c r="B2821" s="1" t="s">
        <v>1153</v>
      </c>
      <c r="C2821" s="1" t="s">
        <v>3218</v>
      </c>
    </row>
    <row r="2822" spans="1:3" x14ac:dyDescent="0.2">
      <c r="A2822" s="1" t="str">
        <f>"001331"</f>
        <v>001331</v>
      </c>
      <c r="B2822" s="1" t="s">
        <v>165</v>
      </c>
      <c r="C2822" s="1" t="s">
        <v>3126</v>
      </c>
    </row>
    <row r="2823" spans="1:3" x14ac:dyDescent="0.2">
      <c r="A2823" s="1" t="str">
        <f>"001328"</f>
        <v>001328</v>
      </c>
      <c r="B2823" s="1" t="s">
        <v>3105</v>
      </c>
      <c r="C2823" s="1" t="s">
        <v>3418</v>
      </c>
    </row>
    <row r="2824" spans="1:3" x14ac:dyDescent="0.2">
      <c r="A2824" s="1" t="str">
        <f>"001326"</f>
        <v>001326</v>
      </c>
      <c r="B2824" s="1" t="s">
        <v>814</v>
      </c>
      <c r="C2824" s="1" t="s">
        <v>3198</v>
      </c>
    </row>
    <row r="2825" spans="1:3" x14ac:dyDescent="0.2">
      <c r="A2825" s="1" t="str">
        <f>"001324"</f>
        <v>001324</v>
      </c>
      <c r="B2825" s="1" t="s">
        <v>1321</v>
      </c>
      <c r="C2825" s="1" t="s">
        <v>3226</v>
      </c>
    </row>
    <row r="2826" spans="1:3" x14ac:dyDescent="0.2">
      <c r="A2826" s="1" t="str">
        <f>"001323"</f>
        <v>001323</v>
      </c>
      <c r="B2826" s="1" t="s">
        <v>2273</v>
      </c>
      <c r="C2826" s="1" t="s">
        <v>3300</v>
      </c>
    </row>
    <row r="2827" spans="1:3" x14ac:dyDescent="0.2">
      <c r="A2827" s="1" t="str">
        <f>"001319"</f>
        <v>001319</v>
      </c>
      <c r="B2827" s="1" t="s">
        <v>2090</v>
      </c>
      <c r="C2827" s="1" t="s">
        <v>3277</v>
      </c>
    </row>
    <row r="2828" spans="1:3" x14ac:dyDescent="0.2">
      <c r="A2828" s="1" t="str">
        <f>"001318"</f>
        <v>001318</v>
      </c>
      <c r="B2828" s="1" t="s">
        <v>2494</v>
      </c>
      <c r="C2828" s="1" t="s">
        <v>3329</v>
      </c>
    </row>
    <row r="2829" spans="1:3" x14ac:dyDescent="0.2">
      <c r="A2829" s="1" t="str">
        <f>"001316"</f>
        <v>001316</v>
      </c>
      <c r="B2829" s="1" t="s">
        <v>2129</v>
      </c>
      <c r="C2829" s="1" t="s">
        <v>3284</v>
      </c>
    </row>
    <row r="2830" spans="1:3" x14ac:dyDescent="0.2">
      <c r="A2830" s="1" t="str">
        <f>"001311"</f>
        <v>001311</v>
      </c>
      <c r="B2830" s="1" t="s">
        <v>1964</v>
      </c>
      <c r="C2830" s="1" t="s">
        <v>3274</v>
      </c>
    </row>
    <row r="2831" spans="1:3" x14ac:dyDescent="0.2">
      <c r="A2831" s="1" t="str">
        <f>"001308"</f>
        <v>001308</v>
      </c>
      <c r="B2831" s="1" t="s">
        <v>855</v>
      </c>
      <c r="C2831" s="1" t="s">
        <v>3201</v>
      </c>
    </row>
    <row r="2832" spans="1:3" x14ac:dyDescent="0.2">
      <c r="A2832" s="1" t="str">
        <f>"001306"</f>
        <v>001306</v>
      </c>
      <c r="B2832" s="1" t="s">
        <v>1266</v>
      </c>
      <c r="C2832" s="1" t="s">
        <v>3223</v>
      </c>
    </row>
    <row r="2833" spans="1:3" x14ac:dyDescent="0.2">
      <c r="A2833" s="1" t="str">
        <f>"001301"</f>
        <v>001301</v>
      </c>
      <c r="B2833" s="1" t="s">
        <v>1561</v>
      </c>
      <c r="C2833" s="1" t="s">
        <v>3247</v>
      </c>
    </row>
    <row r="2834" spans="1:3" x14ac:dyDescent="0.2">
      <c r="A2834" s="1" t="str">
        <f>"001300"</f>
        <v>001300</v>
      </c>
      <c r="B2834" s="1" t="s">
        <v>2221</v>
      </c>
      <c r="C2834" s="1" t="s">
        <v>3297</v>
      </c>
    </row>
    <row r="2835" spans="1:3" x14ac:dyDescent="0.2">
      <c r="A2835" s="1" t="str">
        <f>"001299"</f>
        <v>001299</v>
      </c>
      <c r="B2835" s="1" t="s">
        <v>119</v>
      </c>
      <c r="C2835" s="1" t="s">
        <v>3120</v>
      </c>
    </row>
    <row r="2836" spans="1:3" x14ac:dyDescent="0.2">
      <c r="A2836" s="1" t="str">
        <f>"001298"</f>
        <v>001298</v>
      </c>
      <c r="B2836" s="1" t="s">
        <v>742</v>
      </c>
      <c r="C2836" s="1" t="s">
        <v>3195</v>
      </c>
    </row>
    <row r="2837" spans="1:3" x14ac:dyDescent="0.2">
      <c r="A2837" s="1" t="str">
        <f>"001296"</f>
        <v>001296</v>
      </c>
      <c r="B2837" s="1" t="s">
        <v>2796</v>
      </c>
      <c r="C2837" s="1" t="s">
        <v>3381</v>
      </c>
    </row>
    <row r="2838" spans="1:3" x14ac:dyDescent="0.2">
      <c r="A2838" s="1" t="str">
        <f>"001289"</f>
        <v>001289</v>
      </c>
      <c r="B2838" s="1" t="s">
        <v>141</v>
      </c>
      <c r="C2838" s="1" t="s">
        <v>3124</v>
      </c>
    </row>
    <row r="2839" spans="1:3" x14ac:dyDescent="0.2">
      <c r="A2839" s="1" t="str">
        <f>"001288"</f>
        <v>001288</v>
      </c>
      <c r="B2839" s="1" t="s">
        <v>1092</v>
      </c>
      <c r="C2839" s="1" t="s">
        <v>3214</v>
      </c>
    </row>
    <row r="2840" spans="1:3" x14ac:dyDescent="0.2">
      <c r="A2840" s="1" t="str">
        <f>"001287"</f>
        <v>001287</v>
      </c>
      <c r="B2840" s="1" t="s">
        <v>743</v>
      </c>
      <c r="C2840" s="1" t="s">
        <v>3195</v>
      </c>
    </row>
    <row r="2841" spans="1:3" x14ac:dyDescent="0.2">
      <c r="A2841" s="1" t="str">
        <f>"001283"</f>
        <v>001283</v>
      </c>
      <c r="B2841" s="1" t="s">
        <v>1576</v>
      </c>
      <c r="C2841" s="1" t="s">
        <v>3248</v>
      </c>
    </row>
    <row r="2842" spans="1:3" x14ac:dyDescent="0.2">
      <c r="A2842" s="1" t="str">
        <f>"001282"</f>
        <v>001282</v>
      </c>
      <c r="B2842" s="1" t="s">
        <v>1965</v>
      </c>
      <c r="C2842" s="1" t="s">
        <v>3274</v>
      </c>
    </row>
    <row r="2843" spans="1:3" x14ac:dyDescent="0.2">
      <c r="A2843" s="1" t="str">
        <f>"001279"</f>
        <v>001279</v>
      </c>
      <c r="B2843" s="1" t="s">
        <v>2306</v>
      </c>
      <c r="C2843" s="1" t="s">
        <v>3305</v>
      </c>
    </row>
    <row r="2844" spans="1:3" x14ac:dyDescent="0.2">
      <c r="A2844" s="1" t="str">
        <f>"001277"</f>
        <v>001277</v>
      </c>
      <c r="B2844" s="1" t="s">
        <v>1154</v>
      </c>
      <c r="C2844" s="1" t="s">
        <v>3218</v>
      </c>
    </row>
    <row r="2845" spans="1:3" x14ac:dyDescent="0.2">
      <c r="A2845" s="1" t="str">
        <f>"001268"</f>
        <v>001268</v>
      </c>
      <c r="B2845" s="1" t="s">
        <v>1267</v>
      </c>
      <c r="C2845" s="1" t="s">
        <v>3223</v>
      </c>
    </row>
    <row r="2846" spans="1:3" x14ac:dyDescent="0.2">
      <c r="A2846" s="1" t="str">
        <f>"001267"</f>
        <v>001267</v>
      </c>
      <c r="B2846" s="1" t="s">
        <v>346</v>
      </c>
      <c r="C2846" s="1" t="s">
        <v>3151</v>
      </c>
    </row>
    <row r="2847" spans="1:3" x14ac:dyDescent="0.2">
      <c r="A2847" s="1" t="str">
        <f>"001266"</f>
        <v>001266</v>
      </c>
      <c r="B2847" s="1" t="s">
        <v>998</v>
      </c>
      <c r="C2847" s="1" t="s">
        <v>3210</v>
      </c>
    </row>
    <row r="2848" spans="1:3" x14ac:dyDescent="0.2">
      <c r="A2848" s="1" t="str">
        <f>"001260"</f>
        <v>001260</v>
      </c>
      <c r="B2848" s="1" t="s">
        <v>2091</v>
      </c>
      <c r="C2848" s="1" t="s">
        <v>3277</v>
      </c>
    </row>
    <row r="2849" spans="1:3" x14ac:dyDescent="0.2">
      <c r="A2849" s="1" t="str">
        <f>"001259"</f>
        <v>001259</v>
      </c>
      <c r="B2849" s="1" t="s">
        <v>2196</v>
      </c>
      <c r="C2849" s="1" t="s">
        <v>3292</v>
      </c>
    </row>
    <row r="2850" spans="1:3" x14ac:dyDescent="0.2">
      <c r="A2850" s="1" t="str">
        <f>"001256"</f>
        <v>001256</v>
      </c>
      <c r="B2850" s="1" t="s">
        <v>1118</v>
      </c>
      <c r="C2850" s="1" t="s">
        <v>3217</v>
      </c>
    </row>
    <row r="2851" spans="1:3" x14ac:dyDescent="0.2">
      <c r="A2851" s="1" t="str">
        <f>"001255"</f>
        <v>001255</v>
      </c>
      <c r="B2851" s="1" t="s">
        <v>142</v>
      </c>
      <c r="C2851" s="1" t="s">
        <v>3124</v>
      </c>
    </row>
    <row r="2852" spans="1:3" x14ac:dyDescent="0.2">
      <c r="A2852" s="1" t="str">
        <f>"001239"</f>
        <v>001239</v>
      </c>
      <c r="B2852" s="1" t="s">
        <v>1010</v>
      </c>
      <c r="C2852" s="1" t="s">
        <v>3212</v>
      </c>
    </row>
    <row r="2853" spans="1:3" x14ac:dyDescent="0.2">
      <c r="A2853" s="1" t="str">
        <f>"001238"</f>
        <v>001238</v>
      </c>
      <c r="B2853" s="1" t="s">
        <v>2274</v>
      </c>
      <c r="C2853" s="1" t="s">
        <v>3300</v>
      </c>
    </row>
    <row r="2854" spans="1:3" x14ac:dyDescent="0.2">
      <c r="A2854" s="1" t="str">
        <f>"001236"</f>
        <v>001236</v>
      </c>
      <c r="B2854" s="1" t="s">
        <v>361</v>
      </c>
      <c r="C2854" s="1" t="s">
        <v>3155</v>
      </c>
    </row>
    <row r="2855" spans="1:3" x14ac:dyDescent="0.2">
      <c r="A2855" s="1" t="str">
        <f>"001234"</f>
        <v>001234</v>
      </c>
      <c r="B2855" s="1" t="s">
        <v>2373</v>
      </c>
      <c r="C2855" s="1" t="s">
        <v>3312</v>
      </c>
    </row>
    <row r="2856" spans="1:3" x14ac:dyDescent="0.2">
      <c r="A2856" s="1" t="str">
        <f>"001231"</f>
        <v>001231</v>
      </c>
      <c r="B2856" s="1" t="s">
        <v>2843</v>
      </c>
      <c r="C2856" s="1" t="s">
        <v>3386</v>
      </c>
    </row>
    <row r="2857" spans="1:3" x14ac:dyDescent="0.2">
      <c r="A2857" s="1" t="str">
        <f>"001230"</f>
        <v>001230</v>
      </c>
      <c r="B2857" s="1" t="s">
        <v>37</v>
      </c>
      <c r="C2857" s="1" t="s">
        <v>3115</v>
      </c>
    </row>
    <row r="2858" spans="1:3" x14ac:dyDescent="0.2">
      <c r="A2858" s="1" t="str">
        <f>"001229"</f>
        <v>001229</v>
      </c>
      <c r="B2858" s="1" t="s">
        <v>633</v>
      </c>
      <c r="C2858" s="1" t="s">
        <v>3184</v>
      </c>
    </row>
    <row r="2859" spans="1:3" x14ac:dyDescent="0.2">
      <c r="A2859" s="1" t="str">
        <f>"001228"</f>
        <v>001228</v>
      </c>
      <c r="B2859" s="1" t="s">
        <v>200</v>
      </c>
      <c r="C2859" s="1" t="s">
        <v>3130</v>
      </c>
    </row>
    <row r="2860" spans="1:3" x14ac:dyDescent="0.2">
      <c r="A2860" s="1" t="str">
        <f>"001226"</f>
        <v>001226</v>
      </c>
      <c r="B2860" s="1" t="s">
        <v>1011</v>
      </c>
      <c r="C2860" s="1" t="s">
        <v>3212</v>
      </c>
    </row>
    <row r="2861" spans="1:3" x14ac:dyDescent="0.2">
      <c r="A2861" s="1" t="str">
        <f>"001225"</f>
        <v>001225</v>
      </c>
      <c r="B2861" s="1" t="s">
        <v>1093</v>
      </c>
      <c r="C2861" s="1" t="s">
        <v>3214</v>
      </c>
    </row>
    <row r="2862" spans="1:3" x14ac:dyDescent="0.2">
      <c r="A2862" s="1" t="str">
        <f>"001223"</f>
        <v>001223</v>
      </c>
      <c r="B2862" s="1" t="s">
        <v>1094</v>
      </c>
      <c r="C2862" s="1" t="s">
        <v>3214</v>
      </c>
    </row>
    <row r="2863" spans="1:3" x14ac:dyDescent="0.2">
      <c r="A2863" s="1" t="str">
        <f>"001222"</f>
        <v>001222</v>
      </c>
      <c r="B2863" s="1" t="s">
        <v>2222</v>
      </c>
      <c r="C2863" s="1" t="s">
        <v>3297</v>
      </c>
    </row>
    <row r="2864" spans="1:3" x14ac:dyDescent="0.2">
      <c r="A2864" s="1" t="str">
        <f>"001219"</f>
        <v>001219</v>
      </c>
      <c r="B2864" s="1" t="s">
        <v>2453</v>
      </c>
      <c r="C2864" s="1" t="s">
        <v>3326</v>
      </c>
    </row>
    <row r="2865" spans="1:3" x14ac:dyDescent="0.2">
      <c r="A2865" s="1" t="str">
        <f>"001218"</f>
        <v>001218</v>
      </c>
      <c r="B2865" s="1" t="s">
        <v>2947</v>
      </c>
      <c r="C2865" s="1" t="s">
        <v>3396</v>
      </c>
    </row>
    <row r="2866" spans="1:3" x14ac:dyDescent="0.2">
      <c r="A2866" s="1" t="str">
        <f>"001217"</f>
        <v>001217</v>
      </c>
      <c r="B2866" s="1" t="s">
        <v>3027</v>
      </c>
      <c r="C2866" s="1" t="s">
        <v>3405</v>
      </c>
    </row>
    <row r="2867" spans="1:3" x14ac:dyDescent="0.2">
      <c r="A2867" s="1" t="str">
        <f>"001216"</f>
        <v>001216</v>
      </c>
      <c r="B2867" s="1" t="s">
        <v>2245</v>
      </c>
      <c r="C2867" s="1" t="s">
        <v>3299</v>
      </c>
    </row>
    <row r="2868" spans="1:3" x14ac:dyDescent="0.2">
      <c r="A2868" s="1" t="str">
        <f>"001215"</f>
        <v>001215</v>
      </c>
      <c r="B2868" s="1" t="s">
        <v>2429</v>
      </c>
      <c r="C2868" s="1" t="s">
        <v>3322</v>
      </c>
    </row>
    <row r="2869" spans="1:3" x14ac:dyDescent="0.2">
      <c r="A2869" s="1" t="str">
        <f>"001213"</f>
        <v>001213</v>
      </c>
      <c r="B2869" s="1" t="s">
        <v>272</v>
      </c>
      <c r="C2869" s="1" t="s">
        <v>3137</v>
      </c>
    </row>
    <row r="2870" spans="1:3" x14ac:dyDescent="0.2">
      <c r="A2870" s="1" t="str">
        <f>"001211"</f>
        <v>001211</v>
      </c>
      <c r="B2870" s="1" t="s">
        <v>2246</v>
      </c>
      <c r="C2870" s="1" t="s">
        <v>3299</v>
      </c>
    </row>
    <row r="2871" spans="1:3" x14ac:dyDescent="0.2">
      <c r="A2871" s="1" t="str">
        <f>"001209"</f>
        <v>001209</v>
      </c>
      <c r="B2871" s="1" t="s">
        <v>2369</v>
      </c>
      <c r="C2871" s="1" t="s">
        <v>3311</v>
      </c>
    </row>
    <row r="2872" spans="1:3" x14ac:dyDescent="0.2">
      <c r="A2872" s="1" t="str">
        <f>"001208"</f>
        <v>001208</v>
      </c>
      <c r="B2872" s="1" t="s">
        <v>1469</v>
      </c>
      <c r="C2872" s="1" t="s">
        <v>3239</v>
      </c>
    </row>
    <row r="2873" spans="1:3" x14ac:dyDescent="0.2">
      <c r="A2873" s="1" t="str">
        <f>"001207"</f>
        <v>001207</v>
      </c>
      <c r="B2873" s="1" t="s">
        <v>2856</v>
      </c>
      <c r="C2873" s="1" t="s">
        <v>3388</v>
      </c>
    </row>
    <row r="2874" spans="1:3" x14ac:dyDescent="0.2">
      <c r="A2874" s="1" t="str">
        <f>"001206"</f>
        <v>001206</v>
      </c>
      <c r="B2874" s="1" t="s">
        <v>2323</v>
      </c>
      <c r="C2874" s="1" t="s">
        <v>3307</v>
      </c>
    </row>
    <row r="2875" spans="1:3" x14ac:dyDescent="0.2">
      <c r="A2875" s="1" t="str">
        <f>"001205"</f>
        <v>001205</v>
      </c>
      <c r="B2875" s="1" t="s">
        <v>219</v>
      </c>
      <c r="C2875" s="1" t="s">
        <v>3131</v>
      </c>
    </row>
    <row r="2876" spans="1:3" x14ac:dyDescent="0.2">
      <c r="A2876" s="1" t="str">
        <f>"001203"</f>
        <v>001203</v>
      </c>
      <c r="B2876" s="1" t="s">
        <v>2787</v>
      </c>
      <c r="C2876" s="1" t="s">
        <v>3380</v>
      </c>
    </row>
    <row r="2877" spans="1:3" x14ac:dyDescent="0.2">
      <c r="A2877" s="1" t="str">
        <f>"001202"</f>
        <v>001202</v>
      </c>
      <c r="B2877" s="1" t="s">
        <v>201</v>
      </c>
      <c r="C2877" s="1" t="s">
        <v>3130</v>
      </c>
    </row>
    <row r="2878" spans="1:3" x14ac:dyDescent="0.2">
      <c r="A2878" s="1" t="str">
        <f>"000999"</f>
        <v>000999</v>
      </c>
      <c r="B2878" s="1" t="s">
        <v>1653</v>
      </c>
      <c r="C2878" s="1" t="s">
        <v>3251</v>
      </c>
    </row>
    <row r="2879" spans="1:3" x14ac:dyDescent="0.2">
      <c r="A2879" s="1" t="str">
        <f>"000997"</f>
        <v>000997</v>
      </c>
      <c r="B2879" s="1" t="s">
        <v>634</v>
      </c>
      <c r="C2879" s="1" t="s">
        <v>3184</v>
      </c>
    </row>
    <row r="2880" spans="1:3" x14ac:dyDescent="0.2">
      <c r="A2880" s="1" t="str">
        <f>"000995"</f>
        <v>000995</v>
      </c>
      <c r="B2880" s="1" t="s">
        <v>2515</v>
      </c>
      <c r="C2880" s="1" t="s">
        <v>3331</v>
      </c>
    </row>
    <row r="2881" spans="1:3" x14ac:dyDescent="0.2">
      <c r="A2881" s="1" t="str">
        <f>"000993"</f>
        <v>000993</v>
      </c>
      <c r="B2881" s="1" t="s">
        <v>158</v>
      </c>
      <c r="C2881" s="1" t="s">
        <v>3125</v>
      </c>
    </row>
    <row r="2882" spans="1:3" x14ac:dyDescent="0.2">
      <c r="A2882" s="1" t="str">
        <f>"000989"</f>
        <v>000989</v>
      </c>
      <c r="B2882" s="1" t="s">
        <v>1654</v>
      </c>
      <c r="C2882" s="1" t="s">
        <v>3251</v>
      </c>
    </row>
    <row r="2883" spans="1:3" x14ac:dyDescent="0.2">
      <c r="A2883" s="1" t="str">
        <f>"000988"</f>
        <v>000988</v>
      </c>
      <c r="B2883" s="1" t="s">
        <v>977</v>
      </c>
      <c r="C2883" s="1" t="s">
        <v>3209</v>
      </c>
    </row>
    <row r="2884" spans="1:3" x14ac:dyDescent="0.2">
      <c r="A2884" s="1" t="str">
        <f>"000987"</f>
        <v>000987</v>
      </c>
      <c r="B2884" s="1" t="s">
        <v>353</v>
      </c>
      <c r="C2884" s="1" t="s">
        <v>3153</v>
      </c>
    </row>
    <row r="2885" spans="1:3" x14ac:dyDescent="0.2">
      <c r="A2885" s="1" t="str">
        <f>"000985"</f>
        <v>000985</v>
      </c>
      <c r="B2885" s="1" t="s">
        <v>2915</v>
      </c>
      <c r="C2885" s="1" t="s">
        <v>3395</v>
      </c>
    </row>
    <row r="2886" spans="1:3" x14ac:dyDescent="0.2">
      <c r="A2886" s="1" t="str">
        <f>"000981"</f>
        <v>000981</v>
      </c>
      <c r="B2886" s="1" t="s">
        <v>2051</v>
      </c>
      <c r="C2886" s="1" t="s">
        <v>3276</v>
      </c>
    </row>
    <row r="2887" spans="1:3" x14ac:dyDescent="0.2">
      <c r="A2887" s="1" t="str">
        <f>"000977"</f>
        <v>000977</v>
      </c>
      <c r="B2887" s="1" t="s">
        <v>635</v>
      </c>
      <c r="C2887" s="1" t="s">
        <v>3184</v>
      </c>
    </row>
    <row r="2888" spans="1:3" x14ac:dyDescent="0.2">
      <c r="A2888" s="1" t="str">
        <f>"000975"</f>
        <v>000975</v>
      </c>
      <c r="B2888" s="1" t="s">
        <v>2705</v>
      </c>
      <c r="C2888" s="1" t="s">
        <v>3371</v>
      </c>
    </row>
    <row r="2889" spans="1:3" x14ac:dyDescent="0.2">
      <c r="A2889" s="1" t="str">
        <f>"000973"</f>
        <v>000973</v>
      </c>
      <c r="B2889" s="1" t="s">
        <v>2903</v>
      </c>
      <c r="C2889" s="1" t="s">
        <v>3394</v>
      </c>
    </row>
    <row r="2890" spans="1:3" x14ac:dyDescent="0.2">
      <c r="A2890" s="1" t="str">
        <f>"000970"</f>
        <v>000970</v>
      </c>
      <c r="B2890" s="1" t="s">
        <v>2660</v>
      </c>
      <c r="C2890" s="1" t="s">
        <v>3362</v>
      </c>
    </row>
    <row r="2891" spans="1:3" x14ac:dyDescent="0.2">
      <c r="A2891" s="1" t="str">
        <f>"000969"</f>
        <v>000969</v>
      </c>
      <c r="B2891" s="1" t="s">
        <v>2648</v>
      </c>
      <c r="C2891" s="1" t="s">
        <v>3361</v>
      </c>
    </row>
    <row r="2892" spans="1:3" x14ac:dyDescent="0.2">
      <c r="A2892" s="1" t="str">
        <f>"000967"</f>
        <v>000967</v>
      </c>
      <c r="B2892" s="1" t="s">
        <v>81</v>
      </c>
      <c r="C2892" s="1" t="s">
        <v>3118</v>
      </c>
    </row>
    <row r="2893" spans="1:3" x14ac:dyDescent="0.2">
      <c r="A2893" s="1" t="str">
        <f>"000963"</f>
        <v>000963</v>
      </c>
      <c r="B2893" s="1" t="s">
        <v>1879</v>
      </c>
      <c r="C2893" s="1" t="s">
        <v>3268</v>
      </c>
    </row>
    <row r="2894" spans="1:3" x14ac:dyDescent="0.2">
      <c r="A2894" s="1" t="str">
        <f>"000962"</f>
        <v>000962</v>
      </c>
      <c r="B2894" s="1" t="s">
        <v>2670</v>
      </c>
      <c r="C2894" s="1" t="s">
        <v>3363</v>
      </c>
    </row>
    <row r="2895" spans="1:3" x14ac:dyDescent="0.2">
      <c r="A2895" s="1" t="str">
        <f>"000960"</f>
        <v>000960</v>
      </c>
      <c r="B2895" s="1" t="s">
        <v>2671</v>
      </c>
      <c r="C2895" s="1" t="s">
        <v>3363</v>
      </c>
    </row>
    <row r="2896" spans="1:3" x14ac:dyDescent="0.2">
      <c r="A2896" s="1" t="str">
        <f>"000959"</f>
        <v>000959</v>
      </c>
      <c r="B2896" s="1" t="s">
        <v>2778</v>
      </c>
      <c r="C2896" s="1" t="s">
        <v>3377</v>
      </c>
    </row>
    <row r="2897" spans="1:3" x14ac:dyDescent="0.2">
      <c r="A2897" s="1" t="str">
        <f>"000958"</f>
        <v>000958</v>
      </c>
      <c r="B2897" s="1" t="s">
        <v>354</v>
      </c>
      <c r="C2897" s="1" t="s">
        <v>3153</v>
      </c>
    </row>
    <row r="2898" spans="1:3" x14ac:dyDescent="0.2">
      <c r="A2898" s="1" t="str">
        <f>"000957"</f>
        <v>000957</v>
      </c>
      <c r="B2898" s="1" t="s">
        <v>2095</v>
      </c>
      <c r="C2898" s="1" t="s">
        <v>3278</v>
      </c>
    </row>
    <row r="2899" spans="1:3" x14ac:dyDescent="0.2">
      <c r="A2899" s="1" t="str">
        <f>"000953"</f>
        <v>000953</v>
      </c>
      <c r="B2899" s="1" t="s">
        <v>1824</v>
      </c>
      <c r="C2899" s="1" t="s">
        <v>3267</v>
      </c>
    </row>
    <row r="2900" spans="1:3" x14ac:dyDescent="0.2">
      <c r="A2900" s="1" t="str">
        <f>"000951"</f>
        <v>000951</v>
      </c>
      <c r="B2900" s="1" t="s">
        <v>2101</v>
      </c>
      <c r="C2900" s="1" t="s">
        <v>3279</v>
      </c>
    </row>
    <row r="2901" spans="1:3" x14ac:dyDescent="0.2">
      <c r="A2901" s="1" t="str">
        <f>"000950"</f>
        <v>000950</v>
      </c>
      <c r="B2901" s="1" t="s">
        <v>1677</v>
      </c>
      <c r="C2901" s="1" t="s">
        <v>3252</v>
      </c>
    </row>
    <row r="2902" spans="1:3" x14ac:dyDescent="0.2">
      <c r="A2902" s="1" t="str">
        <f>"000949"</f>
        <v>000949</v>
      </c>
      <c r="B2902" s="1" t="s">
        <v>3077</v>
      </c>
      <c r="C2902" s="1" t="s">
        <v>3415</v>
      </c>
    </row>
    <row r="2903" spans="1:3" x14ac:dyDescent="0.2">
      <c r="A2903" s="1" t="str">
        <f>"000938"</f>
        <v>000938</v>
      </c>
      <c r="B2903" s="1" t="s">
        <v>636</v>
      </c>
      <c r="C2903" s="1" t="s">
        <v>3184</v>
      </c>
    </row>
    <row r="2904" spans="1:3" x14ac:dyDescent="0.2">
      <c r="A2904" s="1" t="str">
        <f>"000936"</f>
        <v>000936</v>
      </c>
      <c r="B2904" s="1" t="s">
        <v>3086</v>
      </c>
      <c r="C2904" s="1" t="s">
        <v>3416</v>
      </c>
    </row>
    <row r="2905" spans="1:3" x14ac:dyDescent="0.2">
      <c r="A2905" s="1" t="str">
        <f>"000933"</f>
        <v>000933</v>
      </c>
      <c r="B2905" s="1" t="s">
        <v>2741</v>
      </c>
      <c r="C2905" s="1" t="s">
        <v>3373</v>
      </c>
    </row>
    <row r="2906" spans="1:3" x14ac:dyDescent="0.2">
      <c r="A2906" s="1" t="str">
        <f>"000932"</f>
        <v>000932</v>
      </c>
      <c r="B2906" s="1" t="s">
        <v>2779</v>
      </c>
      <c r="C2906" s="1" t="s">
        <v>3377</v>
      </c>
    </row>
    <row r="2907" spans="1:3" x14ac:dyDescent="0.2">
      <c r="A2907" s="1" t="str">
        <f>"000931"</f>
        <v>000931</v>
      </c>
      <c r="B2907" s="1" t="s">
        <v>1880</v>
      </c>
      <c r="C2907" s="1" t="s">
        <v>3268</v>
      </c>
    </row>
    <row r="2908" spans="1:3" x14ac:dyDescent="0.2">
      <c r="A2908" s="1" t="str">
        <f>"000930"</f>
        <v>000930</v>
      </c>
      <c r="B2908" s="1" t="s">
        <v>2546</v>
      </c>
      <c r="C2908" s="1" t="s">
        <v>3337</v>
      </c>
    </row>
    <row r="2909" spans="1:3" x14ac:dyDescent="0.2">
      <c r="A2909" s="1" t="str">
        <f>"000928"</f>
        <v>000928</v>
      </c>
      <c r="B2909" s="1" t="s">
        <v>336</v>
      </c>
      <c r="C2909" s="1" t="s">
        <v>3149</v>
      </c>
    </row>
    <row r="2910" spans="1:3" x14ac:dyDescent="0.2">
      <c r="A2910" s="1" t="str">
        <f>"000927"</f>
        <v>000927</v>
      </c>
      <c r="B2910" s="1" t="s">
        <v>202</v>
      </c>
      <c r="C2910" s="1" t="s">
        <v>3130</v>
      </c>
    </row>
    <row r="2911" spans="1:3" x14ac:dyDescent="0.2">
      <c r="A2911" s="1" t="str">
        <f>"000923"</f>
        <v>000923</v>
      </c>
      <c r="B2911" s="1" t="s">
        <v>2788</v>
      </c>
      <c r="C2911" s="1" t="s">
        <v>3380</v>
      </c>
    </row>
    <row r="2912" spans="1:3" x14ac:dyDescent="0.2">
      <c r="A2912" s="1" t="str">
        <f>"000922"</f>
        <v>000922</v>
      </c>
      <c r="B2912" s="1" t="s">
        <v>1600</v>
      </c>
      <c r="C2912" s="1" t="s">
        <v>3249</v>
      </c>
    </row>
    <row r="2913" spans="1:3" x14ac:dyDescent="0.2">
      <c r="A2913" s="1" t="str">
        <f>"000921"</f>
        <v>000921</v>
      </c>
      <c r="B2913" s="1" t="s">
        <v>2209</v>
      </c>
      <c r="C2913" s="1" t="s">
        <v>3296</v>
      </c>
    </row>
    <row r="2914" spans="1:3" x14ac:dyDescent="0.2">
      <c r="A2914" s="1" t="str">
        <f>"000920"</f>
        <v>000920</v>
      </c>
      <c r="B2914" s="1" t="s">
        <v>2870</v>
      </c>
      <c r="C2914" s="1" t="s">
        <v>3390</v>
      </c>
    </row>
    <row r="2915" spans="1:3" x14ac:dyDescent="0.2">
      <c r="A2915" s="1" t="str">
        <f>"000919"</f>
        <v>000919</v>
      </c>
      <c r="B2915" s="1" t="s">
        <v>1881</v>
      </c>
      <c r="C2915" s="1" t="s">
        <v>3268</v>
      </c>
    </row>
    <row r="2916" spans="1:3" x14ac:dyDescent="0.2">
      <c r="A2916" s="1" t="str">
        <f>"000917"</f>
        <v>000917</v>
      </c>
      <c r="B2916" s="1" t="s">
        <v>492</v>
      </c>
      <c r="C2916" s="1" t="s">
        <v>3172</v>
      </c>
    </row>
    <row r="2917" spans="1:3" x14ac:dyDescent="0.2">
      <c r="A2917" s="1" t="str">
        <f>"000915"</f>
        <v>000915</v>
      </c>
      <c r="B2917" s="1" t="s">
        <v>1882</v>
      </c>
      <c r="C2917" s="1" t="s">
        <v>3268</v>
      </c>
    </row>
    <row r="2918" spans="1:3" x14ac:dyDescent="0.2">
      <c r="A2918" s="1" t="str">
        <f>"000913"</f>
        <v>000913</v>
      </c>
      <c r="B2918" s="1" t="s">
        <v>1898</v>
      </c>
      <c r="C2918" s="1" t="s">
        <v>3270</v>
      </c>
    </row>
    <row r="2919" spans="1:3" x14ac:dyDescent="0.2">
      <c r="A2919" s="1" t="str">
        <f>"000912"</f>
        <v>000912</v>
      </c>
      <c r="B2919" s="1" t="s">
        <v>2818</v>
      </c>
      <c r="C2919" s="1" t="s">
        <v>3385</v>
      </c>
    </row>
    <row r="2920" spans="1:3" x14ac:dyDescent="0.2">
      <c r="A2920" s="1" t="str">
        <f>"000911"</f>
        <v>000911</v>
      </c>
      <c r="B2920" s="1" t="s">
        <v>2435</v>
      </c>
      <c r="C2920" s="1" t="s">
        <v>3323</v>
      </c>
    </row>
    <row r="2921" spans="1:3" x14ac:dyDescent="0.2">
      <c r="A2921" s="1" t="str">
        <f>"000906"</f>
        <v>000906</v>
      </c>
      <c r="B2921" s="1" t="s">
        <v>203</v>
      </c>
      <c r="C2921" s="1" t="s">
        <v>3130</v>
      </c>
    </row>
    <row r="2922" spans="1:3" x14ac:dyDescent="0.2">
      <c r="A2922" s="1" t="str">
        <f>"000905"</f>
        <v>000905</v>
      </c>
      <c r="B2922" s="1" t="s">
        <v>232</v>
      </c>
      <c r="C2922" s="1" t="s">
        <v>3132</v>
      </c>
    </row>
    <row r="2923" spans="1:3" x14ac:dyDescent="0.2">
      <c r="A2923" s="1" t="str">
        <f>"000902"</f>
        <v>000902</v>
      </c>
      <c r="B2923" s="1" t="s">
        <v>2807</v>
      </c>
      <c r="C2923" s="1" t="s">
        <v>3382</v>
      </c>
    </row>
    <row r="2924" spans="1:3" x14ac:dyDescent="0.2">
      <c r="A2924" s="1" t="str">
        <f>"000900"</f>
        <v>000900</v>
      </c>
      <c r="B2924" s="1" t="s">
        <v>263</v>
      </c>
      <c r="C2924" s="1" t="s">
        <v>3136</v>
      </c>
    </row>
    <row r="2925" spans="1:3" x14ac:dyDescent="0.2">
      <c r="A2925" s="1" t="str">
        <f>"000895"</f>
        <v>000895</v>
      </c>
      <c r="B2925" s="1" t="s">
        <v>2443</v>
      </c>
      <c r="C2925" s="1" t="s">
        <v>3324</v>
      </c>
    </row>
    <row r="2926" spans="1:3" x14ac:dyDescent="0.2">
      <c r="A2926" s="1" t="str">
        <f>"000893"</f>
        <v>000893</v>
      </c>
      <c r="B2926" s="1" t="s">
        <v>2809</v>
      </c>
      <c r="C2926" s="1" t="s">
        <v>3383</v>
      </c>
    </row>
    <row r="2927" spans="1:3" x14ac:dyDescent="0.2">
      <c r="A2927" s="1" t="str">
        <f>"000888"</f>
        <v>000888</v>
      </c>
      <c r="B2927" s="1" t="s">
        <v>296</v>
      </c>
      <c r="C2927" s="1" t="s">
        <v>3141</v>
      </c>
    </row>
    <row r="2928" spans="1:3" x14ac:dyDescent="0.2">
      <c r="A2928" s="1" t="str">
        <f>"000887"</f>
        <v>000887</v>
      </c>
      <c r="B2928" s="1" t="s">
        <v>1966</v>
      </c>
      <c r="C2928" s="1" t="s">
        <v>3274</v>
      </c>
    </row>
    <row r="2929" spans="1:3" x14ac:dyDescent="0.2">
      <c r="A2929" s="1" t="str">
        <f>"000885"</f>
        <v>000885</v>
      </c>
      <c r="B2929" s="1" t="s">
        <v>38</v>
      </c>
      <c r="C2929" s="1" t="s">
        <v>3115</v>
      </c>
    </row>
    <row r="2930" spans="1:3" x14ac:dyDescent="0.2">
      <c r="A2930" s="1" t="str">
        <f>"000883"</f>
        <v>000883</v>
      </c>
      <c r="B2930" s="1" t="s">
        <v>159</v>
      </c>
      <c r="C2930" s="1" t="s">
        <v>3125</v>
      </c>
    </row>
    <row r="2931" spans="1:3" x14ac:dyDescent="0.2">
      <c r="A2931" s="1" t="str">
        <f>"000878"</f>
        <v>000878</v>
      </c>
      <c r="B2931" s="1" t="s">
        <v>2756</v>
      </c>
      <c r="C2931" s="1" t="s">
        <v>3374</v>
      </c>
    </row>
    <row r="2932" spans="1:3" x14ac:dyDescent="0.2">
      <c r="A2932" s="1" t="str">
        <f>"000876"</f>
        <v>000876</v>
      </c>
      <c r="B2932" s="1" t="s">
        <v>2567</v>
      </c>
      <c r="C2932" s="1" t="s">
        <v>3342</v>
      </c>
    </row>
    <row r="2933" spans="1:3" x14ac:dyDescent="0.2">
      <c r="A2933" s="1" t="str">
        <f>"000869"</f>
        <v>000869</v>
      </c>
      <c r="B2933" s="1" t="s">
        <v>2527</v>
      </c>
      <c r="C2933" s="1" t="s">
        <v>3334</v>
      </c>
    </row>
    <row r="2934" spans="1:3" x14ac:dyDescent="0.2">
      <c r="A2934" s="1" t="str">
        <f>"000868"</f>
        <v>000868</v>
      </c>
      <c r="B2934" s="1" t="s">
        <v>2096</v>
      </c>
      <c r="C2934" s="1" t="s">
        <v>3278</v>
      </c>
    </row>
    <row r="2935" spans="1:3" x14ac:dyDescent="0.2">
      <c r="A2935" s="1" t="str">
        <f>"000862"</f>
        <v>000862</v>
      </c>
      <c r="B2935" s="1" t="s">
        <v>143</v>
      </c>
      <c r="C2935" s="1" t="s">
        <v>3124</v>
      </c>
    </row>
    <row r="2936" spans="1:3" x14ac:dyDescent="0.2">
      <c r="A2936" s="1" t="str">
        <f>"000860"</f>
        <v>000860</v>
      </c>
      <c r="B2936" s="1" t="s">
        <v>2516</v>
      </c>
      <c r="C2936" s="1" t="s">
        <v>3331</v>
      </c>
    </row>
    <row r="2937" spans="1:3" x14ac:dyDescent="0.2">
      <c r="A2937" s="1" t="str">
        <f>"000858"</f>
        <v>000858</v>
      </c>
      <c r="B2937" s="1" t="s">
        <v>2517</v>
      </c>
      <c r="C2937" s="1" t="s">
        <v>3331</v>
      </c>
    </row>
    <row r="2938" spans="1:3" x14ac:dyDescent="0.2">
      <c r="A2938" s="1" t="str">
        <f>"000852"</f>
        <v>000852</v>
      </c>
      <c r="B2938" s="1" t="s">
        <v>1155</v>
      </c>
      <c r="C2938" s="1" t="s">
        <v>3218</v>
      </c>
    </row>
    <row r="2939" spans="1:3" x14ac:dyDescent="0.2">
      <c r="A2939" s="1" t="str">
        <f>"000848"</f>
        <v>000848</v>
      </c>
      <c r="B2939" s="1" t="s">
        <v>2502</v>
      </c>
      <c r="C2939" s="1" t="s">
        <v>3330</v>
      </c>
    </row>
    <row r="2940" spans="1:3" x14ac:dyDescent="0.2">
      <c r="A2940" s="1" t="str">
        <f>"000839"</f>
        <v>000839</v>
      </c>
      <c r="B2940" s="1" t="s">
        <v>660</v>
      </c>
      <c r="C2940" s="1" t="s">
        <v>3188</v>
      </c>
    </row>
    <row r="2941" spans="1:3" x14ac:dyDescent="0.2">
      <c r="A2941" s="1" t="str">
        <f>"000837"</f>
        <v>000837</v>
      </c>
      <c r="B2941" s="1" t="s">
        <v>1280</v>
      </c>
      <c r="C2941" s="1" t="s">
        <v>3224</v>
      </c>
    </row>
    <row r="2942" spans="1:3" x14ac:dyDescent="0.2">
      <c r="A2942" s="1" t="str">
        <f>"000833"</f>
        <v>000833</v>
      </c>
      <c r="B2942" s="1" t="s">
        <v>7</v>
      </c>
      <c r="C2942" s="1" t="s">
        <v>3112</v>
      </c>
    </row>
    <row r="2943" spans="1:3" x14ac:dyDescent="0.2">
      <c r="A2943" s="1" t="str">
        <f>"000831"</f>
        <v>000831</v>
      </c>
      <c r="B2943" s="1" t="s">
        <v>2684</v>
      </c>
      <c r="C2943" s="1" t="s">
        <v>3366</v>
      </c>
    </row>
    <row r="2944" spans="1:3" x14ac:dyDescent="0.2">
      <c r="A2944" s="1" t="str">
        <f>"000828"</f>
        <v>000828</v>
      </c>
      <c r="B2944" s="1" t="s">
        <v>264</v>
      </c>
      <c r="C2944" s="1" t="s">
        <v>3136</v>
      </c>
    </row>
    <row r="2945" spans="1:3" x14ac:dyDescent="0.2">
      <c r="A2945" s="1" t="str">
        <f>"000825"</f>
        <v>000825</v>
      </c>
      <c r="B2945" s="1" t="s">
        <v>2766</v>
      </c>
      <c r="C2945" s="1" t="s">
        <v>3375</v>
      </c>
    </row>
    <row r="2946" spans="1:3" x14ac:dyDescent="0.2">
      <c r="A2946" s="1" t="str">
        <f>"000823"</f>
        <v>000823</v>
      </c>
      <c r="B2946" s="1" t="s">
        <v>786</v>
      </c>
      <c r="C2946" s="1" t="s">
        <v>3197</v>
      </c>
    </row>
    <row r="2947" spans="1:3" x14ac:dyDescent="0.2">
      <c r="A2947" s="1" t="str">
        <f>"000821"</f>
        <v>000821</v>
      </c>
      <c r="B2947" s="1" t="s">
        <v>1422</v>
      </c>
      <c r="C2947" s="1" t="s">
        <v>3235</v>
      </c>
    </row>
    <row r="2948" spans="1:3" x14ac:dyDescent="0.2">
      <c r="A2948" s="1" t="str">
        <f>"000819"</f>
        <v>000819</v>
      </c>
      <c r="B2948" s="1" t="s">
        <v>3111</v>
      </c>
      <c r="C2948" s="1" t="s">
        <v>3419</v>
      </c>
    </row>
    <row r="2949" spans="1:3" x14ac:dyDescent="0.2">
      <c r="A2949" s="1" t="str">
        <f>"000818"</f>
        <v>000818</v>
      </c>
      <c r="B2949" s="1" t="s">
        <v>3064</v>
      </c>
      <c r="C2949" s="1" t="s">
        <v>3409</v>
      </c>
    </row>
    <row r="2950" spans="1:3" x14ac:dyDescent="0.2">
      <c r="A2950" s="1" t="str">
        <f>"000815"</f>
        <v>000815</v>
      </c>
      <c r="B2950" s="1" t="s">
        <v>2331</v>
      </c>
      <c r="C2950" s="1" t="s">
        <v>3308</v>
      </c>
    </row>
    <row r="2951" spans="1:3" x14ac:dyDescent="0.2">
      <c r="A2951" s="1" t="str">
        <f>"000812"</f>
        <v>000812</v>
      </c>
      <c r="B2951" s="1" t="s">
        <v>2293</v>
      </c>
      <c r="C2951" s="1" t="s">
        <v>3302</v>
      </c>
    </row>
    <row r="2952" spans="1:3" x14ac:dyDescent="0.2">
      <c r="A2952" s="1" t="str">
        <f>"000811"</f>
        <v>000811</v>
      </c>
      <c r="B2952" s="1" t="s">
        <v>1198</v>
      </c>
      <c r="C2952" s="1" t="s">
        <v>3221</v>
      </c>
    </row>
    <row r="2953" spans="1:3" x14ac:dyDescent="0.2">
      <c r="A2953" s="1" t="str">
        <f>"000807"</f>
        <v>000807</v>
      </c>
      <c r="B2953" s="1" t="s">
        <v>2742</v>
      </c>
      <c r="C2953" s="1" t="s">
        <v>3373</v>
      </c>
    </row>
    <row r="2954" spans="1:3" x14ac:dyDescent="0.2">
      <c r="A2954" s="1" t="str">
        <f>"000803"</f>
        <v>000803</v>
      </c>
      <c r="B2954" s="1" t="s">
        <v>39</v>
      </c>
      <c r="C2954" s="1" t="s">
        <v>3115</v>
      </c>
    </row>
    <row r="2955" spans="1:3" x14ac:dyDescent="0.2">
      <c r="A2955" s="1" t="str">
        <f>"000801"</f>
        <v>000801</v>
      </c>
      <c r="B2955" s="1" t="s">
        <v>2197</v>
      </c>
      <c r="C2955" s="1" t="s">
        <v>3293</v>
      </c>
    </row>
    <row r="2956" spans="1:3" x14ac:dyDescent="0.2">
      <c r="A2956" s="1" t="str">
        <f>"000799"</f>
        <v>000799</v>
      </c>
      <c r="B2956" s="1" t="s">
        <v>2518</v>
      </c>
      <c r="C2956" s="1" t="s">
        <v>3331</v>
      </c>
    </row>
    <row r="2957" spans="1:3" x14ac:dyDescent="0.2">
      <c r="A2957" s="1" t="str">
        <f>"000795"</f>
        <v>000795</v>
      </c>
      <c r="B2957" s="1" t="s">
        <v>2661</v>
      </c>
      <c r="C2957" s="1" t="s">
        <v>3362</v>
      </c>
    </row>
    <row r="2958" spans="1:3" x14ac:dyDescent="0.2">
      <c r="A2958" s="1" t="str">
        <f>"000792"</f>
        <v>000792</v>
      </c>
      <c r="B2958" s="1" t="s">
        <v>2810</v>
      </c>
      <c r="C2958" s="1" t="s">
        <v>3383</v>
      </c>
    </row>
    <row r="2959" spans="1:3" x14ac:dyDescent="0.2">
      <c r="A2959" s="1" t="str">
        <f>"000791"</f>
        <v>000791</v>
      </c>
      <c r="B2959" s="1" t="s">
        <v>160</v>
      </c>
      <c r="C2959" s="1" t="s">
        <v>3125</v>
      </c>
    </row>
    <row r="2960" spans="1:3" x14ac:dyDescent="0.2">
      <c r="A2960" s="1" t="str">
        <f>"000788"</f>
        <v>000788</v>
      </c>
      <c r="B2960" s="1" t="s">
        <v>1883</v>
      </c>
      <c r="C2960" s="1" t="s">
        <v>3268</v>
      </c>
    </row>
    <row r="2961" spans="1:3" x14ac:dyDescent="0.2">
      <c r="A2961" s="1" t="str">
        <f>"000786"</f>
        <v>000786</v>
      </c>
      <c r="B2961" s="1" t="s">
        <v>2609</v>
      </c>
      <c r="C2961" s="1" t="s">
        <v>3353</v>
      </c>
    </row>
    <row r="2962" spans="1:3" x14ac:dyDescent="0.2">
      <c r="A2962" s="1" t="str">
        <f>"000783"</f>
        <v>000783</v>
      </c>
      <c r="B2962" s="1" t="s">
        <v>415</v>
      </c>
      <c r="C2962" s="1" t="s">
        <v>3160</v>
      </c>
    </row>
    <row r="2963" spans="1:3" x14ac:dyDescent="0.2">
      <c r="A2963" s="1" t="str">
        <f>"000782"</f>
        <v>000782</v>
      </c>
      <c r="B2963" s="1" t="s">
        <v>3073</v>
      </c>
      <c r="C2963" s="1" t="s">
        <v>3413</v>
      </c>
    </row>
    <row r="2964" spans="1:3" x14ac:dyDescent="0.2">
      <c r="A2964" s="1" t="str">
        <f>"000778"</f>
        <v>000778</v>
      </c>
      <c r="B2964" s="1" t="s">
        <v>2770</v>
      </c>
      <c r="C2964" s="1" t="s">
        <v>3376</v>
      </c>
    </row>
    <row r="2965" spans="1:3" x14ac:dyDescent="0.2">
      <c r="A2965" s="1" t="str">
        <f>"000777"</f>
        <v>000777</v>
      </c>
      <c r="B2965" s="1" t="s">
        <v>1268</v>
      </c>
      <c r="C2965" s="1" t="s">
        <v>3223</v>
      </c>
    </row>
    <row r="2966" spans="1:3" x14ac:dyDescent="0.2">
      <c r="A2966" s="1" t="str">
        <f>"000776"</f>
        <v>000776</v>
      </c>
      <c r="B2966" s="1" t="s">
        <v>416</v>
      </c>
      <c r="C2966" s="1" t="s">
        <v>3160</v>
      </c>
    </row>
    <row r="2967" spans="1:3" x14ac:dyDescent="0.2">
      <c r="A2967" s="1" t="str">
        <f>"000768"</f>
        <v>000768</v>
      </c>
      <c r="B2967" s="1" t="s">
        <v>1373</v>
      </c>
      <c r="C2967" s="1" t="s">
        <v>3230</v>
      </c>
    </row>
    <row r="2968" spans="1:3" x14ac:dyDescent="0.2">
      <c r="A2968" s="1" t="str">
        <f>"000766"</f>
        <v>000766</v>
      </c>
      <c r="B2968" s="1" t="s">
        <v>1884</v>
      </c>
      <c r="C2968" s="1" t="s">
        <v>3268</v>
      </c>
    </row>
    <row r="2969" spans="1:3" x14ac:dyDescent="0.2">
      <c r="A2969" s="1" t="str">
        <f>"000758"</f>
        <v>000758</v>
      </c>
      <c r="B2969" s="1" t="s">
        <v>2712</v>
      </c>
      <c r="C2969" s="1" t="s">
        <v>3372</v>
      </c>
    </row>
    <row r="2970" spans="1:3" x14ac:dyDescent="0.2">
      <c r="A2970" s="1" t="str">
        <f>"000757"</f>
        <v>000757</v>
      </c>
      <c r="B2970" s="1" t="s">
        <v>1902</v>
      </c>
      <c r="C2970" s="1" t="s">
        <v>3271</v>
      </c>
    </row>
    <row r="2971" spans="1:3" x14ac:dyDescent="0.2">
      <c r="A2971" s="1" t="str">
        <f>"000756"</f>
        <v>000756</v>
      </c>
      <c r="B2971" s="1" t="s">
        <v>1825</v>
      </c>
      <c r="C2971" s="1" t="s">
        <v>3267</v>
      </c>
    </row>
    <row r="2972" spans="1:3" x14ac:dyDescent="0.2">
      <c r="A2972" s="1" t="str">
        <f>"000755"</f>
        <v>000755</v>
      </c>
      <c r="B2972" s="1" t="s">
        <v>265</v>
      </c>
      <c r="C2972" s="1" t="s">
        <v>3136</v>
      </c>
    </row>
    <row r="2973" spans="1:3" x14ac:dyDescent="0.2">
      <c r="A2973" s="1" t="str">
        <f>"000753"</f>
        <v>000753</v>
      </c>
      <c r="B2973" s="1" t="s">
        <v>8</v>
      </c>
      <c r="C2973" s="1" t="s">
        <v>3112</v>
      </c>
    </row>
    <row r="2974" spans="1:3" x14ac:dyDescent="0.2">
      <c r="A2974" s="1" t="str">
        <f>"000751"</f>
        <v>000751</v>
      </c>
      <c r="B2974" s="1" t="s">
        <v>2713</v>
      </c>
      <c r="C2974" s="1" t="s">
        <v>3372</v>
      </c>
    </row>
    <row r="2975" spans="1:3" x14ac:dyDescent="0.2">
      <c r="A2975" s="1" t="str">
        <f>"000750"</f>
        <v>000750</v>
      </c>
      <c r="B2975" s="1" t="s">
        <v>417</v>
      </c>
      <c r="C2975" s="1" t="s">
        <v>3160</v>
      </c>
    </row>
    <row r="2976" spans="1:3" x14ac:dyDescent="0.2">
      <c r="A2976" s="1" t="str">
        <f>"000739"</f>
        <v>000739</v>
      </c>
      <c r="B2976" s="1" t="s">
        <v>1826</v>
      </c>
      <c r="C2976" s="1" t="s">
        <v>3267</v>
      </c>
    </row>
    <row r="2977" spans="1:3" x14ac:dyDescent="0.2">
      <c r="A2977" s="1" t="str">
        <f>"000738"</f>
        <v>000738</v>
      </c>
      <c r="B2977" s="1" t="s">
        <v>1374</v>
      </c>
      <c r="C2977" s="1" t="s">
        <v>3230</v>
      </c>
    </row>
    <row r="2978" spans="1:3" x14ac:dyDescent="0.2">
      <c r="A2978" s="1" t="str">
        <f>"000737"</f>
        <v>000737</v>
      </c>
      <c r="B2978" s="1" t="s">
        <v>2757</v>
      </c>
      <c r="C2978" s="1" t="s">
        <v>3374</v>
      </c>
    </row>
    <row r="2979" spans="1:3" x14ac:dyDescent="0.2">
      <c r="A2979" s="1" t="str">
        <f>"000735"</f>
        <v>000735</v>
      </c>
      <c r="B2979" s="1" t="s">
        <v>2586</v>
      </c>
      <c r="C2979" s="1" t="s">
        <v>3348</v>
      </c>
    </row>
    <row r="2980" spans="1:3" x14ac:dyDescent="0.2">
      <c r="A2980" s="1" t="str">
        <f>"000733"</f>
        <v>000733</v>
      </c>
      <c r="B2980" s="1" t="s">
        <v>1339</v>
      </c>
      <c r="C2980" s="1" t="s">
        <v>3227</v>
      </c>
    </row>
    <row r="2981" spans="1:3" x14ac:dyDescent="0.2">
      <c r="A2981" s="1" t="str">
        <f>"000729"</f>
        <v>000729</v>
      </c>
      <c r="B2981" s="1" t="s">
        <v>2533</v>
      </c>
      <c r="C2981" s="1" t="s">
        <v>3335</v>
      </c>
    </row>
    <row r="2982" spans="1:3" x14ac:dyDescent="0.2">
      <c r="A2982" s="1" t="str">
        <f>"000728"</f>
        <v>000728</v>
      </c>
      <c r="B2982" s="1" t="s">
        <v>418</v>
      </c>
      <c r="C2982" s="1" t="s">
        <v>3160</v>
      </c>
    </row>
    <row r="2983" spans="1:3" x14ac:dyDescent="0.2">
      <c r="A2983" s="1" t="str">
        <f>"000726"</f>
        <v>000726</v>
      </c>
      <c r="B2983" s="1" t="s">
        <v>2417</v>
      </c>
      <c r="C2983" s="1" t="s">
        <v>3319</v>
      </c>
    </row>
    <row r="2984" spans="1:3" x14ac:dyDescent="0.2">
      <c r="A2984" s="1" t="str">
        <f>"000725"</f>
        <v>000725</v>
      </c>
      <c r="B2984" s="1" t="s">
        <v>846</v>
      </c>
      <c r="C2984" s="1" t="s">
        <v>3200</v>
      </c>
    </row>
    <row r="2985" spans="1:3" x14ac:dyDescent="0.2">
      <c r="A2985" s="1" t="str">
        <f>"000722"</f>
        <v>000722</v>
      </c>
      <c r="B2985" s="1" t="s">
        <v>161</v>
      </c>
      <c r="C2985" s="1" t="s">
        <v>3125</v>
      </c>
    </row>
    <row r="2986" spans="1:3" x14ac:dyDescent="0.2">
      <c r="A2986" s="1" t="str">
        <f>"000720"</f>
        <v>000720</v>
      </c>
      <c r="B2986" s="1" t="s">
        <v>1470</v>
      </c>
      <c r="C2986" s="1" t="s">
        <v>3239</v>
      </c>
    </row>
    <row r="2987" spans="1:3" x14ac:dyDescent="0.2">
      <c r="A2987" s="1" t="str">
        <f>"000719"</f>
        <v>000719</v>
      </c>
      <c r="B2987" s="1" t="s">
        <v>458</v>
      </c>
      <c r="C2987" s="1" t="s">
        <v>3165</v>
      </c>
    </row>
    <row r="2988" spans="1:3" x14ac:dyDescent="0.2">
      <c r="A2988" s="1" t="str">
        <f>"000716"</f>
        <v>000716</v>
      </c>
      <c r="B2988" s="1" t="s">
        <v>2419</v>
      </c>
      <c r="C2988" s="1" t="s">
        <v>3320</v>
      </c>
    </row>
    <row r="2989" spans="1:3" x14ac:dyDescent="0.2">
      <c r="A2989" s="1" t="str">
        <f>"000709"</f>
        <v>000709</v>
      </c>
      <c r="B2989" s="1" t="s">
        <v>2780</v>
      </c>
      <c r="C2989" s="1" t="s">
        <v>3377</v>
      </c>
    </row>
    <row r="2990" spans="1:3" x14ac:dyDescent="0.2">
      <c r="A2990" s="1" t="str">
        <f>"000708"</f>
        <v>000708</v>
      </c>
      <c r="B2990" s="1" t="s">
        <v>2767</v>
      </c>
      <c r="C2990" s="1" t="s">
        <v>3375</v>
      </c>
    </row>
    <row r="2991" spans="1:3" x14ac:dyDescent="0.2">
      <c r="A2991" s="1" t="str">
        <f>"000705"</f>
        <v>000705</v>
      </c>
      <c r="B2991" s="1" t="s">
        <v>1678</v>
      </c>
      <c r="C2991" s="1" t="s">
        <v>3252</v>
      </c>
    </row>
    <row r="2992" spans="1:3" x14ac:dyDescent="0.2">
      <c r="A2992" s="1" t="str">
        <f>"000703"</f>
        <v>000703</v>
      </c>
      <c r="B2992" s="1" t="s">
        <v>3087</v>
      </c>
      <c r="C2992" s="1" t="s">
        <v>3416</v>
      </c>
    </row>
    <row r="2993" spans="1:3" x14ac:dyDescent="0.2">
      <c r="A2993" s="1" t="str">
        <f>"000701"</f>
        <v>000701</v>
      </c>
      <c r="B2993" s="1" t="s">
        <v>2130</v>
      </c>
      <c r="C2993" s="1" t="s">
        <v>3284</v>
      </c>
    </row>
    <row r="2994" spans="1:3" x14ac:dyDescent="0.2">
      <c r="A2994" s="1" t="str">
        <f>"000700"</f>
        <v>000700</v>
      </c>
      <c r="B2994" s="1" t="s">
        <v>2092</v>
      </c>
      <c r="C2994" s="1" t="s">
        <v>3277</v>
      </c>
    </row>
    <row r="2995" spans="1:3" x14ac:dyDescent="0.2">
      <c r="A2995" s="1" t="str">
        <f>"000688"</f>
        <v>000688</v>
      </c>
      <c r="B2995" s="1" t="s">
        <v>2714</v>
      </c>
      <c r="C2995" s="1" t="s">
        <v>3372</v>
      </c>
    </row>
    <row r="2996" spans="1:3" x14ac:dyDescent="0.2">
      <c r="A2996" s="1" t="str">
        <f>"000686"</f>
        <v>000686</v>
      </c>
      <c r="B2996" s="1" t="s">
        <v>419</v>
      </c>
      <c r="C2996" s="1" t="s">
        <v>3160</v>
      </c>
    </row>
    <row r="2997" spans="1:3" x14ac:dyDescent="0.2">
      <c r="A2997" s="1" t="str">
        <f>"000685"</f>
        <v>000685</v>
      </c>
      <c r="B2997" s="1" t="s">
        <v>94</v>
      </c>
      <c r="C2997" s="1" t="s">
        <v>3119</v>
      </c>
    </row>
    <row r="2998" spans="1:3" x14ac:dyDescent="0.2">
      <c r="A2998" s="1" t="str">
        <f>"000683"</f>
        <v>000683</v>
      </c>
      <c r="B2998" s="1" t="s">
        <v>3056</v>
      </c>
      <c r="C2998" s="1" t="s">
        <v>3408</v>
      </c>
    </row>
    <row r="2999" spans="1:3" x14ac:dyDescent="0.2">
      <c r="A2999" s="1" t="str">
        <f>"000682"</f>
        <v>000682</v>
      </c>
      <c r="B2999" s="1" t="s">
        <v>1525</v>
      </c>
      <c r="C2999" s="1" t="s">
        <v>3242</v>
      </c>
    </row>
    <row r="3000" spans="1:3" x14ac:dyDescent="0.2">
      <c r="A3000" s="1" t="str">
        <f>"000681"</f>
        <v>000681</v>
      </c>
      <c r="B3000" s="1" t="s">
        <v>472</v>
      </c>
      <c r="C3000" s="1" t="s">
        <v>3168</v>
      </c>
    </row>
    <row r="3001" spans="1:3" x14ac:dyDescent="0.2">
      <c r="A3001" s="1" t="str">
        <f>"000680"</f>
        <v>000680</v>
      </c>
      <c r="B3001" s="1" t="s">
        <v>1022</v>
      </c>
      <c r="C3001" s="1" t="s">
        <v>3213</v>
      </c>
    </row>
    <row r="3002" spans="1:3" x14ac:dyDescent="0.2">
      <c r="A3002" s="1" t="str">
        <f>"000677"</f>
        <v>000677</v>
      </c>
      <c r="B3002" s="1" t="s">
        <v>3088</v>
      </c>
      <c r="C3002" s="1" t="s">
        <v>3416</v>
      </c>
    </row>
    <row r="3003" spans="1:3" x14ac:dyDescent="0.2">
      <c r="A3003" s="1" t="str">
        <f>"000676"</f>
        <v>000676</v>
      </c>
      <c r="B3003" s="1" t="s">
        <v>505</v>
      </c>
      <c r="C3003" s="1" t="s">
        <v>3173</v>
      </c>
    </row>
    <row r="3004" spans="1:3" x14ac:dyDescent="0.2">
      <c r="A3004" s="1" t="str">
        <f>"000661"</f>
        <v>000661</v>
      </c>
      <c r="B3004" s="1" t="s">
        <v>1775</v>
      </c>
      <c r="C3004" s="1" t="s">
        <v>3262</v>
      </c>
    </row>
    <row r="3005" spans="1:3" x14ac:dyDescent="0.2">
      <c r="A3005" s="1" t="str">
        <f>"000657"</f>
        <v>000657</v>
      </c>
      <c r="B3005" s="1" t="s">
        <v>2680</v>
      </c>
      <c r="C3005" s="1" t="s">
        <v>3365</v>
      </c>
    </row>
    <row r="3006" spans="1:3" x14ac:dyDescent="0.2">
      <c r="A3006" s="1" t="str">
        <f>"000655"</f>
        <v>000655</v>
      </c>
      <c r="B3006" s="1" t="s">
        <v>2789</v>
      </c>
      <c r="C3006" s="1" t="s">
        <v>3380</v>
      </c>
    </row>
    <row r="3007" spans="1:3" x14ac:dyDescent="0.2">
      <c r="A3007" s="1" t="str">
        <f>"000651"</f>
        <v>000651</v>
      </c>
      <c r="B3007" s="1" t="s">
        <v>2210</v>
      </c>
      <c r="C3007" s="1" t="s">
        <v>3296</v>
      </c>
    </row>
    <row r="3008" spans="1:3" x14ac:dyDescent="0.2">
      <c r="A3008" s="1" t="str">
        <f>"000650"</f>
        <v>000650</v>
      </c>
      <c r="B3008" s="1" t="s">
        <v>1655</v>
      </c>
      <c r="C3008" s="1" t="s">
        <v>3251</v>
      </c>
    </row>
    <row r="3009" spans="1:3" x14ac:dyDescent="0.2">
      <c r="A3009" s="1" t="str">
        <f>"000636"</f>
        <v>000636</v>
      </c>
      <c r="B3009" s="1" t="s">
        <v>756</v>
      </c>
      <c r="C3009" s="1" t="s">
        <v>3196</v>
      </c>
    </row>
    <row r="3010" spans="1:3" x14ac:dyDescent="0.2">
      <c r="A3010" s="1" t="str">
        <f>"000633"</f>
        <v>000633</v>
      </c>
      <c r="B3010" s="1" t="s">
        <v>2649</v>
      </c>
      <c r="C3010" s="1" t="s">
        <v>3361</v>
      </c>
    </row>
    <row r="3011" spans="1:3" x14ac:dyDescent="0.2">
      <c r="A3011" s="1" t="str">
        <f>"000631"</f>
        <v>000631</v>
      </c>
      <c r="B3011" s="1" t="s">
        <v>9</v>
      </c>
      <c r="C3011" s="1" t="s">
        <v>3112</v>
      </c>
    </row>
    <row r="3012" spans="1:3" x14ac:dyDescent="0.2">
      <c r="A3012" s="1" t="str">
        <f>"000630"</f>
        <v>000630</v>
      </c>
      <c r="B3012" s="1" t="s">
        <v>2758</v>
      </c>
      <c r="C3012" s="1" t="s">
        <v>3374</v>
      </c>
    </row>
    <row r="3013" spans="1:3" x14ac:dyDescent="0.2">
      <c r="A3013" s="1" t="str">
        <f>"000626"</f>
        <v>000626</v>
      </c>
      <c r="B3013" s="1" t="s">
        <v>2131</v>
      </c>
      <c r="C3013" s="1" t="s">
        <v>3284</v>
      </c>
    </row>
    <row r="3014" spans="1:3" x14ac:dyDescent="0.2">
      <c r="A3014" s="1" t="str">
        <f>"000625"</f>
        <v>000625</v>
      </c>
      <c r="B3014" s="1" t="s">
        <v>2106</v>
      </c>
      <c r="C3014" s="1" t="s">
        <v>3280</v>
      </c>
    </row>
    <row r="3015" spans="1:3" x14ac:dyDescent="0.2">
      <c r="A3015" s="1" t="str">
        <f>"000623"</f>
        <v>000623</v>
      </c>
      <c r="B3015" s="1" t="s">
        <v>1656</v>
      </c>
      <c r="C3015" s="1" t="s">
        <v>3251</v>
      </c>
    </row>
    <row r="3016" spans="1:3" x14ac:dyDescent="0.2">
      <c r="A3016" s="1" t="str">
        <f>"000617"</f>
        <v>000617</v>
      </c>
      <c r="B3016" s="1" t="s">
        <v>355</v>
      </c>
      <c r="C3016" s="1" t="s">
        <v>3153</v>
      </c>
    </row>
    <row r="3017" spans="1:3" x14ac:dyDescent="0.2">
      <c r="A3017" s="1" t="str">
        <f>"000612"</f>
        <v>000612</v>
      </c>
      <c r="B3017" s="1" t="s">
        <v>2743</v>
      </c>
      <c r="C3017" s="1" t="s">
        <v>3373</v>
      </c>
    </row>
    <row r="3018" spans="1:3" x14ac:dyDescent="0.2">
      <c r="A3018" s="1" t="str">
        <f>"000605"</f>
        <v>000605</v>
      </c>
      <c r="B3018" s="1" t="s">
        <v>95</v>
      </c>
      <c r="C3018" s="1" t="s">
        <v>3119</v>
      </c>
    </row>
    <row r="3019" spans="1:3" x14ac:dyDescent="0.2">
      <c r="A3019" s="1" t="str">
        <f>"000603"</f>
        <v>000603</v>
      </c>
      <c r="B3019" s="1" t="s">
        <v>2696</v>
      </c>
      <c r="C3019" s="1" t="s">
        <v>3370</v>
      </c>
    </row>
    <row r="3020" spans="1:3" x14ac:dyDescent="0.2">
      <c r="A3020" s="1" t="str">
        <f>"000601"</f>
        <v>000601</v>
      </c>
      <c r="B3020" s="1" t="s">
        <v>162</v>
      </c>
      <c r="C3020" s="1" t="s">
        <v>3125</v>
      </c>
    </row>
    <row r="3021" spans="1:3" x14ac:dyDescent="0.2">
      <c r="A3021" s="1" t="str">
        <f>"000598"</f>
        <v>000598</v>
      </c>
      <c r="B3021" s="1" t="s">
        <v>96</v>
      </c>
      <c r="C3021" s="1" t="s">
        <v>3119</v>
      </c>
    </row>
    <row r="3022" spans="1:3" x14ac:dyDescent="0.2">
      <c r="A3022" s="1" t="str">
        <f>"000597"</f>
        <v>000597</v>
      </c>
      <c r="B3022" s="1" t="s">
        <v>1885</v>
      </c>
      <c r="C3022" s="1" t="s">
        <v>3268</v>
      </c>
    </row>
    <row r="3023" spans="1:3" x14ac:dyDescent="0.2">
      <c r="A3023" s="1" t="str">
        <f>"000596"</f>
        <v>000596</v>
      </c>
      <c r="B3023" s="1" t="s">
        <v>2519</v>
      </c>
      <c r="C3023" s="1" t="s">
        <v>3331</v>
      </c>
    </row>
    <row r="3024" spans="1:3" x14ac:dyDescent="0.2">
      <c r="A3024" s="1" t="str">
        <f>"000593"</f>
        <v>000593</v>
      </c>
      <c r="B3024" s="1" t="s">
        <v>120</v>
      </c>
      <c r="C3024" s="1" t="s">
        <v>3120</v>
      </c>
    </row>
    <row r="3025" spans="1:3" x14ac:dyDescent="0.2">
      <c r="A3025" s="1" t="str">
        <f>"000592"</f>
        <v>000592</v>
      </c>
      <c r="B3025" s="1" t="s">
        <v>2571</v>
      </c>
      <c r="C3025" s="1" t="s">
        <v>3345</v>
      </c>
    </row>
    <row r="3026" spans="1:3" x14ac:dyDescent="0.2">
      <c r="A3026" s="1" t="str">
        <f>"000591"</f>
        <v>000591</v>
      </c>
      <c r="B3026" s="1" t="s">
        <v>135</v>
      </c>
      <c r="C3026" s="1" t="s">
        <v>3123</v>
      </c>
    </row>
    <row r="3027" spans="1:3" x14ac:dyDescent="0.2">
      <c r="A3027" s="1" t="str">
        <f>"000589"</f>
        <v>000589</v>
      </c>
      <c r="B3027" s="1" t="s">
        <v>1985</v>
      </c>
      <c r="C3027" s="1" t="s">
        <v>3275</v>
      </c>
    </row>
    <row r="3028" spans="1:3" x14ac:dyDescent="0.2">
      <c r="A3028" s="1" t="str">
        <f>"000586"</f>
        <v>000586</v>
      </c>
      <c r="B3028" s="1" t="s">
        <v>710</v>
      </c>
      <c r="C3028" s="1" t="s">
        <v>3194</v>
      </c>
    </row>
    <row r="3029" spans="1:3" x14ac:dyDescent="0.2">
      <c r="A3029" s="1" t="str">
        <f>"000582"</f>
        <v>000582</v>
      </c>
      <c r="B3029" s="1" t="s">
        <v>233</v>
      </c>
      <c r="C3029" s="1" t="s">
        <v>3132</v>
      </c>
    </row>
    <row r="3030" spans="1:3" x14ac:dyDescent="0.2">
      <c r="A3030" s="1" t="str">
        <f>"000581"</f>
        <v>000581</v>
      </c>
      <c r="B3030" s="1" t="s">
        <v>2052</v>
      </c>
      <c r="C3030" s="1" t="s">
        <v>3276</v>
      </c>
    </row>
    <row r="3031" spans="1:3" x14ac:dyDescent="0.2">
      <c r="A3031" s="1" t="str">
        <f>"000576"</f>
        <v>000576</v>
      </c>
      <c r="B3031" s="1" t="s">
        <v>1379</v>
      </c>
      <c r="C3031" s="1" t="s">
        <v>3231</v>
      </c>
    </row>
    <row r="3032" spans="1:3" x14ac:dyDescent="0.2">
      <c r="A3032" s="1" t="str">
        <f>"000568"</f>
        <v>000568</v>
      </c>
      <c r="B3032" s="1" t="s">
        <v>2520</v>
      </c>
      <c r="C3032" s="1" t="s">
        <v>3331</v>
      </c>
    </row>
    <row r="3033" spans="1:3" x14ac:dyDescent="0.2">
      <c r="A3033" s="1" t="str">
        <f>"000567"</f>
        <v>000567</v>
      </c>
      <c r="B3033" s="1" t="s">
        <v>348</v>
      </c>
      <c r="C3033" s="1" t="s">
        <v>3152</v>
      </c>
    </row>
    <row r="3034" spans="1:3" x14ac:dyDescent="0.2">
      <c r="A3034" s="1" t="str">
        <f>"000565"</f>
        <v>000565</v>
      </c>
      <c r="B3034" s="1" t="s">
        <v>3012</v>
      </c>
      <c r="C3034" s="1" t="s">
        <v>3403</v>
      </c>
    </row>
    <row r="3035" spans="1:3" x14ac:dyDescent="0.2">
      <c r="A3035" s="1" t="str">
        <f>"000563"</f>
        <v>000563</v>
      </c>
      <c r="B3035" s="1" t="s">
        <v>365</v>
      </c>
      <c r="C3035" s="1" t="s">
        <v>3157</v>
      </c>
    </row>
    <row r="3036" spans="1:3" x14ac:dyDescent="0.2">
      <c r="A3036" s="1" t="str">
        <f>"000559"</f>
        <v>000559</v>
      </c>
      <c r="B3036" s="1" t="s">
        <v>2053</v>
      </c>
      <c r="C3036" s="1" t="s">
        <v>3276</v>
      </c>
    </row>
    <row r="3037" spans="1:3" x14ac:dyDescent="0.2">
      <c r="A3037" s="1" t="str">
        <f>"000558"</f>
        <v>000558</v>
      </c>
      <c r="B3037" s="1" t="s">
        <v>297</v>
      </c>
      <c r="C3037" s="1" t="s">
        <v>3141</v>
      </c>
    </row>
    <row r="3038" spans="1:3" x14ac:dyDescent="0.2">
      <c r="A3038" s="1" t="str">
        <f>"000557"</f>
        <v>000557</v>
      </c>
      <c r="B3038" s="1" t="s">
        <v>273</v>
      </c>
      <c r="C3038" s="1" t="s">
        <v>3137</v>
      </c>
    </row>
    <row r="3039" spans="1:3" x14ac:dyDescent="0.2">
      <c r="A3039" s="1" t="str">
        <f>"000553"</f>
        <v>000553</v>
      </c>
      <c r="B3039" s="1" t="s">
        <v>2844</v>
      </c>
      <c r="C3039" s="1" t="s">
        <v>3386</v>
      </c>
    </row>
    <row r="3040" spans="1:3" x14ac:dyDescent="0.2">
      <c r="A3040" s="1" t="str">
        <f>"000551"</f>
        <v>000551</v>
      </c>
      <c r="B3040" s="1" t="s">
        <v>82</v>
      </c>
      <c r="C3040" s="1" t="s">
        <v>3118</v>
      </c>
    </row>
    <row r="3041" spans="1:3" x14ac:dyDescent="0.2">
      <c r="A3041" s="1" t="str">
        <f>"000550"</f>
        <v>000550</v>
      </c>
      <c r="B3041" s="1" t="s">
        <v>2102</v>
      </c>
      <c r="C3041" s="1" t="s">
        <v>3279</v>
      </c>
    </row>
    <row r="3042" spans="1:3" x14ac:dyDescent="0.2">
      <c r="A3042" s="1" t="str">
        <f>"000548"</f>
        <v>000548</v>
      </c>
      <c r="B3042" s="1" t="s">
        <v>266</v>
      </c>
      <c r="C3042" s="1" t="s">
        <v>3136</v>
      </c>
    </row>
    <row r="3043" spans="1:3" x14ac:dyDescent="0.2">
      <c r="A3043" s="1" t="str">
        <f>"000546"</f>
        <v>000546</v>
      </c>
      <c r="B3043" s="1" t="s">
        <v>40</v>
      </c>
      <c r="C3043" s="1" t="s">
        <v>3115</v>
      </c>
    </row>
    <row r="3044" spans="1:3" x14ac:dyDescent="0.2">
      <c r="A3044" s="1" t="str">
        <f>"000544"</f>
        <v>000544</v>
      </c>
      <c r="B3044" s="1" t="s">
        <v>63</v>
      </c>
      <c r="C3044" s="1" t="s">
        <v>3116</v>
      </c>
    </row>
    <row r="3045" spans="1:3" x14ac:dyDescent="0.2">
      <c r="A3045" s="1" t="str">
        <f>"000541"</f>
        <v>000541</v>
      </c>
      <c r="B3045" s="1" t="s">
        <v>815</v>
      </c>
      <c r="C3045" s="1" t="s">
        <v>3198</v>
      </c>
    </row>
    <row r="3046" spans="1:3" x14ac:dyDescent="0.2">
      <c r="A3046" s="1" t="str">
        <f>"000538"</f>
        <v>000538</v>
      </c>
      <c r="B3046" s="1" t="s">
        <v>1657</v>
      </c>
      <c r="C3046" s="1" t="s">
        <v>3251</v>
      </c>
    </row>
    <row r="3047" spans="1:3" x14ac:dyDescent="0.2">
      <c r="A3047" s="1" t="str">
        <f>"000537"</f>
        <v>000537</v>
      </c>
      <c r="B3047" s="1" t="s">
        <v>144</v>
      </c>
      <c r="C3047" s="1" t="s">
        <v>3124</v>
      </c>
    </row>
    <row r="3048" spans="1:3" x14ac:dyDescent="0.2">
      <c r="A3048" s="1" t="str">
        <f>"000534"</f>
        <v>000534</v>
      </c>
      <c r="B3048" s="1" t="s">
        <v>1770</v>
      </c>
      <c r="C3048" s="1" t="s">
        <v>3261</v>
      </c>
    </row>
    <row r="3049" spans="1:3" x14ac:dyDescent="0.2">
      <c r="A3049" s="1" t="str">
        <f>"000533"</f>
        <v>000533</v>
      </c>
      <c r="B3049" s="1" t="s">
        <v>1514</v>
      </c>
      <c r="C3049" s="1" t="s">
        <v>3241</v>
      </c>
    </row>
    <row r="3050" spans="1:3" x14ac:dyDescent="0.2">
      <c r="A3050" s="1" t="str">
        <f>"000532"</f>
        <v>000532</v>
      </c>
      <c r="B3050" s="1" t="s">
        <v>362</v>
      </c>
      <c r="C3050" s="1" t="s">
        <v>3156</v>
      </c>
    </row>
    <row r="3051" spans="1:3" x14ac:dyDescent="0.2">
      <c r="A3051" s="1" t="str">
        <f>"000530"</f>
        <v>000530</v>
      </c>
      <c r="B3051" s="1" t="s">
        <v>1199</v>
      </c>
      <c r="C3051" s="1" t="s">
        <v>3221</v>
      </c>
    </row>
    <row r="3052" spans="1:3" x14ac:dyDescent="0.2">
      <c r="A3052" s="1" t="str">
        <f>"000529"</f>
        <v>000529</v>
      </c>
      <c r="B3052" s="1" t="s">
        <v>2444</v>
      </c>
      <c r="C3052" s="1" t="s">
        <v>3324</v>
      </c>
    </row>
    <row r="3053" spans="1:3" x14ac:dyDescent="0.2">
      <c r="A3053" s="1" t="str">
        <f>"000528"</f>
        <v>000528</v>
      </c>
      <c r="B3053" s="1" t="s">
        <v>1023</v>
      </c>
      <c r="C3053" s="1" t="s">
        <v>3213</v>
      </c>
    </row>
    <row r="3054" spans="1:3" x14ac:dyDescent="0.2">
      <c r="A3054" s="1" t="str">
        <f>"000524"</f>
        <v>000524</v>
      </c>
      <c r="B3054" s="1" t="s">
        <v>287</v>
      </c>
      <c r="C3054" s="1" t="s">
        <v>3140</v>
      </c>
    </row>
    <row r="3055" spans="1:3" x14ac:dyDescent="0.2">
      <c r="A3055" s="1" t="str">
        <f>"000523"</f>
        <v>000523</v>
      </c>
      <c r="B3055" s="1" t="s">
        <v>2436</v>
      </c>
      <c r="C3055" s="1" t="s">
        <v>3323</v>
      </c>
    </row>
    <row r="3056" spans="1:3" x14ac:dyDescent="0.2">
      <c r="A3056" s="1" t="str">
        <f>"000521"</f>
        <v>000521</v>
      </c>
      <c r="B3056" s="1" t="s">
        <v>2207</v>
      </c>
      <c r="C3056" s="1" t="s">
        <v>3295</v>
      </c>
    </row>
    <row r="3057" spans="1:3" x14ac:dyDescent="0.2">
      <c r="A3057" s="1" t="str">
        <f>"000513"</f>
        <v>000513</v>
      </c>
      <c r="B3057" s="1" t="s">
        <v>1886</v>
      </c>
      <c r="C3057" s="1" t="s">
        <v>3268</v>
      </c>
    </row>
    <row r="3058" spans="1:3" x14ac:dyDescent="0.2">
      <c r="A3058" s="1" t="str">
        <f>"000509"</f>
        <v>000509</v>
      </c>
      <c r="B3058" s="1" t="s">
        <v>847</v>
      </c>
      <c r="C3058" s="1" t="s">
        <v>3200</v>
      </c>
    </row>
    <row r="3059" spans="1:3" x14ac:dyDescent="0.2">
      <c r="A3059" s="1" t="str">
        <f>"000507"</f>
        <v>000507</v>
      </c>
      <c r="B3059" s="1" t="s">
        <v>234</v>
      </c>
      <c r="C3059" s="1" t="s">
        <v>3132</v>
      </c>
    </row>
    <row r="3060" spans="1:3" x14ac:dyDescent="0.2">
      <c r="A3060" s="1" t="str">
        <f>"000505"</f>
        <v>000505</v>
      </c>
      <c r="B3060" s="1" t="s">
        <v>2553</v>
      </c>
      <c r="C3060" s="1" t="s">
        <v>3339</v>
      </c>
    </row>
    <row r="3061" spans="1:3" x14ac:dyDescent="0.2">
      <c r="A3061" s="1" t="str">
        <f>"000429"</f>
        <v>000429</v>
      </c>
      <c r="B3061" s="1" t="s">
        <v>267</v>
      </c>
      <c r="C3061" s="1" t="s">
        <v>3136</v>
      </c>
    </row>
    <row r="3062" spans="1:3" x14ac:dyDescent="0.2">
      <c r="A3062" s="1" t="str">
        <f>"000426"</f>
        <v>000426</v>
      </c>
      <c r="B3062" s="1" t="s">
        <v>2715</v>
      </c>
      <c r="C3062" s="1" t="s">
        <v>3372</v>
      </c>
    </row>
    <row r="3063" spans="1:3" x14ac:dyDescent="0.2">
      <c r="A3063" s="1" t="str">
        <f>"000425"</f>
        <v>000425</v>
      </c>
      <c r="B3063" s="1" t="s">
        <v>1024</v>
      </c>
      <c r="C3063" s="1" t="s">
        <v>3213</v>
      </c>
    </row>
    <row r="3064" spans="1:3" x14ac:dyDescent="0.2">
      <c r="A3064" s="1" t="str">
        <f>"000423"</f>
        <v>000423</v>
      </c>
      <c r="B3064" s="1" t="s">
        <v>1658</v>
      </c>
      <c r="C3064" s="1" t="s">
        <v>3251</v>
      </c>
    </row>
    <row r="3065" spans="1:3" x14ac:dyDescent="0.2">
      <c r="A3065" s="1" t="str">
        <f>"000422"</f>
        <v>000422</v>
      </c>
      <c r="B3065" s="1" t="s">
        <v>2817</v>
      </c>
      <c r="C3065" s="1" t="s">
        <v>3384</v>
      </c>
    </row>
    <row r="3066" spans="1:3" x14ac:dyDescent="0.2">
      <c r="A3066" s="1" t="str">
        <f>"000421"</f>
        <v>000421</v>
      </c>
      <c r="B3066" s="1" t="s">
        <v>121</v>
      </c>
      <c r="C3066" s="1" t="s">
        <v>3120</v>
      </c>
    </row>
    <row r="3067" spans="1:3" x14ac:dyDescent="0.2">
      <c r="A3067" s="1" t="str">
        <f>"000420"</f>
        <v>000420</v>
      </c>
      <c r="B3067" s="1" t="s">
        <v>3074</v>
      </c>
      <c r="C3067" s="1" t="s">
        <v>3414</v>
      </c>
    </row>
    <row r="3068" spans="1:3" x14ac:dyDescent="0.2">
      <c r="A3068" s="1" t="str">
        <f>"000419"</f>
        <v>000419</v>
      </c>
      <c r="B3068" s="1" t="s">
        <v>2148</v>
      </c>
      <c r="C3068" s="1" t="s">
        <v>3286</v>
      </c>
    </row>
    <row r="3069" spans="1:3" x14ac:dyDescent="0.2">
      <c r="A3069" s="1" t="str">
        <f>"000415"</f>
        <v>000415</v>
      </c>
      <c r="B3069" s="1" t="s">
        <v>358</v>
      </c>
      <c r="C3069" s="1" t="s">
        <v>3154</v>
      </c>
    </row>
    <row r="3070" spans="1:3" x14ac:dyDescent="0.2">
      <c r="A3070" s="1" t="str">
        <f>"000411"</f>
        <v>000411</v>
      </c>
      <c r="B3070" s="1" t="s">
        <v>1679</v>
      </c>
      <c r="C3070" s="1" t="s">
        <v>3252</v>
      </c>
    </row>
    <row r="3071" spans="1:3" x14ac:dyDescent="0.2">
      <c r="A3071" s="1" t="str">
        <f>"000409"</f>
        <v>000409</v>
      </c>
      <c r="B3071" s="1" t="s">
        <v>610</v>
      </c>
      <c r="C3071" s="1" t="s">
        <v>3182</v>
      </c>
    </row>
    <row r="3072" spans="1:3" x14ac:dyDescent="0.2">
      <c r="A3072" s="1" t="str">
        <f>"000408"</f>
        <v>000408</v>
      </c>
      <c r="B3072" s="1" t="s">
        <v>2811</v>
      </c>
      <c r="C3072" s="1" t="s">
        <v>3383</v>
      </c>
    </row>
    <row r="3073" spans="1:3" x14ac:dyDescent="0.2">
      <c r="A3073" s="1" t="str">
        <f>"000407"</f>
        <v>000407</v>
      </c>
      <c r="B3073" s="1" t="s">
        <v>122</v>
      </c>
      <c r="C3073" s="1" t="s">
        <v>3120</v>
      </c>
    </row>
    <row r="3074" spans="1:3" x14ac:dyDescent="0.2">
      <c r="A3074" s="1" t="str">
        <f>"000404"</f>
        <v>000404</v>
      </c>
      <c r="B3074" s="1" t="s">
        <v>2171</v>
      </c>
      <c r="C3074" s="1" t="s">
        <v>3287</v>
      </c>
    </row>
    <row r="3075" spans="1:3" x14ac:dyDescent="0.2">
      <c r="A3075" s="1" t="str">
        <f>"000403"</f>
        <v>000403</v>
      </c>
      <c r="B3075" s="1" t="s">
        <v>1795</v>
      </c>
      <c r="C3075" s="1" t="s">
        <v>3266</v>
      </c>
    </row>
    <row r="3076" spans="1:3" x14ac:dyDescent="0.2">
      <c r="A3076" s="1" t="str">
        <f>"000400"</f>
        <v>000400</v>
      </c>
      <c r="B3076" s="1" t="s">
        <v>1526</v>
      </c>
      <c r="C3076" s="1" t="s">
        <v>3242</v>
      </c>
    </row>
    <row r="3077" spans="1:3" x14ac:dyDescent="0.2">
      <c r="A3077" s="1" t="str">
        <f>"000338"</f>
        <v>000338</v>
      </c>
      <c r="B3077" s="1" t="s">
        <v>2054</v>
      </c>
      <c r="C3077" s="1" t="s">
        <v>3276</v>
      </c>
    </row>
    <row r="3078" spans="1:3" x14ac:dyDescent="0.2">
      <c r="A3078" s="1" t="str">
        <f>"000333"</f>
        <v>000333</v>
      </c>
      <c r="B3078" s="1" t="s">
        <v>2211</v>
      </c>
      <c r="C3078" s="1" t="s">
        <v>3296</v>
      </c>
    </row>
    <row r="3079" spans="1:3" x14ac:dyDescent="0.2">
      <c r="A3079" s="1" t="str">
        <f>"000301"</f>
        <v>000301</v>
      </c>
      <c r="B3079" s="1" t="s">
        <v>3089</v>
      </c>
      <c r="C3079" s="1" t="s">
        <v>3416</v>
      </c>
    </row>
    <row r="3080" spans="1:3" x14ac:dyDescent="0.2">
      <c r="A3080" s="1" t="str">
        <f>"000166"</f>
        <v>000166</v>
      </c>
      <c r="B3080" s="1" t="s">
        <v>420</v>
      </c>
      <c r="C3080" s="1" t="s">
        <v>3160</v>
      </c>
    </row>
    <row r="3081" spans="1:3" x14ac:dyDescent="0.2">
      <c r="A3081" s="1" t="str">
        <f>"000157"</f>
        <v>000157</v>
      </c>
      <c r="B3081" s="1" t="s">
        <v>1025</v>
      </c>
      <c r="C3081" s="1" t="s">
        <v>3213</v>
      </c>
    </row>
    <row r="3082" spans="1:3" x14ac:dyDescent="0.2">
      <c r="A3082" s="1" t="str">
        <f>"000156"</f>
        <v>000156</v>
      </c>
      <c r="B3082" s="1" t="s">
        <v>442</v>
      </c>
      <c r="C3082" s="1" t="s">
        <v>3163</v>
      </c>
    </row>
    <row r="3083" spans="1:3" x14ac:dyDescent="0.2">
      <c r="A3083" s="1" t="str">
        <f>"000155"</f>
        <v>000155</v>
      </c>
      <c r="B3083" s="1" t="s">
        <v>145</v>
      </c>
      <c r="C3083" s="1" t="s">
        <v>3124</v>
      </c>
    </row>
    <row r="3084" spans="1:3" x14ac:dyDescent="0.2">
      <c r="A3084" s="1" t="str">
        <f>"000153"</f>
        <v>000153</v>
      </c>
      <c r="B3084" s="1" t="s">
        <v>1887</v>
      </c>
      <c r="C3084" s="1" t="s">
        <v>3268</v>
      </c>
    </row>
    <row r="3085" spans="1:3" x14ac:dyDescent="0.2">
      <c r="A3085" s="1" t="str">
        <f>"000100"</f>
        <v>000100</v>
      </c>
      <c r="B3085" s="1" t="s">
        <v>848</v>
      </c>
      <c r="C3085" s="1" t="s">
        <v>3200</v>
      </c>
    </row>
    <row r="3086" spans="1:3" x14ac:dyDescent="0.2">
      <c r="A3086" s="1" t="str">
        <f>"000099"</f>
        <v>000099</v>
      </c>
      <c r="B3086" s="1" t="s">
        <v>245</v>
      </c>
      <c r="C3086" s="1" t="s">
        <v>3134</v>
      </c>
    </row>
    <row r="3087" spans="1:3" x14ac:dyDescent="0.2">
      <c r="A3087" s="1" t="str">
        <f>"000089"</f>
        <v>000089</v>
      </c>
      <c r="B3087" s="1" t="s">
        <v>240</v>
      </c>
      <c r="C3087" s="1" t="s">
        <v>3133</v>
      </c>
    </row>
    <row r="3088" spans="1:3" x14ac:dyDescent="0.2">
      <c r="A3088" s="1" t="str">
        <f>"000088"</f>
        <v>000088</v>
      </c>
      <c r="B3088" s="1" t="s">
        <v>235</v>
      </c>
      <c r="C3088" s="1" t="s">
        <v>3132</v>
      </c>
    </row>
    <row r="3089" spans="1:3" x14ac:dyDescent="0.2">
      <c r="A3089" s="1" t="str">
        <f>"000078"</f>
        <v>000078</v>
      </c>
      <c r="B3089" s="1" t="s">
        <v>1680</v>
      </c>
      <c r="C3089" s="1" t="s">
        <v>3252</v>
      </c>
    </row>
    <row r="3090" spans="1:3" x14ac:dyDescent="0.2">
      <c r="A3090" s="1" t="str">
        <f>"000065"</f>
        <v>000065</v>
      </c>
      <c r="B3090" s="1" t="s">
        <v>337</v>
      </c>
      <c r="C3090" s="1" t="s">
        <v>3149</v>
      </c>
    </row>
    <row r="3091" spans="1:3" x14ac:dyDescent="0.2">
      <c r="A3091" s="1" t="str">
        <f>"000063"</f>
        <v>000063</v>
      </c>
      <c r="B3091" s="1" t="s">
        <v>688</v>
      </c>
      <c r="C3091" s="1" t="s">
        <v>3192</v>
      </c>
    </row>
    <row r="3092" spans="1:3" x14ac:dyDescent="0.2">
      <c r="A3092" s="1" t="str">
        <f>"000062"</f>
        <v>000062</v>
      </c>
      <c r="B3092" s="1" t="s">
        <v>744</v>
      </c>
      <c r="C3092" s="1" t="s">
        <v>3195</v>
      </c>
    </row>
    <row r="3093" spans="1:3" x14ac:dyDescent="0.2">
      <c r="A3093" s="1" t="str">
        <f>"000060"</f>
        <v>000060</v>
      </c>
      <c r="B3093" s="1" t="s">
        <v>2716</v>
      </c>
      <c r="C3093" s="1" t="s">
        <v>3372</v>
      </c>
    </row>
    <row r="3094" spans="1:3" x14ac:dyDescent="0.2">
      <c r="A3094" s="1" t="str">
        <f>"000055"</f>
        <v>000055</v>
      </c>
      <c r="B3094" s="1" t="s">
        <v>2610</v>
      </c>
      <c r="C3094" s="1" t="s">
        <v>3353</v>
      </c>
    </row>
    <row r="3095" spans="1:3" x14ac:dyDescent="0.2">
      <c r="A3095" s="1" t="str">
        <f>"000050"</f>
        <v>000050</v>
      </c>
      <c r="B3095" s="1" t="s">
        <v>849</v>
      </c>
      <c r="C3095" s="1" t="s">
        <v>3200</v>
      </c>
    </row>
    <row r="3096" spans="1:3" x14ac:dyDescent="0.2">
      <c r="A3096" s="1" t="str">
        <f>"000049"</f>
        <v>000049</v>
      </c>
      <c r="B3096" s="1" t="s">
        <v>1577</v>
      </c>
      <c r="C3096" s="1" t="s">
        <v>3248</v>
      </c>
    </row>
    <row r="3097" spans="1:3" x14ac:dyDescent="0.2">
      <c r="A3097" s="1" t="str">
        <f>"000045"</f>
        <v>000045</v>
      </c>
      <c r="B3097" s="1" t="s">
        <v>835</v>
      </c>
      <c r="C3097" s="1" t="s">
        <v>3199</v>
      </c>
    </row>
    <row r="3098" spans="1:3" x14ac:dyDescent="0.2">
      <c r="A3098" s="1" t="str">
        <f>"000039"</f>
        <v>000039</v>
      </c>
      <c r="B3098" s="1" t="s">
        <v>1225</v>
      </c>
      <c r="C3098" s="1" t="s">
        <v>3222</v>
      </c>
    </row>
    <row r="3099" spans="1:3" x14ac:dyDescent="0.2">
      <c r="A3099" s="1" t="str">
        <f>"000035"</f>
        <v>000035</v>
      </c>
      <c r="B3099" s="1" t="s">
        <v>41</v>
      </c>
      <c r="C3099" s="1" t="s">
        <v>3115</v>
      </c>
    </row>
    <row r="3100" spans="1:3" x14ac:dyDescent="0.2">
      <c r="A3100" s="1" t="str">
        <f>"000034"</f>
        <v>000034</v>
      </c>
      <c r="B3100" s="1" t="s">
        <v>536</v>
      </c>
      <c r="C3100" s="1" t="s">
        <v>3178</v>
      </c>
    </row>
    <row r="3101" spans="1:3" x14ac:dyDescent="0.2">
      <c r="A3101" s="1" t="str">
        <f>"000030"</f>
        <v>000030</v>
      </c>
      <c r="B3101" s="1" t="s">
        <v>2055</v>
      </c>
      <c r="C3101" s="1" t="s">
        <v>3276</v>
      </c>
    </row>
    <row r="3102" spans="1:3" x14ac:dyDescent="0.2">
      <c r="A3102" s="1" t="str">
        <f>"000028"</f>
        <v>000028</v>
      </c>
      <c r="B3102" s="1" t="s">
        <v>1681</v>
      </c>
      <c r="C3102" s="1" t="s">
        <v>3252</v>
      </c>
    </row>
    <row r="3103" spans="1:3" x14ac:dyDescent="0.2">
      <c r="A3103" s="1" t="str">
        <f>"000026"</f>
        <v>000026</v>
      </c>
      <c r="B3103" s="1" t="s">
        <v>2343</v>
      </c>
      <c r="C3103" s="1" t="s">
        <v>3310</v>
      </c>
    </row>
    <row r="3104" spans="1:3" x14ac:dyDescent="0.2">
      <c r="A3104" s="1" t="str">
        <f>"000025"</f>
        <v>000025</v>
      </c>
      <c r="B3104" s="1" t="s">
        <v>10</v>
      </c>
      <c r="C3104" s="1" t="s">
        <v>3112</v>
      </c>
    </row>
    <row r="3105" spans="1:3" x14ac:dyDescent="0.2">
      <c r="A3105" s="1" t="str">
        <f>"000021"</f>
        <v>000021</v>
      </c>
      <c r="B3105" s="1" t="s">
        <v>914</v>
      </c>
      <c r="C3105" s="1" t="s">
        <v>3202</v>
      </c>
    </row>
    <row r="3106" spans="1:3" x14ac:dyDescent="0.2">
      <c r="A3106" s="1" t="str">
        <f>"000020"</f>
        <v>000020</v>
      </c>
      <c r="B3106" s="1" t="s">
        <v>850</v>
      </c>
      <c r="C3106" s="1" t="s">
        <v>3200</v>
      </c>
    </row>
    <row r="3107" spans="1:3" x14ac:dyDescent="0.2">
      <c r="A3107" s="1" t="str">
        <f>"000019"</f>
        <v>000019</v>
      </c>
      <c r="B3107" s="1" t="s">
        <v>2554</v>
      </c>
      <c r="C3107" s="1" t="s">
        <v>3339</v>
      </c>
    </row>
    <row r="3108" spans="1:3" x14ac:dyDescent="0.2">
      <c r="A3108" s="1" t="str">
        <f>"000017"</f>
        <v>000017</v>
      </c>
      <c r="B3108" s="1" t="s">
        <v>2344</v>
      </c>
      <c r="C3108" s="1" t="s">
        <v>3310</v>
      </c>
    </row>
    <row r="3109" spans="1:3" x14ac:dyDescent="0.2">
      <c r="A3109" s="1" t="str">
        <f>"000016"</f>
        <v>000016</v>
      </c>
      <c r="B3109" s="1" t="s">
        <v>2201</v>
      </c>
      <c r="C3109" s="1" t="s">
        <v>3294</v>
      </c>
    </row>
    <row r="3110" spans="1:3" x14ac:dyDescent="0.2">
      <c r="A3110" s="1" t="str">
        <f>"000012"</f>
        <v>000012</v>
      </c>
      <c r="B3110" s="1" t="s">
        <v>2639</v>
      </c>
      <c r="C3110" s="1" t="s">
        <v>3360</v>
      </c>
    </row>
    <row r="3111" spans="1:3" x14ac:dyDescent="0.2">
      <c r="A3111" s="1" t="str">
        <f>"000011"</f>
        <v>000011</v>
      </c>
      <c r="B3111" s="1" t="s">
        <v>310</v>
      </c>
      <c r="C3111" s="1" t="s">
        <v>3145</v>
      </c>
    </row>
    <row r="3112" spans="1:3" x14ac:dyDescent="0.2">
      <c r="A3112" s="1" t="str">
        <f>"000009"</f>
        <v>000009</v>
      </c>
      <c r="B3112" s="1" t="s">
        <v>1562</v>
      </c>
      <c r="C3112" s="1" t="s">
        <v>3247</v>
      </c>
    </row>
    <row r="3113" spans="1:3" x14ac:dyDescent="0.2">
      <c r="A3113" s="1" t="str">
        <f>"000001"</f>
        <v>000001</v>
      </c>
      <c r="B3113" s="1" t="s">
        <v>429</v>
      </c>
      <c r="C3113" s="1" t="s">
        <v>3161</v>
      </c>
    </row>
    <row r="3114" spans="1:3" x14ac:dyDescent="0.2">
      <c r="A3114" s="1"/>
    </row>
  </sheetData>
  <sortState xmlns:xlrd2="http://schemas.microsoft.com/office/spreadsheetml/2017/richdata2" ref="A2:C3115">
    <sortCondition descending="1" ref="A1:A3115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Kerwin Liu</dc:creator>
  <cp:lastModifiedBy>Kerwin Liu</cp:lastModifiedBy>
  <dcterms:created xsi:type="dcterms:W3CDTF">2015-06-05T18:19:34Z</dcterms:created>
  <dcterms:modified xsi:type="dcterms:W3CDTF">2025-06-16T14:21:57Z</dcterms:modified>
</cp:coreProperties>
</file>