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JWASAN7\Documents\Keshav 10-11\"/>
    </mc:Choice>
  </mc:AlternateContent>
  <xr:revisionPtr revIDLastSave="0" documentId="13_ncr:1_{56765942-0EC7-42EF-889B-9AF1B419C833}" xr6:coauthVersionLast="47" xr6:coauthVersionMax="47" xr10:uidLastSave="{00000000-0000-0000-0000-000000000000}"/>
  <bookViews>
    <workbookView xWindow="-110" yWindow="-110" windowWidth="19420" windowHeight="10300" xr2:uid="{79411BF5-2EE9-43D7-A8D6-67127912DD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5" i="1" l="1"/>
  <c r="F85" i="1"/>
  <c r="E85" i="1"/>
  <c r="D85" i="1"/>
  <c r="C70" i="1"/>
  <c r="C75" i="1" s="1"/>
  <c r="C78" i="1" s="1"/>
  <c r="D70" i="1"/>
  <c r="D75" i="1" s="1"/>
  <c r="D78" i="1" s="1"/>
  <c r="E70" i="1"/>
  <c r="F70" i="1"/>
  <c r="G70" i="1"/>
  <c r="H70" i="1"/>
  <c r="I70" i="1"/>
  <c r="I75" i="1" s="1"/>
  <c r="I78" i="1" s="1"/>
  <c r="J70" i="1"/>
  <c r="J75" i="1" s="1"/>
  <c r="J78" i="1" s="1"/>
  <c r="K70" i="1"/>
  <c r="K75" i="1" s="1"/>
  <c r="K78" i="1" s="1"/>
  <c r="L70" i="1"/>
  <c r="L75" i="1" s="1"/>
  <c r="L78" i="1" s="1"/>
  <c r="M70" i="1"/>
  <c r="N70" i="1"/>
  <c r="O70" i="1"/>
  <c r="P70" i="1"/>
  <c r="Q70" i="1"/>
  <c r="Q75" i="1" s="1"/>
  <c r="Q78" i="1" s="1"/>
  <c r="R70" i="1"/>
  <c r="R75" i="1" s="1"/>
  <c r="R78" i="1" s="1"/>
  <c r="S70" i="1"/>
  <c r="S75" i="1" s="1"/>
  <c r="S78" i="1" s="1"/>
  <c r="T70" i="1"/>
  <c r="T75" i="1" s="1"/>
  <c r="T78" i="1" s="1"/>
  <c r="U70" i="1"/>
  <c r="V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E75" i="1"/>
  <c r="E78" i="1" s="1"/>
  <c r="F75" i="1"/>
  <c r="F78" i="1" s="1"/>
  <c r="G75" i="1"/>
  <c r="G78" i="1" s="1"/>
  <c r="H75" i="1"/>
  <c r="H78" i="1" s="1"/>
  <c r="M75" i="1"/>
  <c r="M78" i="1" s="1"/>
  <c r="N75" i="1"/>
  <c r="N78" i="1" s="1"/>
  <c r="O75" i="1"/>
  <c r="O78" i="1" s="1"/>
  <c r="P75" i="1"/>
  <c r="P78" i="1" s="1"/>
  <c r="U75" i="1"/>
  <c r="U78" i="1" s="1"/>
  <c r="V75" i="1"/>
  <c r="V78" i="1" s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F3" i="1"/>
  <c r="G3" i="1"/>
  <c r="J3" i="1"/>
  <c r="K3" i="1"/>
  <c r="L3" i="1"/>
  <c r="M3" i="1"/>
  <c r="N3" i="1"/>
  <c r="F4" i="1"/>
  <c r="G4" i="1"/>
  <c r="J4" i="1"/>
  <c r="K4" i="1"/>
  <c r="L4" i="1"/>
  <c r="M4" i="1"/>
  <c r="N4" i="1"/>
  <c r="F5" i="1"/>
  <c r="G5" i="1"/>
  <c r="J5" i="1"/>
  <c r="K5" i="1"/>
  <c r="L5" i="1"/>
  <c r="M5" i="1"/>
  <c r="N5" i="1"/>
  <c r="F6" i="1"/>
  <c r="G6" i="1"/>
  <c r="J6" i="1"/>
  <c r="K6" i="1"/>
  <c r="N6" i="1" s="1"/>
  <c r="L6" i="1"/>
  <c r="M6" i="1"/>
  <c r="F7" i="1"/>
  <c r="G7" i="1"/>
  <c r="J7" i="1"/>
  <c r="K7" i="1"/>
  <c r="N7" i="1" s="1"/>
  <c r="L7" i="1"/>
  <c r="M7" i="1"/>
  <c r="F8" i="1"/>
  <c r="G8" i="1"/>
  <c r="J8" i="1"/>
  <c r="K8" i="1"/>
  <c r="L8" i="1"/>
  <c r="M8" i="1"/>
  <c r="N8" i="1"/>
  <c r="F9" i="1"/>
  <c r="G9" i="1"/>
  <c r="J9" i="1"/>
  <c r="K9" i="1"/>
  <c r="N9" i="1" s="1"/>
  <c r="L9" i="1"/>
  <c r="M9" i="1"/>
  <c r="F10" i="1"/>
  <c r="G10" i="1"/>
  <c r="J10" i="1"/>
  <c r="K10" i="1"/>
  <c r="L10" i="1"/>
  <c r="M10" i="1"/>
  <c r="N10" i="1"/>
  <c r="F11" i="1"/>
  <c r="G11" i="1"/>
  <c r="J11" i="1"/>
  <c r="K11" i="1"/>
  <c r="L11" i="1"/>
  <c r="M11" i="1"/>
  <c r="N11" i="1"/>
  <c r="F12" i="1"/>
  <c r="G12" i="1"/>
  <c r="J12" i="1"/>
  <c r="K12" i="1"/>
  <c r="L12" i="1"/>
  <c r="M12" i="1"/>
  <c r="N12" i="1"/>
  <c r="F13" i="1"/>
  <c r="G13" i="1"/>
  <c r="J13" i="1"/>
  <c r="K13" i="1"/>
  <c r="L13" i="1"/>
  <c r="M13" i="1"/>
  <c r="N13" i="1"/>
  <c r="F14" i="1"/>
  <c r="G14" i="1"/>
  <c r="J14" i="1"/>
  <c r="K14" i="1"/>
  <c r="L14" i="1"/>
  <c r="M14" i="1"/>
  <c r="N14" i="1"/>
  <c r="F15" i="1"/>
  <c r="G15" i="1"/>
  <c r="J15" i="1"/>
  <c r="K15" i="1"/>
  <c r="N15" i="1" s="1"/>
  <c r="L15" i="1"/>
  <c r="M15" i="1"/>
  <c r="F16" i="1"/>
  <c r="G16" i="1"/>
  <c r="J16" i="1"/>
  <c r="K16" i="1"/>
  <c r="L16" i="1"/>
  <c r="M16" i="1"/>
  <c r="N16" i="1"/>
  <c r="F17" i="1"/>
  <c r="G17" i="1"/>
  <c r="J17" i="1"/>
  <c r="K17" i="1"/>
  <c r="L17" i="1"/>
  <c r="M17" i="1"/>
  <c r="N17" i="1"/>
  <c r="F18" i="1"/>
  <c r="G18" i="1"/>
  <c r="J18" i="1"/>
  <c r="K18" i="1"/>
  <c r="L18" i="1"/>
  <c r="M18" i="1"/>
  <c r="N18" i="1"/>
  <c r="F19" i="1"/>
  <c r="G19" i="1"/>
  <c r="J19" i="1"/>
  <c r="K19" i="1"/>
  <c r="L19" i="1"/>
  <c r="M19" i="1"/>
  <c r="N19" i="1"/>
  <c r="F20" i="1"/>
  <c r="G20" i="1"/>
  <c r="J20" i="1"/>
  <c r="K20" i="1"/>
  <c r="L20" i="1"/>
  <c r="M20" i="1"/>
  <c r="N20" i="1"/>
  <c r="F21" i="1"/>
  <c r="G21" i="1"/>
  <c r="J21" i="1"/>
  <c r="K21" i="1"/>
  <c r="L21" i="1"/>
  <c r="M21" i="1"/>
  <c r="N21" i="1"/>
  <c r="F22" i="1"/>
  <c r="G22" i="1"/>
  <c r="J22" i="1"/>
  <c r="K22" i="1"/>
  <c r="L22" i="1"/>
  <c r="M22" i="1"/>
  <c r="N22" i="1"/>
  <c r="E60" i="1"/>
  <c r="D60" i="1"/>
  <c r="F55" i="1"/>
  <c r="F54" i="1"/>
  <c r="F53" i="1"/>
  <c r="E41" i="1"/>
  <c r="F46" i="1"/>
  <c r="D38" i="1"/>
  <c r="D37" i="1"/>
  <c r="D27" i="1"/>
  <c r="F51" i="1" l="1"/>
  <c r="E28" i="1"/>
  <c r="F56" i="1"/>
  <c r="F52" i="1"/>
  <c r="F60" i="1"/>
  <c r="D26" i="1"/>
  <c r="D30" i="1"/>
  <c r="D39" i="1"/>
  <c r="E44" i="1" l="1"/>
  <c r="D33" i="1"/>
  <c r="E40" i="1"/>
  <c r="E43" i="1"/>
  <c r="D32" i="1"/>
  <c r="D25" i="1"/>
  <c r="E49" i="1"/>
  <c r="D29" i="1"/>
  <c r="E34" i="1" l="1"/>
</calcChain>
</file>

<file path=xl/sharedStrings.xml><?xml version="1.0" encoding="utf-8"?>
<sst xmlns="http://schemas.openxmlformats.org/spreadsheetml/2006/main" count="210" uniqueCount="108">
  <si>
    <t>Salary Sheet</t>
  </si>
  <si>
    <t>Aditiya</t>
  </si>
  <si>
    <t>Aarav</t>
  </si>
  <si>
    <t>Arjun</t>
  </si>
  <si>
    <t>Kabir</t>
  </si>
  <si>
    <t>Vivaan</t>
  </si>
  <si>
    <t>Mukul</t>
  </si>
  <si>
    <t>Rohan</t>
  </si>
  <si>
    <t>Rahul</t>
  </si>
  <si>
    <t>Vivek</t>
  </si>
  <si>
    <t>Ajay</t>
  </si>
  <si>
    <t>Raj</t>
  </si>
  <si>
    <t>Viraj</t>
  </si>
  <si>
    <t>Om</t>
  </si>
  <si>
    <t>Harsh</t>
  </si>
  <si>
    <t>Ravi</t>
  </si>
  <si>
    <t>Akshay</t>
  </si>
  <si>
    <t>Yash</t>
  </si>
  <si>
    <t>Aniket</t>
  </si>
  <si>
    <t>EMP020</t>
  </si>
  <si>
    <t>EMP021</t>
  </si>
  <si>
    <t>EMP022</t>
  </si>
  <si>
    <t>EMP023</t>
  </si>
  <si>
    <t>EMP024</t>
  </si>
  <si>
    <t>EMP025</t>
  </si>
  <si>
    <t>EMP026</t>
  </si>
  <si>
    <t>EMP027</t>
  </si>
  <si>
    <t>EMP028</t>
  </si>
  <si>
    <t>EMP029</t>
  </si>
  <si>
    <t>EMP030</t>
  </si>
  <si>
    <t>EMP031</t>
  </si>
  <si>
    <t>EMP032</t>
  </si>
  <si>
    <t>EMP033</t>
  </si>
  <si>
    <t>EMP034</t>
  </si>
  <si>
    <t>EMP035</t>
  </si>
  <si>
    <t>EMP036</t>
  </si>
  <si>
    <t>EMP037</t>
  </si>
  <si>
    <t>EMP038</t>
  </si>
  <si>
    <t>EMP039</t>
  </si>
  <si>
    <t>Software Engineer</t>
  </si>
  <si>
    <t>Marketing Manager</t>
  </si>
  <si>
    <t>Business Analyst</t>
  </si>
  <si>
    <t>HR Executive</t>
  </si>
  <si>
    <t>Project Manager</t>
  </si>
  <si>
    <t>Graphic Designer</t>
  </si>
  <si>
    <t>Financial Advisor</t>
  </si>
  <si>
    <t>Data Scientist</t>
  </si>
  <si>
    <t>Mechanical Engineer</t>
  </si>
  <si>
    <t>Content Writer</t>
  </si>
  <si>
    <t>Customer Support Lead</t>
  </si>
  <si>
    <t>Civil Engineer</t>
  </si>
  <si>
    <t>Product Manager</t>
  </si>
  <si>
    <t>UX Designer</t>
  </si>
  <si>
    <t>Operations Manager</t>
  </si>
  <si>
    <t>Network Administrator</t>
  </si>
  <si>
    <t>Software Tester</t>
  </si>
  <si>
    <t>Research Analyst</t>
  </si>
  <si>
    <t>Business Development Executive</t>
  </si>
  <si>
    <t>Basic Salary</t>
  </si>
  <si>
    <t>HRA</t>
  </si>
  <si>
    <t>Other allowances</t>
  </si>
  <si>
    <t>overtime hours</t>
  </si>
  <si>
    <t>Designation</t>
  </si>
  <si>
    <t>Gross salary</t>
  </si>
  <si>
    <t>PF</t>
  </si>
  <si>
    <t>ESI</t>
  </si>
  <si>
    <t>In-hand salary</t>
  </si>
  <si>
    <t>Overtime amount</t>
  </si>
  <si>
    <t>Highest gross salary</t>
  </si>
  <si>
    <t>Maximun amount overtime</t>
  </si>
  <si>
    <t>Average Basic salary</t>
  </si>
  <si>
    <t>Gross salary and basic salary of fifth employee</t>
  </si>
  <si>
    <t>Total in hand salary</t>
  </si>
  <si>
    <t>Average overtime hours</t>
  </si>
  <si>
    <t>Highest Gross Salary</t>
  </si>
  <si>
    <t>Lowest Gross Salary</t>
  </si>
  <si>
    <t>Total of highest and lowest gross salary</t>
  </si>
  <si>
    <t>Gross  salary</t>
  </si>
  <si>
    <t>low</t>
  </si>
  <si>
    <t>medium</t>
  </si>
  <si>
    <t>high</t>
  </si>
  <si>
    <t xml:space="preserve">Basic salary greater then </t>
  </si>
  <si>
    <t>TA 5000</t>
  </si>
  <si>
    <t>Overtime hours 8</t>
  </si>
  <si>
    <t>what is the total gross salary of employees whose basic salary is more than 35000</t>
  </si>
  <si>
    <t>total overtime amount for employers who carried more than 8 hours</t>
  </si>
  <si>
    <t>total PF ,ESI  2500</t>
  </si>
  <si>
    <t>Average basic salary gross salary 25000</t>
  </si>
  <si>
    <t>Average in-hand salary employee hra greater than 4000</t>
  </si>
  <si>
    <t>Find the number of employee whose basic salary is greater than 40000 and have done more than 8 hours of overtime</t>
  </si>
  <si>
    <t>Average of basic salary , in hand salary 45000, overtime work 5h</t>
  </si>
  <si>
    <t>Sum of in hand salary gross salary 50000</t>
  </si>
  <si>
    <t>TA</t>
  </si>
  <si>
    <t>total in hand salary 10 overtime hours pf 3000</t>
  </si>
  <si>
    <t>total basic salary TA 5000 HRA 15000</t>
  </si>
  <si>
    <t>Designation "data analyst" ,overtime hour 5</t>
  </si>
  <si>
    <t>Designation helper overtime amount 1000</t>
  </si>
  <si>
    <t>average ta basic salary 45000 Designation trainee"</t>
  </si>
  <si>
    <t>Trainee</t>
  </si>
  <si>
    <t xml:space="preserve">What is the average i </t>
  </si>
  <si>
    <t>ge in hand salary of employeea who worked more than 5 overtime hours and have g</t>
  </si>
  <si>
    <t>han 5 overtime hours and have gross salary above 45000</t>
  </si>
  <si>
    <t>Name</t>
  </si>
  <si>
    <t>Basic salary</t>
  </si>
  <si>
    <t xml:space="preserve">Name </t>
  </si>
  <si>
    <t xml:space="preserve">S no.          </t>
  </si>
  <si>
    <t>Employee ID</t>
  </si>
  <si>
    <t>In hand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</si>
</sst>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AC414-9A76-4F72-BABD-23F51D0CE773}">
  <dimension ref="A1:V85"/>
  <sheetViews>
    <sheetView tabSelected="1" zoomScale="98" zoomScaleNormal="98" workbookViewId="0">
      <selection sqref="A1:I1"/>
    </sheetView>
  </sheetViews>
  <sheetFormatPr defaultRowHeight="14.5" x14ac:dyDescent="0.35"/>
  <cols>
    <col min="1" max="1" width="14.453125" bestFit="1" customWidth="1"/>
    <col min="2" max="2" width="16.36328125" customWidth="1"/>
    <col min="3" max="3" width="18.36328125" customWidth="1"/>
    <col min="4" max="4" width="28.26953125" bestFit="1" customWidth="1"/>
    <col min="5" max="5" width="48" customWidth="1"/>
    <col min="6" max="6" width="12.54296875" customWidth="1"/>
    <col min="7" max="7" width="12.6328125" customWidth="1"/>
    <col min="8" max="8" width="15.36328125" bestFit="1" customWidth="1"/>
    <col min="9" max="9" width="13.6328125" bestFit="1" customWidth="1"/>
    <col min="10" max="10" width="15.6328125" bestFit="1" customWidth="1"/>
    <col min="11" max="11" width="24.6328125" customWidth="1"/>
    <col min="12" max="12" width="21.08984375" customWidth="1"/>
    <col min="13" max="13" width="15.90625" customWidth="1"/>
    <col min="14" max="14" width="26.1796875" customWidth="1"/>
    <col min="15" max="15" width="12.453125" customWidth="1"/>
    <col min="16" max="16" width="15.54296875" customWidth="1"/>
    <col min="17" max="17" width="13.08984375" customWidth="1"/>
    <col min="18" max="18" width="20.1796875" customWidth="1"/>
    <col min="19" max="19" width="20.36328125" customWidth="1"/>
    <col min="20" max="20" width="15.1796875" customWidth="1"/>
    <col min="21" max="21" width="18" customWidth="1"/>
    <col min="22" max="22" width="28.36328125" customWidth="1"/>
  </cols>
  <sheetData>
    <row r="1" spans="1:18" x14ac:dyDescent="0.35">
      <c r="A1" s="4" t="s">
        <v>0</v>
      </c>
      <c r="B1" s="4"/>
      <c r="C1" s="4"/>
      <c r="D1" s="4"/>
      <c r="E1" s="4"/>
      <c r="F1" s="4"/>
      <c r="G1" s="4"/>
      <c r="H1" s="4"/>
      <c r="I1" s="4"/>
      <c r="J1" s="1"/>
      <c r="K1" s="2"/>
      <c r="L1" s="2"/>
      <c r="M1" s="2"/>
      <c r="N1" s="2"/>
    </row>
    <row r="2" spans="1:18" x14ac:dyDescent="0.35">
      <c r="A2" s="2" t="s">
        <v>105</v>
      </c>
      <c r="B2" s="2" t="s">
        <v>102</v>
      </c>
      <c r="C2" s="2" t="s">
        <v>106</v>
      </c>
      <c r="D2" s="2" t="s">
        <v>62</v>
      </c>
      <c r="E2" s="2" t="s">
        <v>58</v>
      </c>
      <c r="F2" s="2" t="s">
        <v>59</v>
      </c>
      <c r="G2" s="2" t="s">
        <v>92</v>
      </c>
      <c r="H2" s="2" t="s">
        <v>60</v>
      </c>
      <c r="I2" s="2" t="s">
        <v>61</v>
      </c>
      <c r="J2" s="2" t="s">
        <v>67</v>
      </c>
      <c r="K2" s="2" t="s">
        <v>63</v>
      </c>
      <c r="L2" s="2" t="s">
        <v>64</v>
      </c>
      <c r="M2" s="2" t="s">
        <v>65</v>
      </c>
      <c r="N2" s="2" t="s">
        <v>66</v>
      </c>
      <c r="R2" s="6" t="s">
        <v>77</v>
      </c>
    </row>
    <row r="3" spans="1:18" x14ac:dyDescent="0.35">
      <c r="A3" s="2">
        <v>1</v>
      </c>
      <c r="B3" s="2" t="s">
        <v>18</v>
      </c>
      <c r="C3" s="2" t="s">
        <v>19</v>
      </c>
      <c r="D3" s="2" t="s">
        <v>39</v>
      </c>
      <c r="E3" s="2">
        <v>31569</v>
      </c>
      <c r="F3" s="2">
        <f>E3*25%</f>
        <v>7892.25</v>
      </c>
      <c r="G3" s="2">
        <f>E3*10%</f>
        <v>3156.9</v>
      </c>
      <c r="H3" s="2">
        <v>3156.9</v>
      </c>
      <c r="I3" s="2">
        <v>5</v>
      </c>
      <c r="J3" s="2">
        <f>250*I3</f>
        <v>1250</v>
      </c>
      <c r="K3" s="2">
        <f>E3+F3+G3+H3</f>
        <v>45775.05</v>
      </c>
      <c r="L3" s="3">
        <f>E3*12%</f>
        <v>3788.2799999999997</v>
      </c>
      <c r="M3" s="2">
        <f>E3*5%</f>
        <v>1578.45</v>
      </c>
      <c r="N3" s="3">
        <f>K3-L3-M3+J3</f>
        <v>41658.320000000007</v>
      </c>
      <c r="R3" s="6" t="s">
        <v>78</v>
      </c>
    </row>
    <row r="4" spans="1:18" x14ac:dyDescent="0.35">
      <c r="A4" s="2">
        <v>2</v>
      </c>
      <c r="B4" s="2" t="s">
        <v>14</v>
      </c>
      <c r="C4" s="2" t="s">
        <v>20</v>
      </c>
      <c r="D4" s="2" t="s">
        <v>40</v>
      </c>
      <c r="E4" s="2">
        <v>36232</v>
      </c>
      <c r="F4" s="2">
        <f t="shared" ref="F4:F22" si="0">E4*25%</f>
        <v>9058</v>
      </c>
      <c r="G4" s="2">
        <f t="shared" ref="G4:G22" si="1">E4*10%</f>
        <v>3623.2000000000003</v>
      </c>
      <c r="H4" s="2">
        <v>3623.2000000000003</v>
      </c>
      <c r="I4" s="2">
        <v>5</v>
      </c>
      <c r="J4" s="2">
        <f t="shared" ref="J4:J22" si="2">250*I4</f>
        <v>1250</v>
      </c>
      <c r="K4" s="2">
        <f t="shared" ref="K4:K22" si="3">E4+F4+G4+H4</f>
        <v>52536.399999999994</v>
      </c>
      <c r="L4" s="3">
        <f t="shared" ref="L4:L22" si="4">E4*12%</f>
        <v>4347.84</v>
      </c>
      <c r="M4" s="2">
        <f t="shared" ref="M4:M22" si="5">E4*5%</f>
        <v>1811.6000000000001</v>
      </c>
      <c r="N4" s="3">
        <f t="shared" ref="N4:N22" si="6">K4-L4-M4+J4</f>
        <v>47626.96</v>
      </c>
      <c r="R4" s="6" t="s">
        <v>79</v>
      </c>
    </row>
    <row r="5" spans="1:18" x14ac:dyDescent="0.35">
      <c r="A5" s="2">
        <v>3</v>
      </c>
      <c r="B5" s="2" t="s">
        <v>17</v>
      </c>
      <c r="C5" s="2" t="s">
        <v>21</v>
      </c>
      <c r="D5" s="2" t="s">
        <v>98</v>
      </c>
      <c r="E5" s="2">
        <v>46577</v>
      </c>
      <c r="F5" s="2">
        <f t="shared" si="0"/>
        <v>11644.25</v>
      </c>
      <c r="G5" s="2">
        <f t="shared" si="1"/>
        <v>4657.7</v>
      </c>
      <c r="H5" s="2">
        <v>4657.7</v>
      </c>
      <c r="I5" s="2">
        <v>5</v>
      </c>
      <c r="J5" s="2">
        <f t="shared" si="2"/>
        <v>1250</v>
      </c>
      <c r="K5" s="2">
        <f t="shared" si="3"/>
        <v>67536.649999999994</v>
      </c>
      <c r="L5" s="3">
        <f t="shared" si="4"/>
        <v>5589.24</v>
      </c>
      <c r="M5" s="2">
        <f t="shared" si="5"/>
        <v>2328.85</v>
      </c>
      <c r="N5" s="3">
        <f t="shared" si="6"/>
        <v>60868.56</v>
      </c>
      <c r="R5" s="6" t="s">
        <v>79</v>
      </c>
    </row>
    <row r="6" spans="1:18" x14ac:dyDescent="0.35">
      <c r="A6" s="2">
        <v>4</v>
      </c>
      <c r="B6" s="2" t="s">
        <v>16</v>
      </c>
      <c r="C6" s="2" t="s">
        <v>22</v>
      </c>
      <c r="D6" s="2" t="s">
        <v>42</v>
      </c>
      <c r="E6" s="2">
        <v>52525</v>
      </c>
      <c r="F6" s="2">
        <f t="shared" si="0"/>
        <v>13131.25</v>
      </c>
      <c r="G6" s="2">
        <f t="shared" si="1"/>
        <v>5252.5</v>
      </c>
      <c r="H6" s="2">
        <v>5252.5</v>
      </c>
      <c r="I6" s="2">
        <v>7</v>
      </c>
      <c r="J6" s="2">
        <f t="shared" si="2"/>
        <v>1750</v>
      </c>
      <c r="K6" s="2">
        <f t="shared" si="3"/>
        <v>76161.25</v>
      </c>
      <c r="L6" s="3">
        <f t="shared" si="4"/>
        <v>6303</v>
      </c>
      <c r="M6" s="2">
        <f t="shared" si="5"/>
        <v>2626.25</v>
      </c>
      <c r="N6" s="3">
        <f t="shared" si="6"/>
        <v>68982</v>
      </c>
      <c r="R6" s="6" t="s">
        <v>79</v>
      </c>
    </row>
    <row r="7" spans="1:18" x14ac:dyDescent="0.35">
      <c r="A7" s="2">
        <v>5</v>
      </c>
      <c r="B7" s="2" t="s">
        <v>15</v>
      </c>
      <c r="C7" s="2" t="s">
        <v>23</v>
      </c>
      <c r="D7" s="2" t="s">
        <v>43</v>
      </c>
      <c r="E7" s="2">
        <v>51893</v>
      </c>
      <c r="F7" s="2">
        <f t="shared" si="0"/>
        <v>12973.25</v>
      </c>
      <c r="G7" s="2">
        <f t="shared" si="1"/>
        <v>5189.3</v>
      </c>
      <c r="H7" s="2">
        <v>5189.3</v>
      </c>
      <c r="I7" s="2">
        <v>6</v>
      </c>
      <c r="J7" s="2">
        <f t="shared" si="2"/>
        <v>1500</v>
      </c>
      <c r="K7" s="2">
        <f t="shared" si="3"/>
        <v>75244.850000000006</v>
      </c>
      <c r="L7" s="3">
        <f t="shared" si="4"/>
        <v>6227.16</v>
      </c>
      <c r="M7" s="2">
        <f t="shared" si="5"/>
        <v>2594.65</v>
      </c>
      <c r="N7" s="3">
        <f t="shared" si="6"/>
        <v>67923.040000000008</v>
      </c>
      <c r="R7" s="6" t="s">
        <v>79</v>
      </c>
    </row>
    <row r="8" spans="1:18" x14ac:dyDescent="0.35">
      <c r="A8" s="2">
        <v>6</v>
      </c>
      <c r="B8" s="2" t="s">
        <v>11</v>
      </c>
      <c r="C8" s="2" t="s">
        <v>24</v>
      </c>
      <c r="D8" s="2" t="s">
        <v>44</v>
      </c>
      <c r="E8" s="2">
        <v>39700</v>
      </c>
      <c r="F8" s="2">
        <f t="shared" si="0"/>
        <v>9925</v>
      </c>
      <c r="G8" s="2">
        <f t="shared" si="1"/>
        <v>3970</v>
      </c>
      <c r="H8" s="2">
        <v>3970</v>
      </c>
      <c r="I8" s="2">
        <v>8</v>
      </c>
      <c r="J8" s="2">
        <f t="shared" si="2"/>
        <v>2000</v>
      </c>
      <c r="K8" s="2">
        <f t="shared" si="3"/>
        <v>57565</v>
      </c>
      <c r="L8" s="3">
        <f t="shared" si="4"/>
        <v>4764</v>
      </c>
      <c r="M8" s="2">
        <f t="shared" si="5"/>
        <v>1985</v>
      </c>
      <c r="N8" s="3">
        <f t="shared" si="6"/>
        <v>52816</v>
      </c>
      <c r="R8" s="6" t="s">
        <v>79</v>
      </c>
    </row>
    <row r="9" spans="1:18" x14ac:dyDescent="0.35">
      <c r="A9" s="2">
        <v>7</v>
      </c>
      <c r="B9" s="2" t="s">
        <v>14</v>
      </c>
      <c r="C9" s="2" t="s">
        <v>25</v>
      </c>
      <c r="D9" s="2" t="s">
        <v>45</v>
      </c>
      <c r="E9" s="2">
        <v>42191</v>
      </c>
      <c r="F9" s="2">
        <f t="shared" si="0"/>
        <v>10547.75</v>
      </c>
      <c r="G9" s="2">
        <f t="shared" si="1"/>
        <v>4219.1000000000004</v>
      </c>
      <c r="H9" s="2">
        <v>4219.1000000000004</v>
      </c>
      <c r="I9" s="2">
        <v>8</v>
      </c>
      <c r="J9" s="2">
        <f t="shared" si="2"/>
        <v>2000</v>
      </c>
      <c r="K9" s="2">
        <f t="shared" si="3"/>
        <v>61176.95</v>
      </c>
      <c r="L9" s="3">
        <f t="shared" si="4"/>
        <v>5062.92</v>
      </c>
      <c r="M9" s="2">
        <f t="shared" si="5"/>
        <v>2109.5500000000002</v>
      </c>
      <c r="N9" s="3">
        <f t="shared" si="6"/>
        <v>56004.479999999996</v>
      </c>
      <c r="R9" s="6" t="s">
        <v>79</v>
      </c>
    </row>
    <row r="10" spans="1:18" x14ac:dyDescent="0.35">
      <c r="A10" s="2">
        <v>8</v>
      </c>
      <c r="B10" s="2" t="s">
        <v>13</v>
      </c>
      <c r="C10" s="2" t="s">
        <v>26</v>
      </c>
      <c r="D10" s="2" t="s">
        <v>46</v>
      </c>
      <c r="E10" s="2">
        <v>30352</v>
      </c>
      <c r="F10" s="2">
        <f t="shared" si="0"/>
        <v>7588</v>
      </c>
      <c r="G10" s="2">
        <f t="shared" si="1"/>
        <v>3035.2000000000003</v>
      </c>
      <c r="H10" s="2">
        <v>3035.2000000000003</v>
      </c>
      <c r="I10" s="2">
        <v>5</v>
      </c>
      <c r="J10" s="2">
        <f t="shared" si="2"/>
        <v>1250</v>
      </c>
      <c r="K10" s="2">
        <f t="shared" si="3"/>
        <v>44010.399999999994</v>
      </c>
      <c r="L10" s="3">
        <f t="shared" si="4"/>
        <v>3642.24</v>
      </c>
      <c r="M10" s="2">
        <f t="shared" si="5"/>
        <v>1517.6000000000001</v>
      </c>
      <c r="N10" s="3">
        <f t="shared" si="6"/>
        <v>40100.559999999998</v>
      </c>
      <c r="R10" s="6" t="s">
        <v>78</v>
      </c>
    </row>
    <row r="11" spans="1:18" x14ac:dyDescent="0.35">
      <c r="A11" s="2">
        <v>9</v>
      </c>
      <c r="B11" s="2" t="s">
        <v>12</v>
      </c>
      <c r="C11" s="2" t="s">
        <v>27</v>
      </c>
      <c r="D11" s="2" t="s">
        <v>47</v>
      </c>
      <c r="E11" s="2">
        <v>40998</v>
      </c>
      <c r="F11" s="2">
        <f t="shared" si="0"/>
        <v>10249.5</v>
      </c>
      <c r="G11" s="2">
        <f t="shared" si="1"/>
        <v>4099.8</v>
      </c>
      <c r="H11" s="2">
        <v>4099.8</v>
      </c>
      <c r="I11" s="2">
        <v>5</v>
      </c>
      <c r="J11" s="2">
        <f t="shared" si="2"/>
        <v>1250</v>
      </c>
      <c r="K11" s="2">
        <f t="shared" si="3"/>
        <v>59447.100000000006</v>
      </c>
      <c r="L11" s="3">
        <f t="shared" si="4"/>
        <v>4919.76</v>
      </c>
      <c r="M11" s="2">
        <f t="shared" si="5"/>
        <v>2049.9</v>
      </c>
      <c r="N11" s="3">
        <f t="shared" si="6"/>
        <v>53727.44</v>
      </c>
      <c r="R11" s="6" t="s">
        <v>79</v>
      </c>
    </row>
    <row r="12" spans="1:18" x14ac:dyDescent="0.35">
      <c r="A12" s="2">
        <v>10</v>
      </c>
      <c r="B12" s="2" t="s">
        <v>11</v>
      </c>
      <c r="C12" s="2" t="s">
        <v>28</v>
      </c>
      <c r="D12" s="2" t="s">
        <v>48</v>
      </c>
      <c r="E12" s="2">
        <v>31303</v>
      </c>
      <c r="F12" s="2">
        <f t="shared" si="0"/>
        <v>7825.75</v>
      </c>
      <c r="G12" s="2">
        <f t="shared" si="1"/>
        <v>3130.3</v>
      </c>
      <c r="H12" s="2">
        <v>3130.3</v>
      </c>
      <c r="I12" s="2">
        <v>5</v>
      </c>
      <c r="J12" s="2">
        <f t="shared" si="2"/>
        <v>1250</v>
      </c>
      <c r="K12" s="2">
        <f t="shared" si="3"/>
        <v>45389.350000000006</v>
      </c>
      <c r="L12" s="3">
        <f t="shared" si="4"/>
        <v>3756.3599999999997</v>
      </c>
      <c r="M12" s="2">
        <f t="shared" si="5"/>
        <v>1565.15</v>
      </c>
      <c r="N12" s="3">
        <f t="shared" si="6"/>
        <v>41317.840000000004</v>
      </c>
      <c r="R12" s="6" t="s">
        <v>78</v>
      </c>
    </row>
    <row r="13" spans="1:18" x14ac:dyDescent="0.35">
      <c r="A13" s="2">
        <v>11</v>
      </c>
      <c r="B13" s="2" t="s">
        <v>1</v>
      </c>
      <c r="C13" s="2" t="s">
        <v>29</v>
      </c>
      <c r="D13" s="2" t="s">
        <v>41</v>
      </c>
      <c r="E13" s="2">
        <v>45860</v>
      </c>
      <c r="F13" s="2">
        <f t="shared" si="0"/>
        <v>11465</v>
      </c>
      <c r="G13" s="2">
        <f t="shared" si="1"/>
        <v>4586</v>
      </c>
      <c r="H13" s="2">
        <v>4586</v>
      </c>
      <c r="I13" s="2">
        <v>5</v>
      </c>
      <c r="J13" s="2">
        <f t="shared" si="2"/>
        <v>1250</v>
      </c>
      <c r="K13" s="2">
        <f t="shared" si="3"/>
        <v>66497</v>
      </c>
      <c r="L13" s="3">
        <f t="shared" si="4"/>
        <v>5503.2</v>
      </c>
      <c r="M13" s="2">
        <f t="shared" si="5"/>
        <v>2293</v>
      </c>
      <c r="N13" s="3">
        <f t="shared" si="6"/>
        <v>59950.8</v>
      </c>
      <c r="R13" s="6" t="s">
        <v>79</v>
      </c>
    </row>
    <row r="14" spans="1:18" x14ac:dyDescent="0.35">
      <c r="A14" s="2">
        <v>12</v>
      </c>
      <c r="B14" s="2" t="s">
        <v>2</v>
      </c>
      <c r="C14" s="2" t="s">
        <v>30</v>
      </c>
      <c r="D14" s="2" t="s">
        <v>49</v>
      </c>
      <c r="E14" s="2">
        <v>54729</v>
      </c>
      <c r="F14" s="2">
        <f t="shared" si="0"/>
        <v>13682.25</v>
      </c>
      <c r="G14" s="2">
        <f t="shared" si="1"/>
        <v>5472.9000000000005</v>
      </c>
      <c r="H14" s="2">
        <v>5472.9000000000005</v>
      </c>
      <c r="I14" s="2">
        <v>6</v>
      </c>
      <c r="J14" s="2">
        <f t="shared" si="2"/>
        <v>1500</v>
      </c>
      <c r="K14" s="2">
        <f t="shared" si="3"/>
        <v>79357.049999999988</v>
      </c>
      <c r="L14" s="3">
        <f t="shared" si="4"/>
        <v>6567.48</v>
      </c>
      <c r="M14" s="2">
        <f t="shared" si="5"/>
        <v>2736.4500000000003</v>
      </c>
      <c r="N14" s="3">
        <f t="shared" si="6"/>
        <v>71553.119999999995</v>
      </c>
      <c r="R14" s="6" t="s">
        <v>80</v>
      </c>
    </row>
    <row r="15" spans="1:18" x14ac:dyDescent="0.35">
      <c r="A15" s="2">
        <v>13</v>
      </c>
      <c r="B15" s="2" t="s">
        <v>3</v>
      </c>
      <c r="C15" s="2" t="s">
        <v>31</v>
      </c>
      <c r="D15" s="2" t="s">
        <v>50</v>
      </c>
      <c r="E15" s="2">
        <v>38996</v>
      </c>
      <c r="F15" s="2">
        <f t="shared" si="0"/>
        <v>9749</v>
      </c>
      <c r="G15" s="2">
        <f t="shared" si="1"/>
        <v>3899.6000000000004</v>
      </c>
      <c r="H15" s="2">
        <v>3899.6000000000004</v>
      </c>
      <c r="I15" s="2">
        <v>5</v>
      </c>
      <c r="J15" s="2">
        <f t="shared" si="2"/>
        <v>1250</v>
      </c>
      <c r="K15" s="2">
        <f t="shared" si="3"/>
        <v>56544.2</v>
      </c>
      <c r="L15" s="3">
        <f t="shared" si="4"/>
        <v>4679.5199999999995</v>
      </c>
      <c r="M15" s="2">
        <f t="shared" si="5"/>
        <v>1949.8000000000002</v>
      </c>
      <c r="N15" s="3">
        <f t="shared" si="6"/>
        <v>51164.88</v>
      </c>
      <c r="R15" s="6" t="s">
        <v>79</v>
      </c>
    </row>
    <row r="16" spans="1:18" x14ac:dyDescent="0.35">
      <c r="A16" s="2">
        <v>14</v>
      </c>
      <c r="B16" s="2" t="s">
        <v>4</v>
      </c>
      <c r="C16" s="2" t="s">
        <v>32</v>
      </c>
      <c r="D16" s="2" t="s">
        <v>51</v>
      </c>
      <c r="E16" s="2">
        <v>49468</v>
      </c>
      <c r="F16" s="2">
        <f t="shared" si="0"/>
        <v>12367</v>
      </c>
      <c r="G16" s="2">
        <f t="shared" si="1"/>
        <v>4946.8</v>
      </c>
      <c r="H16" s="2">
        <v>4946.8</v>
      </c>
      <c r="I16" s="2">
        <v>5</v>
      </c>
      <c r="J16" s="2">
        <f t="shared" si="2"/>
        <v>1250</v>
      </c>
      <c r="K16" s="2">
        <f t="shared" si="3"/>
        <v>71728.600000000006</v>
      </c>
      <c r="L16" s="3">
        <f t="shared" si="4"/>
        <v>5936.16</v>
      </c>
      <c r="M16" s="2">
        <f t="shared" si="5"/>
        <v>2473.4</v>
      </c>
      <c r="N16" s="3">
        <f t="shared" si="6"/>
        <v>64569.04</v>
      </c>
      <c r="R16" s="6" t="s">
        <v>79</v>
      </c>
    </row>
    <row r="17" spans="1:18" x14ac:dyDescent="0.35">
      <c r="A17" s="2">
        <v>15</v>
      </c>
      <c r="B17" s="2" t="s">
        <v>5</v>
      </c>
      <c r="C17" s="2" t="s">
        <v>33</v>
      </c>
      <c r="D17" s="2" t="s">
        <v>52</v>
      </c>
      <c r="E17" s="2">
        <v>46721</v>
      </c>
      <c r="F17" s="2">
        <f t="shared" si="0"/>
        <v>11680.25</v>
      </c>
      <c r="G17" s="2">
        <f t="shared" si="1"/>
        <v>4672.1000000000004</v>
      </c>
      <c r="H17" s="2">
        <v>4672.1000000000004</v>
      </c>
      <c r="I17" s="2">
        <v>8</v>
      </c>
      <c r="J17" s="2">
        <f t="shared" si="2"/>
        <v>2000</v>
      </c>
      <c r="K17" s="2">
        <f t="shared" si="3"/>
        <v>67745.45</v>
      </c>
      <c r="L17" s="3">
        <f t="shared" si="4"/>
        <v>5606.5199999999995</v>
      </c>
      <c r="M17" s="2">
        <f t="shared" si="5"/>
        <v>2336.0500000000002</v>
      </c>
      <c r="N17" s="3">
        <f t="shared" si="6"/>
        <v>61802.879999999997</v>
      </c>
      <c r="R17" s="6" t="s">
        <v>79</v>
      </c>
    </row>
    <row r="18" spans="1:18" x14ac:dyDescent="0.35">
      <c r="A18" s="2">
        <v>16</v>
      </c>
      <c r="B18" s="2" t="s">
        <v>6</v>
      </c>
      <c r="C18" s="2" t="s">
        <v>34</v>
      </c>
      <c r="D18" s="2" t="s">
        <v>53</v>
      </c>
      <c r="E18" s="2">
        <v>31875</v>
      </c>
      <c r="F18" s="2">
        <f t="shared" si="0"/>
        <v>7968.75</v>
      </c>
      <c r="G18" s="2">
        <f t="shared" si="1"/>
        <v>3187.5</v>
      </c>
      <c r="H18" s="2">
        <v>3187.5</v>
      </c>
      <c r="I18" s="2">
        <v>8</v>
      </c>
      <c r="J18" s="2">
        <f t="shared" si="2"/>
        <v>2000</v>
      </c>
      <c r="K18" s="2">
        <f t="shared" si="3"/>
        <v>46218.75</v>
      </c>
      <c r="L18" s="3">
        <f t="shared" si="4"/>
        <v>3825</v>
      </c>
      <c r="M18" s="2">
        <f t="shared" si="5"/>
        <v>1593.75</v>
      </c>
      <c r="N18" s="3">
        <f t="shared" si="6"/>
        <v>42800</v>
      </c>
      <c r="R18" s="6" t="s">
        <v>78</v>
      </c>
    </row>
    <row r="19" spans="1:18" x14ac:dyDescent="0.35">
      <c r="A19" s="2">
        <v>17</v>
      </c>
      <c r="B19" s="2" t="s">
        <v>7</v>
      </c>
      <c r="C19" s="2" t="s">
        <v>35</v>
      </c>
      <c r="D19" s="2" t="s">
        <v>54</v>
      </c>
      <c r="E19" s="2">
        <v>52780</v>
      </c>
      <c r="F19" s="2">
        <f t="shared" si="0"/>
        <v>13195</v>
      </c>
      <c r="G19" s="2">
        <f t="shared" si="1"/>
        <v>5278</v>
      </c>
      <c r="H19" s="2">
        <v>5278</v>
      </c>
      <c r="I19" s="2">
        <v>8</v>
      </c>
      <c r="J19" s="2">
        <f t="shared" si="2"/>
        <v>2000</v>
      </c>
      <c r="K19" s="2">
        <f t="shared" si="3"/>
        <v>76531</v>
      </c>
      <c r="L19" s="3">
        <f t="shared" si="4"/>
        <v>6333.5999999999995</v>
      </c>
      <c r="M19" s="2">
        <f t="shared" si="5"/>
        <v>2639</v>
      </c>
      <c r="N19" s="3">
        <f t="shared" si="6"/>
        <v>69558.399999999994</v>
      </c>
      <c r="R19" s="6" t="s">
        <v>79</v>
      </c>
    </row>
    <row r="20" spans="1:18" x14ac:dyDescent="0.35">
      <c r="A20" s="2">
        <v>18</v>
      </c>
      <c r="B20" s="2" t="s">
        <v>8</v>
      </c>
      <c r="C20" s="2" t="s">
        <v>36</v>
      </c>
      <c r="D20" s="2" t="s">
        <v>55</v>
      </c>
      <c r="E20" s="2">
        <v>34010</v>
      </c>
      <c r="F20" s="2">
        <f t="shared" si="0"/>
        <v>8502.5</v>
      </c>
      <c r="G20" s="2">
        <f t="shared" si="1"/>
        <v>3401</v>
      </c>
      <c r="H20" s="2">
        <v>3401</v>
      </c>
      <c r="I20" s="2">
        <v>8</v>
      </c>
      <c r="J20" s="2">
        <f t="shared" si="2"/>
        <v>2000</v>
      </c>
      <c r="K20" s="2">
        <f t="shared" si="3"/>
        <v>49314.5</v>
      </c>
      <c r="L20" s="3">
        <f t="shared" si="4"/>
        <v>4081.2</v>
      </c>
      <c r="M20" s="2">
        <f t="shared" si="5"/>
        <v>1700.5</v>
      </c>
      <c r="N20" s="3">
        <f t="shared" si="6"/>
        <v>45532.800000000003</v>
      </c>
      <c r="R20" s="6" t="s">
        <v>78</v>
      </c>
    </row>
    <row r="21" spans="1:18" x14ac:dyDescent="0.35">
      <c r="A21" s="2">
        <v>19</v>
      </c>
      <c r="B21" s="2" t="s">
        <v>9</v>
      </c>
      <c r="C21" s="2" t="s">
        <v>37</v>
      </c>
      <c r="D21" s="2" t="s">
        <v>56</v>
      </c>
      <c r="E21" s="2">
        <v>40821</v>
      </c>
      <c r="F21" s="2">
        <f t="shared" si="0"/>
        <v>10205.25</v>
      </c>
      <c r="G21" s="2">
        <f t="shared" si="1"/>
        <v>4082.1000000000004</v>
      </c>
      <c r="H21" s="2">
        <v>4082.1000000000004</v>
      </c>
      <c r="I21" s="2">
        <v>7</v>
      </c>
      <c r="J21" s="2">
        <f t="shared" si="2"/>
        <v>1750</v>
      </c>
      <c r="K21" s="2">
        <f t="shared" si="3"/>
        <v>59190.45</v>
      </c>
      <c r="L21" s="3">
        <f t="shared" si="4"/>
        <v>4898.5199999999995</v>
      </c>
      <c r="M21" s="2">
        <f t="shared" si="5"/>
        <v>2041.0500000000002</v>
      </c>
      <c r="N21" s="3">
        <f t="shared" si="6"/>
        <v>54000.88</v>
      </c>
      <c r="R21" s="6" t="s">
        <v>79</v>
      </c>
    </row>
    <row r="22" spans="1:18" x14ac:dyDescent="0.35">
      <c r="A22" s="2">
        <v>20</v>
      </c>
      <c r="B22" s="2" t="s">
        <v>10</v>
      </c>
      <c r="C22" s="2" t="s">
        <v>38</v>
      </c>
      <c r="D22" s="2" t="s">
        <v>57</v>
      </c>
      <c r="E22" s="2">
        <v>46527</v>
      </c>
      <c r="F22" s="2">
        <f t="shared" si="0"/>
        <v>11631.75</v>
      </c>
      <c r="G22" s="2">
        <f t="shared" si="1"/>
        <v>4652.7</v>
      </c>
      <c r="H22" s="2">
        <v>4652.7</v>
      </c>
      <c r="I22" s="2">
        <v>7</v>
      </c>
      <c r="J22" s="2">
        <f t="shared" si="2"/>
        <v>1750</v>
      </c>
      <c r="K22" s="2">
        <f t="shared" si="3"/>
        <v>67464.149999999994</v>
      </c>
      <c r="L22" s="3">
        <f t="shared" si="4"/>
        <v>5583.24</v>
      </c>
      <c r="M22" s="2">
        <f t="shared" si="5"/>
        <v>2326.35</v>
      </c>
      <c r="N22" s="3">
        <f t="shared" si="6"/>
        <v>61304.56</v>
      </c>
      <c r="R22" s="6" t="s">
        <v>79</v>
      </c>
    </row>
    <row r="24" spans="1:18" x14ac:dyDescent="0.35">
      <c r="C24" s="5"/>
      <c r="D24" s="5"/>
    </row>
    <row r="25" spans="1:18" x14ac:dyDescent="0.35">
      <c r="A25" s="7" t="s">
        <v>68</v>
      </c>
      <c r="B25" s="7"/>
      <c r="C25" s="7"/>
      <c r="D25" s="6">
        <f>MAX(K3:K22)</f>
        <v>79357.049999999988</v>
      </c>
      <c r="E25" s="6"/>
      <c r="F25" s="6"/>
    </row>
    <row r="26" spans="1:18" x14ac:dyDescent="0.35">
      <c r="A26" s="7" t="s">
        <v>69</v>
      </c>
      <c r="B26" s="7"/>
      <c r="C26" s="7"/>
      <c r="D26" s="6">
        <f>MAX(J3:J22)</f>
        <v>2000</v>
      </c>
      <c r="E26" s="6"/>
      <c r="F26" s="6"/>
    </row>
    <row r="27" spans="1:18" x14ac:dyDescent="0.35">
      <c r="A27" s="7" t="s">
        <v>70</v>
      </c>
      <c r="B27" s="7"/>
      <c r="C27" s="7"/>
      <c r="D27" s="6">
        <f>AVERAGE(E2:E22)</f>
        <v>42256.35</v>
      </c>
      <c r="E27" s="6"/>
      <c r="F27" s="6"/>
    </row>
    <row r="28" spans="1:18" x14ac:dyDescent="0.35">
      <c r="A28" s="6" t="s">
        <v>71</v>
      </c>
      <c r="B28" s="6"/>
      <c r="C28" s="6"/>
      <c r="D28" s="6"/>
      <c r="E28" s="6">
        <f>K7-E7</f>
        <v>23351.850000000006</v>
      </c>
      <c r="F28" s="6"/>
    </row>
    <row r="29" spans="1:18" x14ac:dyDescent="0.35">
      <c r="A29" s="7" t="s">
        <v>72</v>
      </c>
      <c r="B29" s="7"/>
      <c r="C29" s="7"/>
      <c r="D29" s="8">
        <f>SUM(N3:N22)</f>
        <v>1113262.56</v>
      </c>
      <c r="E29" s="6"/>
      <c r="F29" s="6"/>
    </row>
    <row r="30" spans="1:18" x14ac:dyDescent="0.35">
      <c r="A30" s="7" t="s">
        <v>73</v>
      </c>
      <c r="B30" s="7"/>
      <c r="C30" s="7"/>
      <c r="D30" s="6">
        <f>AVERAGE(I3:I22)</f>
        <v>6.3</v>
      </c>
      <c r="E30" s="6"/>
      <c r="F30" s="6"/>
    </row>
    <row r="31" spans="1:18" x14ac:dyDescent="0.35">
      <c r="A31" s="6"/>
      <c r="B31" s="6"/>
      <c r="C31" s="6"/>
      <c r="D31" s="6"/>
      <c r="E31" s="6"/>
      <c r="F31" s="6"/>
    </row>
    <row r="32" spans="1:18" x14ac:dyDescent="0.35">
      <c r="A32" s="7" t="s">
        <v>74</v>
      </c>
      <c r="B32" s="7"/>
      <c r="C32" s="7"/>
      <c r="D32" s="6">
        <f>MAX(K3:K22)</f>
        <v>79357.049999999988</v>
      </c>
      <c r="E32" s="6"/>
      <c r="F32" s="6"/>
    </row>
    <row r="33" spans="1:6" x14ac:dyDescent="0.35">
      <c r="A33" s="6"/>
      <c r="B33" s="2" t="s">
        <v>75</v>
      </c>
      <c r="C33" s="6"/>
      <c r="D33" s="6">
        <f>MIN(K3:K22)</f>
        <v>44010.399999999994</v>
      </c>
      <c r="E33" s="6"/>
      <c r="F33" s="6"/>
    </row>
    <row r="34" spans="1:6" x14ac:dyDescent="0.35">
      <c r="A34" s="6" t="s">
        <v>76</v>
      </c>
      <c r="B34" s="6"/>
      <c r="C34" s="6"/>
      <c r="D34" s="6"/>
      <c r="E34" s="6">
        <f>SUM(D32:D33)</f>
        <v>123367.44999999998</v>
      </c>
      <c r="F34" s="6"/>
    </row>
    <row r="35" spans="1:6" x14ac:dyDescent="0.35">
      <c r="A35" s="6"/>
      <c r="B35" s="6"/>
      <c r="C35" s="6"/>
      <c r="D35" s="6"/>
      <c r="E35" s="6"/>
      <c r="F35" s="6"/>
    </row>
    <row r="36" spans="1:6" x14ac:dyDescent="0.35">
      <c r="A36" s="6"/>
      <c r="B36" s="6"/>
      <c r="C36" s="6"/>
      <c r="D36" s="6"/>
      <c r="E36" s="6"/>
      <c r="F36" s="6"/>
    </row>
    <row r="37" spans="1:6" x14ac:dyDescent="0.35">
      <c r="A37" s="6" t="s">
        <v>81</v>
      </c>
      <c r="B37" s="6"/>
      <c r="C37" s="6"/>
      <c r="D37" s="6">
        <f>COUNTIF(E3:E22,"&gt;35000")</f>
        <v>15</v>
      </c>
      <c r="E37" s="6"/>
      <c r="F37" s="6"/>
    </row>
    <row r="38" spans="1:6" x14ac:dyDescent="0.35">
      <c r="A38" s="7" t="s">
        <v>82</v>
      </c>
      <c r="B38" s="7"/>
      <c r="C38" s="7"/>
      <c r="D38" s="6">
        <f>COUNTIF(G3:G22,"&gt;5000")</f>
        <v>4</v>
      </c>
      <c r="E38" s="6"/>
      <c r="F38" s="6"/>
    </row>
    <row r="39" spans="1:6" x14ac:dyDescent="0.35">
      <c r="A39" s="7" t="s">
        <v>83</v>
      </c>
      <c r="B39" s="7"/>
      <c r="C39" s="7"/>
      <c r="D39" s="6">
        <f>COUNTIF(I3:I22,"8")</f>
        <v>6</v>
      </c>
      <c r="E39" s="6"/>
      <c r="F39" s="6"/>
    </row>
    <row r="40" spans="1:6" x14ac:dyDescent="0.35">
      <c r="A40" s="6" t="s">
        <v>84</v>
      </c>
      <c r="B40" s="6"/>
      <c r="C40" s="6"/>
      <c r="D40" s="6"/>
      <c r="E40" s="6">
        <f>SUMIF(E3:E22,"&gt;35000",K3:K22)</f>
        <v>994726.09999999986</v>
      </c>
      <c r="F40" s="6"/>
    </row>
    <row r="41" spans="1:6" x14ac:dyDescent="0.35">
      <c r="A41" s="6" t="s">
        <v>85</v>
      </c>
      <c r="B41" s="6"/>
      <c r="C41" s="6"/>
      <c r="D41" s="6"/>
      <c r="E41" s="6">
        <f>SUMIF(I3:I22,"8",J3:J22)</f>
        <v>12000</v>
      </c>
      <c r="F41" s="6"/>
    </row>
    <row r="42" spans="1:6" x14ac:dyDescent="0.35">
      <c r="A42" s="6"/>
      <c r="B42" s="6" t="s">
        <v>86</v>
      </c>
      <c r="C42" s="6"/>
      <c r="D42" s="6"/>
      <c r="E42" s="6"/>
      <c r="F42" s="6"/>
    </row>
    <row r="43" spans="1:6" x14ac:dyDescent="0.35">
      <c r="A43" s="6" t="s">
        <v>87</v>
      </c>
      <c r="B43" s="6"/>
      <c r="C43" s="6"/>
      <c r="D43" s="6"/>
      <c r="E43" s="6">
        <f>AVERAGEIF(K3:K22,"&gt;25000",E3:E22)</f>
        <v>42256.35</v>
      </c>
      <c r="F43" s="6"/>
    </row>
    <row r="44" spans="1:6" x14ac:dyDescent="0.35">
      <c r="A44" s="6" t="s">
        <v>88</v>
      </c>
      <c r="B44" s="6"/>
      <c r="C44" s="6"/>
      <c r="D44" s="6"/>
      <c r="E44" s="6">
        <f>AVERAGEIF(F3:F22,"&gt;4000",N3:N22)</f>
        <v>55663.128000000004</v>
      </c>
      <c r="F44" s="6"/>
    </row>
    <row r="45" spans="1:6" x14ac:dyDescent="0.35">
      <c r="A45" s="6"/>
      <c r="B45" s="6"/>
      <c r="C45" s="6"/>
      <c r="D45" s="6"/>
      <c r="E45" s="6"/>
      <c r="F45" s="6"/>
    </row>
    <row r="46" spans="1:6" x14ac:dyDescent="0.35">
      <c r="A46" s="6" t="s">
        <v>89</v>
      </c>
      <c r="B46" s="6"/>
      <c r="C46" s="6"/>
      <c r="D46" s="6"/>
      <c r="E46" s="6"/>
      <c r="F46" s="6">
        <f>COUNTIFS(E3:E22,"&gt;45000",I3:I22,"&gt;7")</f>
        <v>2</v>
      </c>
    </row>
    <row r="47" spans="1:6" x14ac:dyDescent="0.35">
      <c r="A47" s="6"/>
      <c r="B47" s="6"/>
      <c r="C47" s="6"/>
      <c r="D47" s="6"/>
      <c r="E47" s="6"/>
      <c r="F47" s="6"/>
    </row>
    <row r="48" spans="1:6" x14ac:dyDescent="0.35">
      <c r="A48" s="7" t="s">
        <v>90</v>
      </c>
      <c r="B48" s="7"/>
      <c r="C48" s="7"/>
      <c r="D48" s="7"/>
      <c r="E48" s="7"/>
      <c r="F48" s="7"/>
    </row>
    <row r="49" spans="1:6" x14ac:dyDescent="0.35">
      <c r="A49" s="6" t="s">
        <v>91</v>
      </c>
      <c r="B49" s="6"/>
      <c r="C49" s="6"/>
      <c r="D49" s="6"/>
      <c r="E49" s="6">
        <f>SUMIF(K3:K22,"&gt;50000",N3:N23)</f>
        <v>901853.04</v>
      </c>
      <c r="F49" s="6"/>
    </row>
    <row r="50" spans="1:6" x14ac:dyDescent="0.35">
      <c r="A50" s="6"/>
      <c r="B50" s="6"/>
      <c r="C50" s="6"/>
      <c r="D50" s="6"/>
      <c r="E50" s="6"/>
      <c r="F50" s="6"/>
    </row>
    <row r="51" spans="1:6" x14ac:dyDescent="0.35">
      <c r="A51" s="7" t="s">
        <v>93</v>
      </c>
      <c r="B51" s="7"/>
      <c r="C51" s="7"/>
      <c r="D51" s="7"/>
      <c r="E51" s="7"/>
      <c r="F51" s="6">
        <f>SUMIFS(N3:N22,I3:I22,"&gt;6",L3:L22,"&gt;5000")</f>
        <v>317652.31999999995</v>
      </c>
    </row>
    <row r="52" spans="1:6" x14ac:dyDescent="0.35">
      <c r="A52" s="7" t="s">
        <v>94</v>
      </c>
      <c r="B52" s="7"/>
      <c r="C52" s="7"/>
      <c r="D52" s="7"/>
      <c r="E52" s="6"/>
      <c r="F52" s="6">
        <f>SUMIFS(E3:E22,G3:G22,"&gt;5000",F3:F22,"&gt;10000")</f>
        <v>211927</v>
      </c>
    </row>
    <row r="53" spans="1:6" x14ac:dyDescent="0.35">
      <c r="A53" s="7" t="s">
        <v>95</v>
      </c>
      <c r="B53" s="7"/>
      <c r="C53" s="7"/>
      <c r="D53" s="7"/>
      <c r="E53" s="6"/>
      <c r="F53" s="6">
        <f>COUNTIFS(D3:D22,"data analyst",I3:I22,"&gt;5")</f>
        <v>0</v>
      </c>
    </row>
    <row r="54" spans="1:6" x14ac:dyDescent="0.35">
      <c r="A54" s="7" t="s">
        <v>96</v>
      </c>
      <c r="B54" s="7"/>
      <c r="C54" s="7"/>
      <c r="D54" s="7"/>
      <c r="E54" s="6"/>
      <c r="F54" s="6">
        <f>COUNTIFS(D3:D22,"helper",I3:I22,"&gt;1000")</f>
        <v>0</v>
      </c>
    </row>
    <row r="55" spans="1:6" x14ac:dyDescent="0.35">
      <c r="A55" s="6" t="s">
        <v>97</v>
      </c>
      <c r="B55" s="6"/>
      <c r="C55" s="6"/>
      <c r="D55" s="6"/>
      <c r="E55" s="6"/>
      <c r="F55" s="6">
        <f>AVERAGEIFS(G3:G22,E3:E22,"&gt;40000",D3:D22,"trainee")</f>
        <v>4657.7</v>
      </c>
    </row>
    <row r="56" spans="1:6" x14ac:dyDescent="0.35">
      <c r="A56" s="6" t="s">
        <v>99</v>
      </c>
      <c r="B56" s="6" t="s">
        <v>100</v>
      </c>
      <c r="C56" s="6"/>
      <c r="D56" s="6"/>
      <c r="E56" s="6" t="s">
        <v>101</v>
      </c>
      <c r="F56" s="6">
        <f>AVERAGEIFS(N3:N22,I3:I22,"&gt;5",K3:K22,"&gt;45000")</f>
        <v>59298.014545454556</v>
      </c>
    </row>
    <row r="57" spans="1:6" x14ac:dyDescent="0.35">
      <c r="A57" s="6"/>
      <c r="B57" s="6"/>
      <c r="C57" s="6"/>
      <c r="D57" s="6"/>
      <c r="E57" s="6"/>
      <c r="F57" s="6"/>
    </row>
    <row r="59" spans="1:6" x14ac:dyDescent="0.35">
      <c r="C59" t="s">
        <v>102</v>
      </c>
      <c r="D59" t="s">
        <v>62</v>
      </c>
      <c r="E59" t="s">
        <v>103</v>
      </c>
      <c r="F59" t="s">
        <v>63</v>
      </c>
    </row>
    <row r="60" spans="1:6" x14ac:dyDescent="0.35">
      <c r="C60" t="s">
        <v>14</v>
      </c>
      <c r="D60" t="str">
        <f>VLOOKUP(C60,B3:D22,3,FALSE)</f>
        <v>Marketing Manager</v>
      </c>
      <c r="E60">
        <f>VLOOKUP(C60,B3:F22,4,FALSE)</f>
        <v>36232</v>
      </c>
      <c r="F60">
        <f>VLOOKUP(C60,B3:L22,10,FALSE)</f>
        <v>52536.399999999994</v>
      </c>
    </row>
    <row r="65" spans="1:22" x14ac:dyDescent="0.35">
      <c r="A65" s="4" t="s">
        <v>0</v>
      </c>
      <c r="B65" s="2" t="s">
        <v>105</v>
      </c>
      <c r="C65" s="2">
        <v>1</v>
      </c>
      <c r="D65" s="2">
        <v>2</v>
      </c>
      <c r="E65" s="2">
        <v>3</v>
      </c>
      <c r="F65" s="2">
        <v>4</v>
      </c>
      <c r="G65" s="2">
        <v>5</v>
      </c>
      <c r="H65" s="2">
        <v>6</v>
      </c>
      <c r="I65" s="2">
        <v>7</v>
      </c>
      <c r="J65" s="2">
        <v>8</v>
      </c>
      <c r="K65" s="2">
        <v>9</v>
      </c>
      <c r="L65" s="2">
        <v>10</v>
      </c>
      <c r="M65" s="2">
        <v>11</v>
      </c>
      <c r="N65" s="2">
        <v>12</v>
      </c>
      <c r="O65" s="2">
        <v>13</v>
      </c>
      <c r="P65" s="2">
        <v>14</v>
      </c>
      <c r="Q65" s="2">
        <v>15</v>
      </c>
      <c r="R65" s="2">
        <v>16</v>
      </c>
      <c r="S65" s="2">
        <v>17</v>
      </c>
      <c r="T65" s="2">
        <v>18</v>
      </c>
      <c r="U65" s="2">
        <v>19</v>
      </c>
      <c r="V65" s="2">
        <v>20</v>
      </c>
    </row>
    <row r="66" spans="1:22" x14ac:dyDescent="0.35">
      <c r="A66" s="4"/>
      <c r="B66" s="2" t="s">
        <v>102</v>
      </c>
      <c r="C66" s="2" t="s">
        <v>18</v>
      </c>
      <c r="D66" s="2" t="s">
        <v>14</v>
      </c>
      <c r="E66" s="2" t="s">
        <v>17</v>
      </c>
      <c r="F66" s="2" t="s">
        <v>16</v>
      </c>
      <c r="G66" s="2" t="s">
        <v>15</v>
      </c>
      <c r="H66" s="2" t="s">
        <v>11</v>
      </c>
      <c r="I66" s="2" t="s">
        <v>14</v>
      </c>
      <c r="J66" s="2" t="s">
        <v>13</v>
      </c>
      <c r="K66" s="2" t="s">
        <v>12</v>
      </c>
      <c r="L66" s="2" t="s">
        <v>11</v>
      </c>
      <c r="M66" s="2" t="s">
        <v>1</v>
      </c>
      <c r="N66" s="2" t="s">
        <v>2</v>
      </c>
      <c r="O66" s="2" t="s">
        <v>3</v>
      </c>
      <c r="P66" s="2" t="s">
        <v>4</v>
      </c>
      <c r="Q66" s="2" t="s">
        <v>5</v>
      </c>
      <c r="R66" s="2" t="s">
        <v>6</v>
      </c>
      <c r="S66" s="2" t="s">
        <v>7</v>
      </c>
      <c r="T66" s="2" t="s">
        <v>8</v>
      </c>
      <c r="U66" s="2" t="s">
        <v>9</v>
      </c>
      <c r="V66" s="2" t="s">
        <v>10</v>
      </c>
    </row>
    <row r="67" spans="1:22" x14ac:dyDescent="0.35">
      <c r="A67" s="4"/>
      <c r="B67" s="2" t="s">
        <v>106</v>
      </c>
      <c r="C67" s="2" t="s">
        <v>19</v>
      </c>
      <c r="D67" s="2" t="s">
        <v>20</v>
      </c>
      <c r="E67" s="2" t="s">
        <v>21</v>
      </c>
      <c r="F67" s="2" t="s">
        <v>22</v>
      </c>
      <c r="G67" s="2" t="s">
        <v>23</v>
      </c>
      <c r="H67" s="2" t="s">
        <v>24</v>
      </c>
      <c r="I67" s="2" t="s">
        <v>25</v>
      </c>
      <c r="J67" s="2" t="s">
        <v>26</v>
      </c>
      <c r="K67" s="2" t="s">
        <v>27</v>
      </c>
      <c r="L67" s="2" t="s">
        <v>28</v>
      </c>
      <c r="M67" s="2" t="s">
        <v>29</v>
      </c>
      <c r="N67" s="2" t="s">
        <v>30</v>
      </c>
      <c r="O67" s="2" t="s">
        <v>31</v>
      </c>
      <c r="P67" s="2" t="s">
        <v>32</v>
      </c>
      <c r="Q67" s="2" t="s">
        <v>33</v>
      </c>
      <c r="R67" s="2" t="s">
        <v>34</v>
      </c>
      <c r="S67" s="2" t="s">
        <v>35</v>
      </c>
      <c r="T67" s="2" t="s">
        <v>36</v>
      </c>
      <c r="U67" s="2" t="s">
        <v>37</v>
      </c>
      <c r="V67" s="2" t="s">
        <v>38</v>
      </c>
    </row>
    <row r="68" spans="1:22" x14ac:dyDescent="0.35">
      <c r="A68" s="4"/>
      <c r="B68" s="2" t="s">
        <v>62</v>
      </c>
      <c r="C68" s="2" t="s">
        <v>39</v>
      </c>
      <c r="D68" s="2" t="s">
        <v>40</v>
      </c>
      <c r="E68" s="2" t="s">
        <v>98</v>
      </c>
      <c r="F68" s="2" t="s">
        <v>42</v>
      </c>
      <c r="G68" s="2" t="s">
        <v>43</v>
      </c>
      <c r="H68" s="2" t="s">
        <v>44</v>
      </c>
      <c r="I68" s="2" t="s">
        <v>45</v>
      </c>
      <c r="J68" s="2" t="s">
        <v>46</v>
      </c>
      <c r="K68" s="2" t="s">
        <v>47</v>
      </c>
      <c r="L68" s="2" t="s">
        <v>48</v>
      </c>
      <c r="M68" s="2" t="s">
        <v>41</v>
      </c>
      <c r="N68" s="2" t="s">
        <v>49</v>
      </c>
      <c r="O68" s="2" t="s">
        <v>50</v>
      </c>
      <c r="P68" s="2" t="s">
        <v>51</v>
      </c>
      <c r="Q68" s="2" t="s">
        <v>52</v>
      </c>
      <c r="R68" s="2" t="s">
        <v>53</v>
      </c>
      <c r="S68" s="2" t="s">
        <v>54</v>
      </c>
      <c r="T68" s="2" t="s">
        <v>55</v>
      </c>
      <c r="U68" s="2" t="s">
        <v>56</v>
      </c>
      <c r="V68" s="2" t="s">
        <v>57</v>
      </c>
    </row>
    <row r="69" spans="1:22" x14ac:dyDescent="0.35">
      <c r="A69" s="4"/>
      <c r="B69" s="2" t="s">
        <v>58</v>
      </c>
      <c r="C69" s="2">
        <v>31569</v>
      </c>
      <c r="D69" s="2">
        <v>36232</v>
      </c>
      <c r="E69" s="2">
        <v>46577</v>
      </c>
      <c r="F69" s="2">
        <v>52525</v>
      </c>
      <c r="G69" s="2">
        <v>51893</v>
      </c>
      <c r="H69" s="2">
        <v>39700</v>
      </c>
      <c r="I69" s="2">
        <v>42191</v>
      </c>
      <c r="J69" s="2">
        <v>30352</v>
      </c>
      <c r="K69" s="2">
        <v>40998</v>
      </c>
      <c r="L69" s="2">
        <v>31303</v>
      </c>
      <c r="M69" s="2">
        <v>45860</v>
      </c>
      <c r="N69" s="2">
        <v>54729</v>
      </c>
      <c r="O69" s="2">
        <v>38996</v>
      </c>
      <c r="P69" s="2">
        <v>49468</v>
      </c>
      <c r="Q69" s="2">
        <v>46721</v>
      </c>
      <c r="R69" s="2">
        <v>31875</v>
      </c>
      <c r="S69" s="2">
        <v>52780</v>
      </c>
      <c r="T69" s="2">
        <v>34010</v>
      </c>
      <c r="U69" s="2">
        <v>40821</v>
      </c>
      <c r="V69" s="2">
        <v>46527</v>
      </c>
    </row>
    <row r="70" spans="1:22" x14ac:dyDescent="0.35">
      <c r="A70" s="4"/>
      <c r="B70" s="2" t="s">
        <v>59</v>
      </c>
      <c r="C70" s="2">
        <f t="shared" ref="C70:V70" si="7">C69*25%</f>
        <v>7892.25</v>
      </c>
      <c r="D70" s="2">
        <f t="shared" si="7"/>
        <v>9058</v>
      </c>
      <c r="E70" s="2">
        <f t="shared" si="7"/>
        <v>11644.25</v>
      </c>
      <c r="F70" s="2">
        <f t="shared" si="7"/>
        <v>13131.25</v>
      </c>
      <c r="G70" s="2">
        <f t="shared" si="7"/>
        <v>12973.25</v>
      </c>
      <c r="H70" s="2">
        <f t="shared" si="7"/>
        <v>9925</v>
      </c>
      <c r="I70" s="2">
        <f t="shared" si="7"/>
        <v>10547.75</v>
      </c>
      <c r="J70" s="2">
        <f t="shared" si="7"/>
        <v>7588</v>
      </c>
      <c r="K70" s="2">
        <f t="shared" si="7"/>
        <v>10249.5</v>
      </c>
      <c r="L70" s="2">
        <f t="shared" si="7"/>
        <v>7825.75</v>
      </c>
      <c r="M70" s="2">
        <f t="shared" si="7"/>
        <v>11465</v>
      </c>
      <c r="N70" s="2">
        <f t="shared" si="7"/>
        <v>13682.25</v>
      </c>
      <c r="O70" s="2">
        <f t="shared" si="7"/>
        <v>9749</v>
      </c>
      <c r="P70" s="2">
        <f t="shared" si="7"/>
        <v>12367</v>
      </c>
      <c r="Q70" s="2">
        <f t="shared" si="7"/>
        <v>11680.25</v>
      </c>
      <c r="R70" s="2">
        <f t="shared" si="7"/>
        <v>7968.75</v>
      </c>
      <c r="S70" s="2">
        <f t="shared" si="7"/>
        <v>13195</v>
      </c>
      <c r="T70" s="2">
        <f t="shared" si="7"/>
        <v>8502.5</v>
      </c>
      <c r="U70" s="2">
        <f t="shared" si="7"/>
        <v>10205.25</v>
      </c>
      <c r="V70" s="2">
        <f t="shared" si="7"/>
        <v>11631.75</v>
      </c>
    </row>
    <row r="71" spans="1:22" x14ac:dyDescent="0.35">
      <c r="A71" s="4"/>
      <c r="B71" s="2" t="s">
        <v>92</v>
      </c>
      <c r="C71" s="2">
        <f t="shared" ref="C71:V71" si="8">C69*10%</f>
        <v>3156.9</v>
      </c>
      <c r="D71" s="2">
        <f t="shared" si="8"/>
        <v>3623.2000000000003</v>
      </c>
      <c r="E71" s="2">
        <f t="shared" si="8"/>
        <v>4657.7</v>
      </c>
      <c r="F71" s="2">
        <f t="shared" si="8"/>
        <v>5252.5</v>
      </c>
      <c r="G71" s="2">
        <f t="shared" si="8"/>
        <v>5189.3</v>
      </c>
      <c r="H71" s="2">
        <f t="shared" si="8"/>
        <v>3970</v>
      </c>
      <c r="I71" s="2">
        <f t="shared" si="8"/>
        <v>4219.1000000000004</v>
      </c>
      <c r="J71" s="2">
        <f t="shared" si="8"/>
        <v>3035.2000000000003</v>
      </c>
      <c r="K71" s="2">
        <f t="shared" si="8"/>
        <v>4099.8</v>
      </c>
      <c r="L71" s="2">
        <f t="shared" si="8"/>
        <v>3130.3</v>
      </c>
      <c r="M71" s="2">
        <f t="shared" si="8"/>
        <v>4586</v>
      </c>
      <c r="N71" s="2">
        <f t="shared" si="8"/>
        <v>5472.9000000000005</v>
      </c>
      <c r="O71" s="2">
        <f t="shared" si="8"/>
        <v>3899.6000000000004</v>
      </c>
      <c r="P71" s="2">
        <f t="shared" si="8"/>
        <v>4946.8</v>
      </c>
      <c r="Q71" s="2">
        <f t="shared" si="8"/>
        <v>4672.1000000000004</v>
      </c>
      <c r="R71" s="2">
        <f t="shared" si="8"/>
        <v>3187.5</v>
      </c>
      <c r="S71" s="2">
        <f t="shared" si="8"/>
        <v>5278</v>
      </c>
      <c r="T71" s="2">
        <f t="shared" si="8"/>
        <v>3401</v>
      </c>
      <c r="U71" s="2">
        <f t="shared" si="8"/>
        <v>4082.1000000000004</v>
      </c>
      <c r="V71" s="2">
        <f t="shared" si="8"/>
        <v>4652.7</v>
      </c>
    </row>
    <row r="72" spans="1:22" x14ac:dyDescent="0.35">
      <c r="A72" s="4"/>
      <c r="B72" s="2" t="s">
        <v>60</v>
      </c>
      <c r="C72" s="2">
        <v>3156.9</v>
      </c>
      <c r="D72" s="2">
        <v>3623.2000000000003</v>
      </c>
      <c r="E72" s="2">
        <v>4657.7</v>
      </c>
      <c r="F72" s="2">
        <v>5252.5</v>
      </c>
      <c r="G72" s="2">
        <v>5189.3</v>
      </c>
      <c r="H72" s="2">
        <v>3970</v>
      </c>
      <c r="I72" s="2">
        <v>4219.1000000000004</v>
      </c>
      <c r="J72" s="2">
        <v>3035.2000000000003</v>
      </c>
      <c r="K72" s="2">
        <v>4099.8</v>
      </c>
      <c r="L72" s="2">
        <v>3130.3</v>
      </c>
      <c r="M72" s="2">
        <v>4586</v>
      </c>
      <c r="N72" s="2">
        <v>5472.9000000000005</v>
      </c>
      <c r="O72" s="2">
        <v>3899.6000000000004</v>
      </c>
      <c r="P72" s="2">
        <v>4946.8</v>
      </c>
      <c r="Q72" s="2">
        <v>4672.1000000000004</v>
      </c>
      <c r="R72" s="2">
        <v>3187.5</v>
      </c>
      <c r="S72" s="2">
        <v>5278</v>
      </c>
      <c r="T72" s="2">
        <v>3401</v>
      </c>
      <c r="U72" s="2">
        <v>4082.1000000000004</v>
      </c>
      <c r="V72" s="2">
        <v>4652.7</v>
      </c>
    </row>
    <row r="73" spans="1:22" x14ac:dyDescent="0.35">
      <c r="A73" s="4"/>
      <c r="B73" s="2" t="s">
        <v>61</v>
      </c>
      <c r="C73" s="2">
        <v>5</v>
      </c>
      <c r="D73" s="2">
        <v>5</v>
      </c>
      <c r="E73" s="2">
        <v>5</v>
      </c>
      <c r="F73" s="2">
        <v>7</v>
      </c>
      <c r="G73" s="2">
        <v>6</v>
      </c>
      <c r="H73" s="2">
        <v>8</v>
      </c>
      <c r="I73" s="2">
        <v>8</v>
      </c>
      <c r="J73" s="2">
        <v>5</v>
      </c>
      <c r="K73" s="2">
        <v>5</v>
      </c>
      <c r="L73" s="2">
        <v>5</v>
      </c>
      <c r="M73" s="2">
        <v>5</v>
      </c>
      <c r="N73" s="2">
        <v>6</v>
      </c>
      <c r="O73" s="2">
        <v>5</v>
      </c>
      <c r="P73" s="2">
        <v>5</v>
      </c>
      <c r="Q73" s="2">
        <v>8</v>
      </c>
      <c r="R73" s="2">
        <v>8</v>
      </c>
      <c r="S73" s="2">
        <v>8</v>
      </c>
      <c r="T73" s="2">
        <v>8</v>
      </c>
      <c r="U73" s="2">
        <v>7</v>
      </c>
      <c r="V73" s="2">
        <v>7</v>
      </c>
    </row>
    <row r="74" spans="1:22" x14ac:dyDescent="0.35">
      <c r="A74" s="1"/>
      <c r="B74" s="2" t="s">
        <v>67</v>
      </c>
      <c r="C74" s="2">
        <f t="shared" ref="C74:V74" si="9">250*C73</f>
        <v>1250</v>
      </c>
      <c r="D74" s="2">
        <f t="shared" si="9"/>
        <v>1250</v>
      </c>
      <c r="E74" s="2">
        <f t="shared" si="9"/>
        <v>1250</v>
      </c>
      <c r="F74" s="2">
        <f t="shared" si="9"/>
        <v>1750</v>
      </c>
      <c r="G74" s="2">
        <f t="shared" si="9"/>
        <v>1500</v>
      </c>
      <c r="H74" s="2">
        <f t="shared" si="9"/>
        <v>2000</v>
      </c>
      <c r="I74" s="2">
        <f t="shared" si="9"/>
        <v>2000</v>
      </c>
      <c r="J74" s="2">
        <f t="shared" si="9"/>
        <v>1250</v>
      </c>
      <c r="K74" s="2">
        <f t="shared" si="9"/>
        <v>1250</v>
      </c>
      <c r="L74" s="2">
        <f t="shared" si="9"/>
        <v>1250</v>
      </c>
      <c r="M74" s="2">
        <f t="shared" si="9"/>
        <v>1250</v>
      </c>
      <c r="N74" s="2">
        <f t="shared" si="9"/>
        <v>1500</v>
      </c>
      <c r="O74" s="2">
        <f t="shared" si="9"/>
        <v>1250</v>
      </c>
      <c r="P74" s="2">
        <f t="shared" si="9"/>
        <v>1250</v>
      </c>
      <c r="Q74" s="2">
        <f t="shared" si="9"/>
        <v>2000</v>
      </c>
      <c r="R74" s="2">
        <f t="shared" si="9"/>
        <v>2000</v>
      </c>
      <c r="S74" s="2">
        <f t="shared" si="9"/>
        <v>2000</v>
      </c>
      <c r="T74" s="2">
        <f t="shared" si="9"/>
        <v>2000</v>
      </c>
      <c r="U74" s="2">
        <f t="shared" si="9"/>
        <v>1750</v>
      </c>
      <c r="V74" s="2">
        <f t="shared" si="9"/>
        <v>1750</v>
      </c>
    </row>
    <row r="75" spans="1:22" x14ac:dyDescent="0.35">
      <c r="A75" s="2"/>
      <c r="B75" s="2" t="s">
        <v>63</v>
      </c>
      <c r="C75" s="2">
        <f t="shared" ref="C75:V75" si="10">C69+C70+C71+C72</f>
        <v>45775.05</v>
      </c>
      <c r="D75" s="2">
        <f t="shared" si="10"/>
        <v>52536.399999999994</v>
      </c>
      <c r="E75" s="2">
        <f t="shared" si="10"/>
        <v>67536.649999999994</v>
      </c>
      <c r="F75" s="2">
        <f t="shared" si="10"/>
        <v>76161.25</v>
      </c>
      <c r="G75" s="2">
        <f t="shared" si="10"/>
        <v>75244.850000000006</v>
      </c>
      <c r="H75" s="2">
        <f t="shared" si="10"/>
        <v>57565</v>
      </c>
      <c r="I75" s="2">
        <f t="shared" si="10"/>
        <v>61176.95</v>
      </c>
      <c r="J75" s="2">
        <f t="shared" si="10"/>
        <v>44010.399999999994</v>
      </c>
      <c r="K75" s="2">
        <f t="shared" si="10"/>
        <v>59447.100000000006</v>
      </c>
      <c r="L75" s="2">
        <f t="shared" si="10"/>
        <v>45389.350000000006</v>
      </c>
      <c r="M75" s="2">
        <f t="shared" si="10"/>
        <v>66497</v>
      </c>
      <c r="N75" s="2">
        <f t="shared" si="10"/>
        <v>79357.049999999988</v>
      </c>
      <c r="O75" s="2">
        <f t="shared" si="10"/>
        <v>56544.2</v>
      </c>
      <c r="P75" s="2">
        <f t="shared" si="10"/>
        <v>71728.600000000006</v>
      </c>
      <c r="Q75" s="2">
        <f t="shared" si="10"/>
        <v>67745.45</v>
      </c>
      <c r="R75" s="2">
        <f t="shared" si="10"/>
        <v>46218.75</v>
      </c>
      <c r="S75" s="2">
        <f t="shared" si="10"/>
        <v>76531</v>
      </c>
      <c r="T75" s="2">
        <f t="shared" si="10"/>
        <v>49314.5</v>
      </c>
      <c r="U75" s="2">
        <f t="shared" si="10"/>
        <v>59190.45</v>
      </c>
      <c r="V75" s="2">
        <f t="shared" si="10"/>
        <v>67464.149999999994</v>
      </c>
    </row>
    <row r="76" spans="1:22" x14ac:dyDescent="0.35">
      <c r="A76" s="2"/>
      <c r="B76" s="2" t="s">
        <v>64</v>
      </c>
      <c r="C76" s="3">
        <f t="shared" ref="C76:V76" si="11">C69*12%</f>
        <v>3788.2799999999997</v>
      </c>
      <c r="D76" s="3">
        <f t="shared" si="11"/>
        <v>4347.84</v>
      </c>
      <c r="E76" s="3">
        <f t="shared" si="11"/>
        <v>5589.24</v>
      </c>
      <c r="F76" s="3">
        <f t="shared" si="11"/>
        <v>6303</v>
      </c>
      <c r="G76" s="3">
        <f t="shared" si="11"/>
        <v>6227.16</v>
      </c>
      <c r="H76" s="3">
        <f t="shared" si="11"/>
        <v>4764</v>
      </c>
      <c r="I76" s="3">
        <f t="shared" si="11"/>
        <v>5062.92</v>
      </c>
      <c r="J76" s="3">
        <f t="shared" si="11"/>
        <v>3642.24</v>
      </c>
      <c r="K76" s="3">
        <f t="shared" si="11"/>
        <v>4919.76</v>
      </c>
      <c r="L76" s="3">
        <f t="shared" si="11"/>
        <v>3756.3599999999997</v>
      </c>
      <c r="M76" s="3">
        <f t="shared" si="11"/>
        <v>5503.2</v>
      </c>
      <c r="N76" s="3">
        <f t="shared" si="11"/>
        <v>6567.48</v>
      </c>
      <c r="O76" s="3">
        <f t="shared" si="11"/>
        <v>4679.5199999999995</v>
      </c>
      <c r="P76" s="3">
        <f t="shared" si="11"/>
        <v>5936.16</v>
      </c>
      <c r="Q76" s="3">
        <f t="shared" si="11"/>
        <v>5606.5199999999995</v>
      </c>
      <c r="R76" s="3">
        <f t="shared" si="11"/>
        <v>3825</v>
      </c>
      <c r="S76" s="3">
        <f t="shared" si="11"/>
        <v>6333.5999999999995</v>
      </c>
      <c r="T76" s="3">
        <f t="shared" si="11"/>
        <v>4081.2</v>
      </c>
      <c r="U76" s="3">
        <f t="shared" si="11"/>
        <v>4898.5199999999995</v>
      </c>
      <c r="V76" s="3">
        <f t="shared" si="11"/>
        <v>5583.24</v>
      </c>
    </row>
    <row r="77" spans="1:22" x14ac:dyDescent="0.35">
      <c r="A77" s="2"/>
      <c r="B77" s="2" t="s">
        <v>65</v>
      </c>
      <c r="C77" s="2">
        <f t="shared" ref="C77:V77" si="12">C69*5%</f>
        <v>1578.45</v>
      </c>
      <c r="D77" s="2">
        <f t="shared" si="12"/>
        <v>1811.6000000000001</v>
      </c>
      <c r="E77" s="2">
        <f t="shared" si="12"/>
        <v>2328.85</v>
      </c>
      <c r="F77" s="2">
        <f t="shared" si="12"/>
        <v>2626.25</v>
      </c>
      <c r="G77" s="2">
        <f t="shared" si="12"/>
        <v>2594.65</v>
      </c>
      <c r="H77" s="2">
        <f t="shared" si="12"/>
        <v>1985</v>
      </c>
      <c r="I77" s="2">
        <f t="shared" si="12"/>
        <v>2109.5500000000002</v>
      </c>
      <c r="J77" s="2">
        <f t="shared" si="12"/>
        <v>1517.6000000000001</v>
      </c>
      <c r="K77" s="2">
        <f t="shared" si="12"/>
        <v>2049.9</v>
      </c>
      <c r="L77" s="2">
        <f t="shared" si="12"/>
        <v>1565.15</v>
      </c>
      <c r="M77" s="2">
        <f t="shared" si="12"/>
        <v>2293</v>
      </c>
      <c r="N77" s="2">
        <f t="shared" si="12"/>
        <v>2736.4500000000003</v>
      </c>
      <c r="O77" s="2">
        <f t="shared" si="12"/>
        <v>1949.8000000000002</v>
      </c>
      <c r="P77" s="2">
        <f t="shared" si="12"/>
        <v>2473.4</v>
      </c>
      <c r="Q77" s="2">
        <f t="shared" si="12"/>
        <v>2336.0500000000002</v>
      </c>
      <c r="R77" s="2">
        <f t="shared" si="12"/>
        <v>1593.75</v>
      </c>
      <c r="S77" s="2">
        <f t="shared" si="12"/>
        <v>2639</v>
      </c>
      <c r="T77" s="2">
        <f t="shared" si="12"/>
        <v>1700.5</v>
      </c>
      <c r="U77" s="2">
        <f t="shared" si="12"/>
        <v>2041.0500000000002</v>
      </c>
      <c r="V77" s="2">
        <f t="shared" si="12"/>
        <v>2326.35</v>
      </c>
    </row>
    <row r="78" spans="1:22" x14ac:dyDescent="0.35">
      <c r="A78" s="2"/>
      <c r="B78" s="2" t="s">
        <v>66</v>
      </c>
      <c r="C78" s="3">
        <f t="shared" ref="C78:V78" si="13">C75-C76-C77+C74</f>
        <v>41658.320000000007</v>
      </c>
      <c r="D78" s="3">
        <f t="shared" si="13"/>
        <v>47626.96</v>
      </c>
      <c r="E78" s="3">
        <f t="shared" si="13"/>
        <v>60868.56</v>
      </c>
      <c r="F78" s="3">
        <f t="shared" si="13"/>
        <v>68982</v>
      </c>
      <c r="G78" s="3">
        <f t="shared" si="13"/>
        <v>67923.040000000008</v>
      </c>
      <c r="H78" s="3">
        <f t="shared" si="13"/>
        <v>52816</v>
      </c>
      <c r="I78" s="3">
        <f t="shared" si="13"/>
        <v>56004.479999999996</v>
      </c>
      <c r="J78" s="3">
        <f t="shared" si="13"/>
        <v>40100.559999999998</v>
      </c>
      <c r="K78" s="3">
        <f t="shared" si="13"/>
        <v>53727.44</v>
      </c>
      <c r="L78" s="3">
        <f t="shared" si="13"/>
        <v>41317.840000000004</v>
      </c>
      <c r="M78" s="3">
        <f t="shared" si="13"/>
        <v>59950.8</v>
      </c>
      <c r="N78" s="3">
        <f t="shared" si="13"/>
        <v>71553.119999999995</v>
      </c>
      <c r="O78" s="3">
        <f t="shared" si="13"/>
        <v>51164.88</v>
      </c>
      <c r="P78" s="3">
        <f t="shared" si="13"/>
        <v>64569.04</v>
      </c>
      <c r="Q78" s="3">
        <f t="shared" si="13"/>
        <v>61802.879999999997</v>
      </c>
      <c r="R78" s="3">
        <f t="shared" si="13"/>
        <v>42800</v>
      </c>
      <c r="S78" s="3">
        <f t="shared" si="13"/>
        <v>69558.399999999994</v>
      </c>
      <c r="T78" s="3">
        <f t="shared" si="13"/>
        <v>45532.800000000003</v>
      </c>
      <c r="U78" s="3">
        <f t="shared" si="13"/>
        <v>54000.88</v>
      </c>
      <c r="V78" s="3">
        <f t="shared" si="13"/>
        <v>61304.56</v>
      </c>
    </row>
    <row r="84" spans="3:7" x14ac:dyDescent="0.35">
      <c r="C84" s="2" t="s">
        <v>104</v>
      </c>
      <c r="D84" s="2" t="s">
        <v>62</v>
      </c>
      <c r="E84" s="2" t="s">
        <v>103</v>
      </c>
      <c r="F84" s="2" t="s">
        <v>63</v>
      </c>
      <c r="G84" s="2" t="s">
        <v>107</v>
      </c>
    </row>
    <row r="85" spans="3:7" x14ac:dyDescent="0.35">
      <c r="C85" s="2" t="s">
        <v>14</v>
      </c>
      <c r="D85" s="2" t="str">
        <f>HLOOKUP(C85,B66:W69,3,FALSE)</f>
        <v>Marketing Manager</v>
      </c>
      <c r="E85" s="2">
        <f>HLOOKUP(C85,B66:V70,4,FALSE)</f>
        <v>36232</v>
      </c>
      <c r="F85" s="2">
        <f>HLOOKUP(C85,B66:V76,10,FALSE)</f>
        <v>52536.399999999994</v>
      </c>
      <c r="G85" s="2">
        <f>HLOOKUP(C85,B66:V78,13,FALSE)</f>
        <v>47626.96</v>
      </c>
    </row>
  </sheetData>
  <mergeCells count="16">
    <mergeCell ref="A65:A73"/>
    <mergeCell ref="A39:C39"/>
    <mergeCell ref="A1:I1"/>
    <mergeCell ref="C24:D24"/>
    <mergeCell ref="A25:C25"/>
    <mergeCell ref="A26:C26"/>
    <mergeCell ref="A27:C27"/>
    <mergeCell ref="A29:C29"/>
    <mergeCell ref="A30:C30"/>
    <mergeCell ref="A32:C32"/>
    <mergeCell ref="A38:C38"/>
    <mergeCell ref="A51:E51"/>
    <mergeCell ref="A52:D52"/>
    <mergeCell ref="A53:D53"/>
    <mergeCell ref="A54:D54"/>
    <mergeCell ref="A48:F48"/>
  </mergeCells>
  <phoneticPr fontId="2" type="noConversion"/>
  <dataValidations count="2">
    <dataValidation type="list" allowBlank="1" showInputMessage="1" showErrorMessage="1" sqref="C60" xr:uid="{5A4EAC5F-197A-4BCB-AAC1-188496E9AFDD}">
      <formula1>$B$3:$B$22</formula1>
    </dataValidation>
    <dataValidation type="list" allowBlank="1" showInputMessage="1" showErrorMessage="1" sqref="C85" xr:uid="{A5F232D1-3491-49D0-9D7A-3FA940C7F956}">
      <formula1>$C$66:$V$66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BIJWASAN7</dc:creator>
  <cp:lastModifiedBy>BIJWASAN7</cp:lastModifiedBy>
  <dcterms:created xsi:type="dcterms:W3CDTF">2025-06-10T05:13:07Z</dcterms:created>
  <dcterms:modified xsi:type="dcterms:W3CDTF">2025-07-04T04:37:55Z</dcterms:modified>
</cp:coreProperties>
</file>