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shav Kokande\Downloads\"/>
    </mc:Choice>
  </mc:AlternateContent>
  <xr:revisionPtr revIDLastSave="0" documentId="13_ncr:1_{AFFE9EA9-3134-4993-9644-D59CC80FA847}" xr6:coauthVersionLast="36" xr6:coauthVersionMax="36" xr10:uidLastSave="{00000000-0000-0000-0000-000000000000}"/>
  <bookViews>
    <workbookView xWindow="0" yWindow="0" windowWidth="23040" windowHeight="8940" xr2:uid="{02295016-3F3C-424C-A224-38F9372A2F99}"/>
  </bookViews>
  <sheets>
    <sheet name="Sheet1" sheetId="1" r:id="rId1"/>
  </sheets>
  <calcPr calcId="17902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1" i="1" l="1"/>
  <c r="D27" i="1" l="1"/>
  <c r="H24" i="1"/>
  <c r="H23" i="1"/>
  <c r="G23" i="1"/>
  <c r="H22" i="1"/>
  <c r="G22" i="1"/>
  <c r="F22" i="1"/>
  <c r="H21" i="1"/>
  <c r="G21" i="1"/>
  <c r="F21" i="1"/>
  <c r="E21" i="1"/>
  <c r="H78" i="1" l="1"/>
  <c r="H83" i="1" s="1"/>
  <c r="G78" i="1"/>
  <c r="G84" i="1" s="1"/>
  <c r="F78" i="1"/>
  <c r="F84" i="1" s="1"/>
  <c r="E78" i="1"/>
  <c r="E84" i="1" s="1"/>
  <c r="C78" i="1"/>
  <c r="C82" i="1" s="1"/>
  <c r="D78" i="1"/>
  <c r="D83" i="1" s="1"/>
  <c r="R35" i="1"/>
  <c r="Q35" i="1"/>
  <c r="P35" i="1"/>
  <c r="O35" i="1"/>
  <c r="N35" i="1"/>
  <c r="M35" i="1"/>
  <c r="R34" i="1"/>
  <c r="Q34" i="1"/>
  <c r="P34" i="1"/>
  <c r="O34" i="1"/>
  <c r="N34" i="1"/>
  <c r="M34" i="1"/>
  <c r="R33" i="1"/>
  <c r="Q33" i="1"/>
  <c r="P33" i="1"/>
  <c r="O33" i="1"/>
  <c r="N33" i="1"/>
  <c r="M33" i="1"/>
  <c r="G25" i="1"/>
  <c r="F25" i="1"/>
  <c r="E25" i="1"/>
  <c r="D25" i="1"/>
  <c r="C25" i="1"/>
  <c r="F24" i="1"/>
  <c r="E24" i="1"/>
  <c r="D24" i="1"/>
  <c r="C24" i="1"/>
  <c r="E23" i="1"/>
  <c r="D23" i="1"/>
  <c r="D22" i="1"/>
  <c r="F20" i="1"/>
  <c r="C23" i="1" s="1"/>
  <c r="E20" i="1"/>
  <c r="C22" i="1" s="1"/>
  <c r="D20" i="1"/>
  <c r="C83" i="1" l="1"/>
  <c r="J20" i="1"/>
  <c r="C84" i="1"/>
  <c r="D84" i="1"/>
  <c r="E82" i="1"/>
  <c r="E83" i="1"/>
  <c r="G83" i="1"/>
  <c r="H84" i="1"/>
  <c r="F82" i="1"/>
  <c r="F83" i="1"/>
  <c r="J24" i="1"/>
  <c r="D82" i="1"/>
  <c r="G82" i="1"/>
  <c r="H82" i="1"/>
  <c r="J23" i="1"/>
  <c r="J25" i="1"/>
  <c r="J22" i="1"/>
  <c r="C21" i="1"/>
  <c r="J21" i="1" l="1"/>
  <c r="J28" i="1" l="1"/>
  <c r="L23" i="1" l="1"/>
  <c r="L24" i="1"/>
  <c r="L20" i="1"/>
  <c r="L25" i="1"/>
  <c r="L22" i="1"/>
  <c r="Q78" i="1" s="1"/>
  <c r="L21" i="1"/>
  <c r="P78" i="1" s="1"/>
  <c r="O78" i="1" l="1"/>
  <c r="O76" i="1"/>
  <c r="P77" i="1"/>
  <c r="P76" i="1"/>
  <c r="Q77" i="1"/>
  <c r="Q76" i="1"/>
  <c r="O77" i="1"/>
  <c r="T77" i="1"/>
  <c r="T78" i="1"/>
  <c r="T76" i="1"/>
  <c r="S78" i="1"/>
  <c r="S77" i="1"/>
  <c r="S76" i="1"/>
  <c r="R78" i="1"/>
  <c r="R77" i="1"/>
  <c r="R76" i="1"/>
  <c r="N24" i="1"/>
  <c r="Q24" i="1" s="1"/>
  <c r="L28" i="1"/>
  <c r="N20" i="1"/>
  <c r="Q20" i="1" s="1"/>
  <c r="N23" i="1"/>
  <c r="Q23" i="1" s="1"/>
  <c r="J42" i="1"/>
  <c r="N22" i="1"/>
  <c r="Q22" i="1" s="1"/>
  <c r="J40" i="1"/>
  <c r="N25" i="1"/>
  <c r="Q25" i="1" s="1"/>
  <c r="J41" i="1"/>
  <c r="N21" i="1"/>
  <c r="Q21" i="1" s="1"/>
  <c r="S80" i="1" l="1"/>
  <c r="S79" i="1"/>
  <c r="T79" i="1"/>
  <c r="T80" i="1"/>
  <c r="O79" i="1"/>
  <c r="O80" i="1"/>
  <c r="R79" i="1"/>
  <c r="R80" i="1"/>
  <c r="Q79" i="1"/>
  <c r="Q80" i="1"/>
  <c r="P79" i="1"/>
  <c r="P80" i="1"/>
  <c r="L41" i="1"/>
  <c r="Q28" i="1"/>
  <c r="S20" i="1" s="1"/>
  <c r="S24" i="1" s="1"/>
  <c r="I93" i="1" l="1"/>
  <c r="J93" i="1"/>
  <c r="I92" i="1"/>
  <c r="J92" i="1"/>
  <c r="J91" i="1"/>
  <c r="K93" i="1" l="1"/>
  <c r="L93" i="1" s="1"/>
  <c r="K91" i="1"/>
  <c r="L91" i="1" s="1"/>
  <c r="K92" i="1"/>
  <c r="L92" i="1" s="1"/>
  <c r="M93" i="1" l="1"/>
  <c r="M92" i="1"/>
  <c r="M91" i="1"/>
</calcChain>
</file>

<file path=xl/sharedStrings.xml><?xml version="1.0" encoding="utf-8"?>
<sst xmlns="http://schemas.openxmlformats.org/spreadsheetml/2006/main" count="116" uniqueCount="56">
  <si>
    <t>First of all input from user will be taken on the basis which parameter does he prefers more.</t>
  </si>
  <si>
    <t>CGPA is 1/5 times important than TeamWork</t>
  </si>
  <si>
    <t>CGPA is 1/3 times important than LeaderShip</t>
  </si>
  <si>
    <t>CGPA is 3 times important than attendence</t>
  </si>
  <si>
    <t>CGPA is 2 times important than confidence</t>
  </si>
  <si>
    <t>Project is 2 times important than TeamWork</t>
  </si>
  <si>
    <t>Project is 3 times important than Leadership</t>
  </si>
  <si>
    <t>Project is 2 times important than Attendence</t>
  </si>
  <si>
    <t>Project is equally important to Confidence</t>
  </si>
  <si>
    <t>TeamWork is 3 times important than Leadership</t>
  </si>
  <si>
    <t>TeamWork is 2 times important than Attendence</t>
  </si>
  <si>
    <t>TeamWork is 2 times important than Confidence</t>
  </si>
  <si>
    <t xml:space="preserve">Leadership is 3 times important than Attendance </t>
  </si>
  <si>
    <t xml:space="preserve">Leadership is equally important than Confidence </t>
  </si>
  <si>
    <t>Attendence is 1/3 times important than Confidence</t>
  </si>
  <si>
    <t>Pair - Wise Comparison Matrix</t>
  </si>
  <si>
    <t>A1</t>
  </si>
  <si>
    <t>Weights</t>
  </si>
  <si>
    <t>Matrix Multiplication</t>
  </si>
  <si>
    <t>A2</t>
  </si>
  <si>
    <t>Consistency Index</t>
  </si>
  <si>
    <t>CGPA</t>
  </si>
  <si>
    <t>Project</t>
  </si>
  <si>
    <t>TeamWork</t>
  </si>
  <si>
    <t>Leadership</t>
  </si>
  <si>
    <t>Attendence</t>
  </si>
  <si>
    <t>Confidence</t>
  </si>
  <si>
    <t>Consistency Ratio</t>
  </si>
  <si>
    <t>CI/RI</t>
  </si>
  <si>
    <t>Sum</t>
  </si>
  <si>
    <t>λ_max</t>
  </si>
  <si>
    <t>Student1</t>
  </si>
  <si>
    <t>Student2</t>
  </si>
  <si>
    <t>Student3</t>
  </si>
  <si>
    <t>Final Matrix</t>
  </si>
  <si>
    <r>
      <rPr>
        <b/>
        <i/>
        <u/>
        <sz val="11"/>
        <color rgb="FF006600"/>
        <rFont val="Calibri"/>
        <family val="2"/>
        <scheme val="minor"/>
      </rPr>
      <t>TOPSIS METHOD AFTER WE GOT THE WEIGHTS BY AHP</t>
    </r>
    <r>
      <rPr>
        <b/>
        <i/>
        <u/>
        <sz val="11"/>
        <color theme="1"/>
        <rFont val="Calibri"/>
        <family val="2"/>
        <scheme val="minor"/>
      </rPr>
      <t xml:space="preserve"> </t>
    </r>
  </si>
  <si>
    <t>Normalised Matrix</t>
  </si>
  <si>
    <t xml:space="preserve"> </t>
  </si>
  <si>
    <t>Weightage Normalised Matrix</t>
  </si>
  <si>
    <t xml:space="preserve">  sqrt(sum of squares)</t>
  </si>
  <si>
    <t xml:space="preserve">         s=sqr</t>
  </si>
  <si>
    <t>//student i/s</t>
  </si>
  <si>
    <t>//Ni*Weights</t>
  </si>
  <si>
    <t>VJ+</t>
  </si>
  <si>
    <t>VJ-</t>
  </si>
  <si>
    <t>// VJ+ indicates the best(ideal) value</t>
  </si>
  <si>
    <t>// VJ- indicates the worst value</t>
  </si>
  <si>
    <t>Euclidean distance</t>
  </si>
  <si>
    <t>Si+</t>
  </si>
  <si>
    <t>Si-</t>
  </si>
  <si>
    <t>Si+  +  Si-</t>
  </si>
  <si>
    <t>Pi</t>
  </si>
  <si>
    <t>//Si+ and Si- are euclidean distance w.r.t Vj+ and Vj-</t>
  </si>
  <si>
    <t xml:space="preserve">//Pi  is performance </t>
  </si>
  <si>
    <t>RANK</t>
  </si>
  <si>
    <t>CGPA is 1/4 times important than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</si>
</sst>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u/>
      <sz val="11"/>
      <color rgb="FF006600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theme="1" tint="4.9989318521683403E-2"/>
      </left>
      <right style="thin">
        <color theme="1" tint="4.9989318521683403E-2"/>
      </right>
      <top style="medium">
        <color theme="1" tint="4.9989318521683403E-2"/>
      </top>
      <bottom style="thin">
        <color theme="1" tint="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medium">
        <color theme="1" tint="4.9989318521683403E-2"/>
      </top>
      <bottom style="thin">
        <color theme="1" tint="4.9989318521683403E-2"/>
      </bottom>
      <diagonal/>
    </border>
    <border>
      <left style="thin">
        <color theme="1" tint="4.9989318521683403E-2"/>
      </left>
      <right style="medium">
        <color theme="1" tint="4.9989318521683403E-2"/>
      </right>
      <top style="medium">
        <color theme="1" tint="4.9989318521683403E-2"/>
      </top>
      <bottom style="thin">
        <color theme="1" tint="4.9989318521683403E-2"/>
      </bottom>
      <diagonal/>
    </border>
    <border>
      <left style="medium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1" tint="4.9989318521683403E-2"/>
      </left>
      <right style="medium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 style="medium">
        <color theme="1" tint="4.9989318521683403E-2"/>
      </left>
      <right style="medium">
        <color theme="1" tint="4.9989318521683403E-2"/>
      </right>
      <top style="medium">
        <color theme="1" tint="4.9989318521683403E-2"/>
      </top>
      <bottom style="thin">
        <color theme="1" tint="4.9989318521683403E-2"/>
      </bottom>
      <diagonal/>
    </border>
    <border>
      <left style="medium">
        <color theme="1" tint="4.9989318521683403E-2"/>
      </left>
      <right style="medium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 style="medium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medium">
        <color theme="1" tint="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medium">
        <color theme="1" tint="4.9989318521683403E-2"/>
      </bottom>
      <diagonal/>
    </border>
    <border>
      <left style="thin">
        <color rgb="FF3F3F3F"/>
      </left>
      <right style="medium">
        <color theme="1" tint="4.9989318521683403E-2"/>
      </right>
      <top style="thin">
        <color rgb="FF3F3F3F"/>
      </top>
      <bottom style="medium">
        <color theme="1" tint="4.9989318521683403E-2"/>
      </bottom>
      <diagonal/>
    </border>
    <border>
      <left style="medium">
        <color theme="1" tint="4.9989318521683403E-2"/>
      </left>
      <right style="medium">
        <color theme="1" tint="4.9989318521683403E-2"/>
      </right>
      <top style="thin">
        <color theme="1" tint="4.9989318521683403E-2"/>
      </top>
      <bottom style="medium">
        <color theme="1" tint="4.9989318521683403E-2"/>
      </bottom>
      <diagonal/>
    </border>
    <border>
      <left style="medium">
        <color theme="1" tint="4.9989318521683403E-2"/>
      </left>
      <right style="medium">
        <color theme="1" tint="4.9989318521683403E-2"/>
      </right>
      <top style="medium">
        <color theme="1" tint="4.9989318521683403E-2"/>
      </top>
      <bottom style="medium">
        <color theme="1" tint="4.9989318521683403E-2"/>
      </bottom>
      <diagonal/>
    </border>
    <border>
      <left style="medium">
        <color theme="1" tint="4.9989318521683403E-2"/>
      </left>
      <right style="thin">
        <color theme="1" tint="4.9989318521683403E-2"/>
      </right>
      <top style="medium">
        <color theme="1" tint="4.9989318521683403E-2"/>
      </top>
      <bottom style="medium">
        <color theme="1" tint="4.9989318521683403E-2"/>
      </bottom>
      <diagonal/>
    </border>
    <border>
      <left style="thin">
        <color theme="1" tint="4.9989318521683403E-2"/>
      </left>
      <right style="medium">
        <color theme="1" tint="4.9989318521683403E-2"/>
      </right>
      <top style="medium">
        <color theme="1" tint="4.9989318521683403E-2"/>
      </top>
      <bottom style="medium">
        <color theme="1" tint="4.9989318521683403E-2"/>
      </bottom>
      <diagonal/>
    </border>
    <border>
      <left style="thin">
        <color theme="1" tint="4.9989318521683403E-2"/>
      </left>
      <right style="medium">
        <color theme="1" tint="4.9989318521683403E-2"/>
      </right>
      <top style="thin">
        <color theme="1" tint="4.9989318521683403E-2"/>
      </top>
      <bottom style="medium">
        <color theme="1" tint="4.9989318521683403E-2"/>
      </bottom>
      <diagonal/>
    </border>
    <border>
      <left style="thin">
        <color theme="1" tint="4.9989318521683403E-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 vertical="top"/>
    </xf>
    <xf numFmtId="0" fontId="4" fillId="9" borderId="0" xfId="0" applyFont="1" applyFill="1" applyAlignment="1">
      <alignment horizontal="center" vertical="top"/>
    </xf>
    <xf numFmtId="0" fontId="3" fillId="3" borderId="2" xfId="2" applyBorder="1" applyAlignment="1">
      <alignment horizontal="center" vertical="center"/>
    </xf>
    <xf numFmtId="0" fontId="3" fillId="3" borderId="3" xfId="2" applyBorder="1" applyAlignment="1">
      <alignment horizontal="center" vertical="center"/>
    </xf>
    <xf numFmtId="0" fontId="3" fillId="3" borderId="4" xfId="2" applyBorder="1" applyAlignment="1">
      <alignment horizontal="center" vertical="center"/>
    </xf>
    <xf numFmtId="0" fontId="3" fillId="3" borderId="5" xfId="2" applyBorder="1" applyAlignment="1">
      <alignment horizontal="center" vertical="center"/>
    </xf>
    <xf numFmtId="164" fontId="3" fillId="3" borderId="6" xfId="2" applyNumberFormat="1" applyBorder="1" applyAlignment="1">
      <alignment horizontal="center" vertical="center"/>
    </xf>
    <xf numFmtId="164" fontId="1" fillId="4" borderId="6" xfId="3" applyNumberFormat="1" applyBorder="1" applyAlignment="1">
      <alignment horizontal="center" vertical="center"/>
    </xf>
    <xf numFmtId="164" fontId="1" fillId="4" borderId="7" xfId="3" applyNumberFormat="1" applyBorder="1" applyAlignment="1">
      <alignment horizontal="center" vertical="center"/>
    </xf>
    <xf numFmtId="0" fontId="1" fillId="8" borderId="8" xfId="7" applyBorder="1"/>
    <xf numFmtId="0" fontId="1" fillId="7" borderId="8" xfId="6" applyBorder="1"/>
    <xf numFmtId="0" fontId="1" fillId="5" borderId="8" xfId="4" applyBorder="1"/>
    <xf numFmtId="0" fontId="1" fillId="4" borderId="8" xfId="3" applyBorder="1"/>
    <xf numFmtId="0" fontId="2" fillId="2" borderId="0" xfId="1"/>
    <xf numFmtId="164" fontId="1" fillId="6" borderId="6" xfId="5" applyNumberFormat="1" applyBorder="1" applyAlignment="1">
      <alignment horizontal="center" vertical="center"/>
    </xf>
    <xf numFmtId="0" fontId="1" fillId="8" borderId="9" xfId="7" applyBorder="1"/>
    <xf numFmtId="0" fontId="1" fillId="7" borderId="9" xfId="6" applyBorder="1"/>
    <xf numFmtId="0" fontId="1" fillId="5" borderId="9" xfId="4" applyBorder="1"/>
    <xf numFmtId="0" fontId="3" fillId="3" borderId="10" xfId="2" applyBorder="1" applyAlignment="1">
      <alignment horizontal="center" vertical="center"/>
    </xf>
    <xf numFmtId="164" fontId="1" fillId="6" borderId="11" xfId="5" applyNumberFormat="1" applyBorder="1" applyAlignment="1">
      <alignment horizontal="center" vertical="center"/>
    </xf>
    <xf numFmtId="164" fontId="3" fillId="3" borderId="12" xfId="2" applyNumberFormat="1" applyBorder="1" applyAlignment="1">
      <alignment horizontal="center" vertical="center"/>
    </xf>
    <xf numFmtId="0" fontId="1" fillId="8" borderId="13" xfId="7" applyBorder="1"/>
    <xf numFmtId="0" fontId="1" fillId="7" borderId="13" xfId="6" applyBorder="1"/>
    <xf numFmtId="0" fontId="1" fillId="5" borderId="13" xfId="4" applyBorder="1"/>
    <xf numFmtId="0" fontId="1" fillId="8" borderId="14" xfId="7" applyBorder="1"/>
    <xf numFmtId="0" fontId="1" fillId="7" borderId="14" xfId="6" applyBorder="1"/>
    <xf numFmtId="0" fontId="0" fillId="10" borderId="15" xfId="0" applyFill="1" applyBorder="1" applyAlignment="1"/>
    <xf numFmtId="0" fontId="1" fillId="4" borderId="16" xfId="3" applyBorder="1"/>
    <xf numFmtId="0" fontId="3" fillId="3" borderId="6" xfId="2" applyBorder="1" applyAlignment="1">
      <alignment horizontal="center" vertical="center"/>
    </xf>
    <xf numFmtId="164" fontId="3" fillId="3" borderId="7" xfId="2" applyNumberFormat="1" applyBorder="1" applyAlignment="1">
      <alignment horizontal="center" vertical="center"/>
    </xf>
    <xf numFmtId="0" fontId="0" fillId="0" borderId="6" xfId="0" applyBorder="1"/>
    <xf numFmtId="164" fontId="3" fillId="3" borderId="11" xfId="2" applyNumberFormat="1" applyBorder="1" applyAlignment="1">
      <alignment horizontal="center" vertical="center"/>
    </xf>
    <xf numFmtId="164" fontId="3" fillId="3" borderId="17" xfId="2" applyNumberFormat="1" applyBorder="1" applyAlignment="1">
      <alignment horizontal="center" vertical="center"/>
    </xf>
    <xf numFmtId="0" fontId="0" fillId="0" borderId="0" xfId="0" applyBorder="1"/>
    <xf numFmtId="0" fontId="0" fillId="0" borderId="2" xfId="0" applyBorder="1"/>
    <xf numFmtId="2" fontId="0" fillId="0" borderId="4" xfId="0" applyNumberFormat="1" applyBorder="1"/>
    <xf numFmtId="0" fontId="0" fillId="0" borderId="5" xfId="0" applyBorder="1"/>
    <xf numFmtId="2" fontId="4" fillId="11" borderId="7" xfId="0" applyNumberFormat="1" applyFont="1" applyFill="1" applyBorder="1"/>
    <xf numFmtId="2" fontId="4" fillId="0" borderId="0" xfId="0" applyNumberFormat="1" applyFont="1"/>
    <xf numFmtId="0" fontId="0" fillId="0" borderId="10" xfId="0" applyBorder="1"/>
    <xf numFmtId="2" fontId="0" fillId="0" borderId="17" xfId="0" applyNumberFormat="1" applyBorder="1"/>
    <xf numFmtId="0" fontId="0" fillId="12" borderId="0" xfId="0" applyFill="1" applyBorder="1"/>
    <xf numFmtId="0" fontId="4" fillId="0" borderId="0" xfId="0" applyFont="1"/>
    <xf numFmtId="0" fontId="5" fillId="0" borderId="0" xfId="0" applyFont="1"/>
    <xf numFmtId="0" fontId="8" fillId="0" borderId="0" xfId="0" applyFont="1"/>
    <xf numFmtId="0" fontId="3" fillId="3" borderId="0" xfId="2" applyBorder="1" applyAlignment="1">
      <alignment horizontal="center" vertical="center"/>
    </xf>
    <xf numFmtId="164" fontId="0" fillId="0" borderId="0" xfId="0" applyNumberFormat="1"/>
    <xf numFmtId="0" fontId="6" fillId="0" borderId="0" xfId="0" applyFont="1"/>
    <xf numFmtId="0" fontId="3" fillId="3" borderId="18" xfId="2" applyBorder="1" applyAlignment="1">
      <alignment horizontal="center" vertical="center"/>
    </xf>
    <xf numFmtId="165" fontId="0" fillId="0" borderId="0" xfId="0" applyNumberFormat="1" applyBorder="1"/>
    <xf numFmtId="0" fontId="0" fillId="13" borderId="19" xfId="0" applyFont="1" applyFill="1" applyBorder="1" applyAlignment="1">
      <alignment horizontal="center" vertical="top"/>
    </xf>
    <xf numFmtId="0" fontId="0" fillId="0" borderId="0" xfId="0" applyAlignment="1"/>
    <xf numFmtId="0" fontId="0" fillId="0" borderId="0" xfId="0" applyFill="1" applyBorder="1" applyAlignment="1"/>
    <xf numFmtId="0" fontId="4" fillId="9" borderId="0" xfId="0" applyFont="1" applyFill="1" applyAlignment="1">
      <alignment horizontal="center" vertical="top"/>
    </xf>
    <xf numFmtId="0" fontId="4" fillId="9" borderId="0" xfId="0" applyFont="1" applyFill="1" applyBorder="1" applyAlignment="1">
      <alignment horizontal="center" vertical="top"/>
    </xf>
    <xf numFmtId="0" fontId="0" fillId="9" borderId="0" xfId="0" applyFill="1" applyBorder="1" applyAlignment="1">
      <alignment horizontal="center" vertical="top"/>
    </xf>
    <xf numFmtId="0" fontId="0" fillId="9" borderId="0" xfId="0" applyFill="1" applyBorder="1" applyAlignment="1"/>
    <xf numFmtId="0" fontId="0" fillId="9" borderId="0" xfId="0" applyFill="1" applyAlignment="1">
      <alignment horizontal="center" vertical="top"/>
    </xf>
  </cellXfs>
  <cellStyles count="8">
    <cellStyle name="40% - Accent2" xfId="4" builtinId="35"/>
    <cellStyle name="60% - Accent1" xfId="3" builtinId="32"/>
    <cellStyle name="60% - Accent2" xfId="5" builtinId="36"/>
    <cellStyle name="60% - Accent5" xfId="6" builtinId="48"/>
    <cellStyle name="60% - Accent6" xfId="7" builtinId="52"/>
    <cellStyle name="Good" xfId="1" builtinId="26"/>
    <cellStyle name="Normal" xfId="0" builtinId="0"/>
    <cellStyle name="Output" xfId="2" builtinId="21"/>
  </cellStyles>
  <dxfs count="0"/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518160</xdr:colOff>
      <xdr:row>9</xdr:row>
      <xdr:rowOff>15240</xdr:rowOff>
    </xdr:from>
    <xdr:to>
      <xdr:col>19</xdr:col>
      <xdr:colOff>472913</xdr:colOff>
      <xdr:row>15</xdr:row>
      <xdr:rowOff>61059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8CBC36-AB22-49C0-A321-843D81C072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53400" y="1661160"/>
          <a:ext cx="5464013" cy="11430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100AF-7CF7-4F95-8AF8-66C152E2B7FB}">
  <dimension ref="A1:T97"/>
  <sheetViews>
    <sheetView tabSelected="1" topLeftCell="B1" zoomScale="85" zoomScaleNormal="85" workbookViewId="0">
      <selection activeCell="L92" sqref="L92"/>
    </sheetView>
  </sheetViews>
  <sheetFormatPr defaultRowHeight="14.4" x14ac:dyDescent="0.3"/>
  <cols>
    <col min="2" max="2" width="11.77734375" customWidth="1"/>
    <col min="3" max="3" width="10.5546875" bestFit="1" customWidth="1"/>
    <col min="5" max="5" width="11.5546875" customWidth="1"/>
    <col min="6" max="6" width="11.21875" customWidth="1"/>
    <col min="7" max="7" width="10.6640625" customWidth="1"/>
    <col min="8" max="8" width="11.109375" customWidth="1"/>
    <col min="12" max="12" width="10.109375" customWidth="1"/>
    <col min="15" max="15" width="10.44140625" customWidth="1"/>
    <col min="16" max="16" width="11.21875" customWidth="1"/>
    <col min="17" max="17" width="10.77734375" customWidth="1"/>
    <col min="18" max="18" width="11.109375" customWidth="1"/>
  </cols>
  <sheetData>
    <row r="1" spans="1:11" x14ac:dyDescent="0.3">
      <c r="A1" s="52" t="s">
        <v>0</v>
      </c>
      <c r="B1" s="52"/>
      <c r="C1" s="52"/>
      <c r="D1" s="52"/>
      <c r="E1" s="52"/>
      <c r="F1" s="52"/>
      <c r="G1" s="52"/>
      <c r="H1" s="52"/>
      <c r="I1" s="52"/>
    </row>
    <row r="2" spans="1:11" x14ac:dyDescent="0.3">
      <c r="A2" s="52" t="s">
        <v>55</v>
      </c>
      <c r="B2" s="52"/>
      <c r="C2" s="52"/>
      <c r="D2" s="52"/>
      <c r="E2" s="52"/>
    </row>
    <row r="3" spans="1:11" x14ac:dyDescent="0.3">
      <c r="A3" s="52" t="s">
        <v>1</v>
      </c>
      <c r="B3" s="52"/>
      <c r="C3" s="52"/>
      <c r="D3" s="52"/>
      <c r="E3" s="52"/>
    </row>
    <row r="4" spans="1:11" x14ac:dyDescent="0.3">
      <c r="A4" s="52" t="s">
        <v>2</v>
      </c>
      <c r="B4" s="52"/>
      <c r="C4" s="52"/>
      <c r="D4" s="52"/>
      <c r="E4" s="52"/>
    </row>
    <row r="5" spans="1:11" x14ac:dyDescent="0.3">
      <c r="A5" s="53" t="s">
        <v>3</v>
      </c>
      <c r="B5" s="53"/>
      <c r="C5" s="53"/>
      <c r="D5" s="53"/>
      <c r="E5" s="53"/>
    </row>
    <row r="6" spans="1:11" x14ac:dyDescent="0.3">
      <c r="A6" s="52" t="s">
        <v>4</v>
      </c>
      <c r="B6" s="52"/>
      <c r="C6" s="52"/>
      <c r="D6" s="52"/>
      <c r="E6" s="52"/>
    </row>
    <row r="7" spans="1:11" x14ac:dyDescent="0.3">
      <c r="A7" s="52" t="s">
        <v>5</v>
      </c>
      <c r="B7" s="52"/>
      <c r="C7" s="52"/>
      <c r="D7" s="52"/>
      <c r="E7" s="52"/>
    </row>
    <row r="8" spans="1:11" x14ac:dyDescent="0.3">
      <c r="A8" s="52" t="s">
        <v>6</v>
      </c>
      <c r="B8" s="52"/>
      <c r="C8" s="52"/>
      <c r="D8" s="52"/>
      <c r="E8" s="52"/>
    </row>
    <row r="9" spans="1:11" x14ac:dyDescent="0.3">
      <c r="A9" s="53" t="s">
        <v>7</v>
      </c>
      <c r="B9" s="53"/>
      <c r="C9" s="53"/>
      <c r="D9" s="53"/>
      <c r="E9" s="53"/>
    </row>
    <row r="10" spans="1:11" x14ac:dyDescent="0.3">
      <c r="A10" s="53" t="s">
        <v>8</v>
      </c>
      <c r="B10" s="53"/>
      <c r="C10" s="53"/>
      <c r="D10" s="53"/>
      <c r="E10" s="53"/>
    </row>
    <row r="11" spans="1:11" x14ac:dyDescent="0.3">
      <c r="A11" s="52" t="s">
        <v>9</v>
      </c>
      <c r="B11" s="52"/>
      <c r="C11" s="52"/>
      <c r="D11" s="52"/>
      <c r="E11" s="52"/>
    </row>
    <row r="12" spans="1:11" x14ac:dyDescent="0.3">
      <c r="A12" s="52" t="s">
        <v>10</v>
      </c>
      <c r="B12" s="52"/>
      <c r="C12" s="52"/>
      <c r="D12" s="52"/>
      <c r="E12" s="52"/>
      <c r="K12" s="1"/>
    </row>
    <row r="13" spans="1:11" x14ac:dyDescent="0.3">
      <c r="A13" s="52" t="s">
        <v>11</v>
      </c>
      <c r="B13" s="52"/>
      <c r="C13" s="52"/>
      <c r="D13" s="52"/>
      <c r="E13" s="52"/>
    </row>
    <row r="14" spans="1:11" x14ac:dyDescent="0.3">
      <c r="A14" s="52" t="s">
        <v>12</v>
      </c>
      <c r="B14" s="52"/>
      <c r="C14" s="52"/>
      <c r="D14" s="52"/>
      <c r="E14" s="52"/>
    </row>
    <row r="15" spans="1:11" x14ac:dyDescent="0.3">
      <c r="A15" s="52" t="s">
        <v>13</v>
      </c>
      <c r="B15" s="52"/>
      <c r="C15" s="52"/>
      <c r="D15" s="52"/>
      <c r="E15" s="52"/>
    </row>
    <row r="16" spans="1:11" x14ac:dyDescent="0.3">
      <c r="A16" s="52" t="s">
        <v>14</v>
      </c>
      <c r="B16" s="52"/>
      <c r="C16" s="52"/>
      <c r="D16" s="52"/>
      <c r="E16" s="52"/>
    </row>
    <row r="18" spans="2:20" ht="15" thickBot="1" x14ac:dyDescent="0.35">
      <c r="B18" s="55" t="s">
        <v>15</v>
      </c>
      <c r="C18" s="56"/>
      <c r="D18" s="56"/>
      <c r="E18" s="56"/>
      <c r="F18" s="56"/>
      <c r="G18" s="57"/>
      <c r="H18" s="57"/>
      <c r="J18" s="2" t="s">
        <v>16</v>
      </c>
      <c r="L18" s="2" t="s">
        <v>17</v>
      </c>
      <c r="N18" s="54" t="s">
        <v>18</v>
      </c>
      <c r="O18" s="58"/>
      <c r="Q18" s="2" t="s">
        <v>19</v>
      </c>
      <c r="S18" s="54" t="s">
        <v>20</v>
      </c>
      <c r="T18" s="54"/>
    </row>
    <row r="19" spans="2:20" ht="15" thickBot="1" x14ac:dyDescent="0.35">
      <c r="B19" s="3"/>
      <c r="C19" s="4" t="s">
        <v>21</v>
      </c>
      <c r="D19" s="4" t="s">
        <v>22</v>
      </c>
      <c r="E19" s="4" t="s">
        <v>23</v>
      </c>
      <c r="F19" s="4" t="s">
        <v>24</v>
      </c>
      <c r="G19" s="4" t="s">
        <v>25</v>
      </c>
      <c r="H19" s="5" t="s">
        <v>26</v>
      </c>
    </row>
    <row r="20" spans="2:20" ht="14.4" customHeight="1" thickBot="1" x14ac:dyDescent="0.35">
      <c r="B20" s="6" t="s">
        <v>21</v>
      </c>
      <c r="C20" s="7">
        <v>1</v>
      </c>
      <c r="D20" s="8">
        <f>1/4</f>
        <v>0.25</v>
      </c>
      <c r="E20" s="8">
        <f>1/5</f>
        <v>0.2</v>
      </c>
      <c r="F20" s="8">
        <f>1/3</f>
        <v>0.33333333333333331</v>
      </c>
      <c r="G20" s="8">
        <v>3</v>
      </c>
      <c r="H20" s="9">
        <v>2</v>
      </c>
      <c r="J20" s="10">
        <f t="shared" ref="J20:J25" si="0">(C20*D20*E20*F20*G20*H20)^(1/6)</f>
        <v>0.68129206905796136</v>
      </c>
      <c r="L20" s="11">
        <f t="shared" ref="L20:L25" si="1">J20/$J$28</f>
        <v>7.4899375538727289E-2</v>
      </c>
      <c r="N20" s="12">
        <f t="shared" ref="N20:N25" si="2">(C20*$L$20)+(D20*$L$21)+(E20*$L$22)+(F20*$L$23)+(G20*$L$24)+(H20*$L$25)</f>
        <v>0.48435975897417538</v>
      </c>
      <c r="Q20" s="13">
        <f t="shared" ref="Q20:Q25" si="3">N20/L20</f>
        <v>6.4668063717531732</v>
      </c>
      <c r="S20" s="14">
        <f>(Q28-6)/5</f>
        <v>0.17209442580260159</v>
      </c>
    </row>
    <row r="21" spans="2:20" ht="14.4" customHeight="1" thickBot="1" x14ac:dyDescent="0.35">
      <c r="B21" s="6" t="s">
        <v>22</v>
      </c>
      <c r="C21" s="15">
        <f>1/D20</f>
        <v>4</v>
      </c>
      <c r="D21" s="7">
        <v>1</v>
      </c>
      <c r="E21" s="8">
        <f>4/5</f>
        <v>0.8</v>
      </c>
      <c r="F21" s="8">
        <f>F20/D20</f>
        <v>1.3333333333333333</v>
      </c>
      <c r="G21" s="8">
        <f>G20/D20</f>
        <v>12</v>
      </c>
      <c r="H21" s="9">
        <f>H20/D20</f>
        <v>8</v>
      </c>
      <c r="J21" s="16">
        <f t="shared" si="0"/>
        <v>2.725168276231845</v>
      </c>
      <c r="L21" s="17">
        <f t="shared" si="1"/>
        <v>0.2995975021549091</v>
      </c>
      <c r="N21" s="18">
        <f t="shared" si="2"/>
        <v>1.9374390358967015</v>
      </c>
      <c r="Q21" s="13">
        <f t="shared" si="3"/>
        <v>6.4668063717531741</v>
      </c>
    </row>
    <row r="22" spans="2:20" ht="14.4" customHeight="1" thickBot="1" x14ac:dyDescent="0.35">
      <c r="B22" s="6" t="s">
        <v>23</v>
      </c>
      <c r="C22" s="15">
        <f>1/E20</f>
        <v>5</v>
      </c>
      <c r="D22" s="15">
        <f>1/E21</f>
        <v>1.25</v>
      </c>
      <c r="E22" s="7">
        <v>1</v>
      </c>
      <c r="F22" s="8">
        <f>F21/E21</f>
        <v>1.6666666666666665</v>
      </c>
      <c r="G22" s="8">
        <f>G21/E21</f>
        <v>15</v>
      </c>
      <c r="H22" s="9">
        <f>H21/E21</f>
        <v>10</v>
      </c>
      <c r="J22" s="16">
        <f t="shared" si="0"/>
        <v>3.4064603452898061</v>
      </c>
      <c r="L22" s="17">
        <f t="shared" si="1"/>
        <v>0.37449687769363638</v>
      </c>
      <c r="N22" s="18">
        <f t="shared" si="2"/>
        <v>2.4217987948708766</v>
      </c>
      <c r="Q22" s="13">
        <f t="shared" si="3"/>
        <v>6.4668063717531732</v>
      </c>
      <c r="S22" s="54" t="s">
        <v>27</v>
      </c>
      <c r="T22" s="54"/>
    </row>
    <row r="23" spans="2:20" ht="14.4" customHeight="1" thickBot="1" x14ac:dyDescent="0.35">
      <c r="B23" s="6" t="s">
        <v>24</v>
      </c>
      <c r="C23" s="15">
        <f>1/F20</f>
        <v>3</v>
      </c>
      <c r="D23" s="15">
        <f>1/F21</f>
        <v>0.75</v>
      </c>
      <c r="E23" s="15">
        <f>1/F22</f>
        <v>0.60000000000000009</v>
      </c>
      <c r="F23" s="7">
        <v>1</v>
      </c>
      <c r="G23" s="8">
        <f>G22/F22</f>
        <v>9</v>
      </c>
      <c r="H23" s="9">
        <f>H22/G22</f>
        <v>0.66666666666666663</v>
      </c>
      <c r="J23" s="16">
        <f t="shared" si="0"/>
        <v>1.417144611621026</v>
      </c>
      <c r="L23" s="17">
        <f t="shared" si="1"/>
        <v>0.15579697941479612</v>
      </c>
      <c r="N23" s="18">
        <f t="shared" si="2"/>
        <v>1.0376206651497364</v>
      </c>
      <c r="Q23" s="13">
        <f t="shared" si="3"/>
        <v>6.6600820442555575</v>
      </c>
      <c r="S23" t="s">
        <v>28</v>
      </c>
    </row>
    <row r="24" spans="2:20" ht="14.4" customHeight="1" thickBot="1" x14ac:dyDescent="0.35">
      <c r="B24" s="6" t="s">
        <v>25</v>
      </c>
      <c r="C24" s="15">
        <f>1/G20</f>
        <v>0.33333333333333331</v>
      </c>
      <c r="D24" s="15">
        <f>1/G21</f>
        <v>8.3333333333333329E-2</v>
      </c>
      <c r="E24" s="15">
        <f>1/G22</f>
        <v>6.6666666666666666E-2</v>
      </c>
      <c r="F24" s="15">
        <f>1/G23</f>
        <v>0.1111111111111111</v>
      </c>
      <c r="G24" s="7">
        <v>1</v>
      </c>
      <c r="H24" s="9">
        <f>H23/G23</f>
        <v>7.407407407407407E-2</v>
      </c>
      <c r="J24" s="16">
        <f t="shared" si="0"/>
        <v>0.15746051240233622</v>
      </c>
      <c r="L24" s="17">
        <f t="shared" si="1"/>
        <v>1.7310775490532903E-2</v>
      </c>
      <c r="N24" s="18">
        <f t="shared" si="2"/>
        <v>0.11529118501663738</v>
      </c>
      <c r="Q24" s="13">
        <f t="shared" si="3"/>
        <v>6.6600820442555575</v>
      </c>
      <c r="S24" s="14">
        <f>S20/1.24</f>
        <v>0.13878582726016259</v>
      </c>
    </row>
    <row r="25" spans="2:20" ht="14.4" customHeight="1" thickBot="1" x14ac:dyDescent="0.35">
      <c r="B25" s="19" t="s">
        <v>26</v>
      </c>
      <c r="C25" s="20">
        <f>1/H20</f>
        <v>0.5</v>
      </c>
      <c r="D25" s="20">
        <f>1/H21</f>
        <v>0.125</v>
      </c>
      <c r="E25" s="20">
        <f>1/H22</f>
        <v>0.1</v>
      </c>
      <c r="F25" s="20">
        <f>1/H23</f>
        <v>1.5</v>
      </c>
      <c r="G25" s="20">
        <f>1/H24</f>
        <v>13.5</v>
      </c>
      <c r="H25" s="21">
        <v>1</v>
      </c>
      <c r="J25" s="22">
        <f t="shared" si="0"/>
        <v>0.708572305810513</v>
      </c>
      <c r="L25" s="23">
        <f t="shared" si="1"/>
        <v>7.7898489707398058E-2</v>
      </c>
      <c r="N25" s="24">
        <f t="shared" si="2"/>
        <v>0.65763849125987739</v>
      </c>
      <c r="Q25" s="13">
        <f t="shared" si="3"/>
        <v>8.4422495703074087</v>
      </c>
    </row>
    <row r="27" spans="2:20" ht="15" thickBot="1" x14ac:dyDescent="0.35">
      <c r="D27">
        <f>(C20*D20*E20)^(1/3)</f>
        <v>0.36840314986403871</v>
      </c>
    </row>
    <row r="28" spans="2:20" ht="15" thickBot="1" x14ac:dyDescent="0.35">
      <c r="I28" s="25" t="s">
        <v>29</v>
      </c>
      <c r="J28" s="25">
        <f>SUM(J20:J25)</f>
        <v>9.0960981204134885</v>
      </c>
      <c r="L28" s="26">
        <f>SUM(L20:L25)</f>
        <v>0.99999999999999989</v>
      </c>
      <c r="P28" s="27" t="s">
        <v>30</v>
      </c>
      <c r="Q28" s="28">
        <f>AVERAGE(Q20:Q25)</f>
        <v>6.860472129013008</v>
      </c>
    </row>
    <row r="31" spans="2:20" ht="15" thickBot="1" x14ac:dyDescent="0.35"/>
    <row r="32" spans="2:20" x14ac:dyDescent="0.3">
      <c r="B32" s="3"/>
      <c r="C32" s="4" t="s">
        <v>21</v>
      </c>
      <c r="D32" s="4" t="s">
        <v>22</v>
      </c>
      <c r="E32" s="4" t="s">
        <v>23</v>
      </c>
      <c r="F32" s="4" t="s">
        <v>24</v>
      </c>
      <c r="G32" s="4" t="s">
        <v>25</v>
      </c>
      <c r="H32" s="5" t="s">
        <v>26</v>
      </c>
      <c r="L32" s="29"/>
      <c r="M32" s="29" t="s">
        <v>21</v>
      </c>
      <c r="N32" s="29" t="s">
        <v>22</v>
      </c>
      <c r="O32" s="29" t="s">
        <v>23</v>
      </c>
      <c r="P32" s="29" t="s">
        <v>24</v>
      </c>
      <c r="Q32" s="29" t="s">
        <v>25</v>
      </c>
      <c r="R32" s="29" t="s">
        <v>26</v>
      </c>
    </row>
    <row r="33" spans="1:18" x14ac:dyDescent="0.3">
      <c r="B33" s="6" t="s">
        <v>31</v>
      </c>
      <c r="C33" s="7">
        <v>8.8000000000000007</v>
      </c>
      <c r="D33" s="7">
        <v>6</v>
      </c>
      <c r="E33" s="7">
        <v>7</v>
      </c>
      <c r="F33" s="7">
        <v>8</v>
      </c>
      <c r="G33" s="7">
        <v>8.5</v>
      </c>
      <c r="H33" s="30">
        <v>8</v>
      </c>
      <c r="L33" s="29" t="s">
        <v>31</v>
      </c>
      <c r="M33" s="31">
        <f>C33/$C$33</f>
        <v>1</v>
      </c>
      <c r="N33" s="31">
        <f>D33/$D$34</f>
        <v>0.76923076923076927</v>
      </c>
      <c r="O33" s="31">
        <f>E33/$E$35</f>
        <v>0.93333333333333335</v>
      </c>
      <c r="P33" s="31">
        <f>F33/$F$33</f>
        <v>1</v>
      </c>
      <c r="Q33" s="31">
        <f>G33/$G$35</f>
        <v>0.94444444444444442</v>
      </c>
      <c r="R33" s="31">
        <f>H33/$H$34</f>
        <v>0.88888888888888884</v>
      </c>
    </row>
    <row r="34" spans="1:18" x14ac:dyDescent="0.3">
      <c r="B34" s="6" t="s">
        <v>32</v>
      </c>
      <c r="C34" s="7">
        <v>8</v>
      </c>
      <c r="D34" s="7">
        <v>7.8</v>
      </c>
      <c r="E34" s="7">
        <v>7.1</v>
      </c>
      <c r="F34" s="7">
        <v>7.9</v>
      </c>
      <c r="G34" s="7">
        <v>7.7</v>
      </c>
      <c r="H34" s="30">
        <v>9</v>
      </c>
      <c r="L34" s="29" t="s">
        <v>32</v>
      </c>
      <c r="M34" s="31">
        <f>C34/$C$33</f>
        <v>0.90909090909090906</v>
      </c>
      <c r="N34" s="31">
        <f>D34/$D$34</f>
        <v>1</v>
      </c>
      <c r="O34" s="31">
        <f>E34/$E$35</f>
        <v>0.94666666666666666</v>
      </c>
      <c r="P34" s="31">
        <f>F34/$F$33</f>
        <v>0.98750000000000004</v>
      </c>
      <c r="Q34" s="31">
        <f>G34/$G$35</f>
        <v>0.85555555555555562</v>
      </c>
      <c r="R34" s="31">
        <f>H34/$H$34</f>
        <v>1</v>
      </c>
    </row>
    <row r="35" spans="1:18" ht="15" thickBot="1" x14ac:dyDescent="0.35">
      <c r="B35" s="19" t="s">
        <v>33</v>
      </c>
      <c r="C35" s="32">
        <v>7.9</v>
      </c>
      <c r="D35" s="32">
        <v>7.5</v>
      </c>
      <c r="E35" s="32">
        <v>7.5</v>
      </c>
      <c r="F35" s="32">
        <v>7.5</v>
      </c>
      <c r="G35" s="32">
        <v>9</v>
      </c>
      <c r="H35" s="33">
        <v>8.5</v>
      </c>
      <c r="L35" s="29" t="s">
        <v>33</v>
      </c>
      <c r="M35" s="31">
        <f>C35/$C$33</f>
        <v>0.89772727272727271</v>
      </c>
      <c r="N35" s="31">
        <f>D35/$D$34</f>
        <v>0.96153846153846156</v>
      </c>
      <c r="O35" s="31">
        <f>E35/$E$35</f>
        <v>1</v>
      </c>
      <c r="P35" s="31">
        <f>F35/$F$33</f>
        <v>0.9375</v>
      </c>
      <c r="Q35" s="31">
        <f>G35/$G$35</f>
        <v>1</v>
      </c>
      <c r="R35" s="31">
        <f>H35/$H$34</f>
        <v>0.94444444444444442</v>
      </c>
    </row>
    <row r="36" spans="1:18" x14ac:dyDescent="0.3">
      <c r="N36" s="34"/>
    </row>
    <row r="38" spans="1:18" x14ac:dyDescent="0.3">
      <c r="I38" s="54" t="s">
        <v>34</v>
      </c>
      <c r="J38" s="54"/>
      <c r="K38" s="54"/>
    </row>
    <row r="39" spans="1:18" ht="15" thickBot="1" x14ac:dyDescent="0.35"/>
    <row r="40" spans="1:18" x14ac:dyDescent="0.3">
      <c r="I40" s="35" t="s">
        <v>31</v>
      </c>
      <c r="J40" s="36">
        <f>(M33*$L$20)+(N33*$L$21)+(O33*$L$22)+(P33*$L$23)+(Q33*$L$24)+(R33*$L$25)</f>
        <v>0.89627855887967889</v>
      </c>
    </row>
    <row r="41" spans="1:18" x14ac:dyDescent="0.3">
      <c r="I41" s="37" t="s">
        <v>32</v>
      </c>
      <c r="J41" s="38">
        <f>(M34*$L$20)+(N34*$L$21)+(O34*$L$22)+(P34*$L$23)+(Q34*$L$24)+(R34*$L$25)</f>
        <v>0.9687698914584707</v>
      </c>
      <c r="L41" s="39">
        <f>MAX(J40:J42)</f>
        <v>0.9687698914584707</v>
      </c>
    </row>
    <row r="42" spans="1:18" ht="15" thickBot="1" x14ac:dyDescent="0.35">
      <c r="I42" s="40" t="s">
        <v>33</v>
      </c>
      <c r="J42" s="41">
        <f>(M35*$L$20)+(N35*$L$21)+(O35*$L$22)+(P35*$L$23)+(Q35*$L$24)+(R35*$L$25)</f>
        <v>0.96675185065446012</v>
      </c>
    </row>
    <row r="46" spans="1:18" x14ac:dyDescent="0.3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</row>
    <row r="47" spans="1:18" x14ac:dyDescent="0.3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</row>
    <row r="48" spans="1:18" x14ac:dyDescent="0.3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</row>
    <row r="49" spans="1:18" x14ac:dyDescent="0.3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</row>
    <row r="50" spans="1:18" x14ac:dyDescent="0.3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</row>
    <row r="51" spans="1:18" x14ac:dyDescent="0.3">
      <c r="A51" s="34"/>
      <c r="B51" s="34"/>
      <c r="C51" s="34"/>
      <c r="D51" s="34"/>
      <c r="E51" s="34"/>
      <c r="F51" s="34"/>
      <c r="G51" s="34"/>
      <c r="H51" s="50"/>
      <c r="I51" s="50"/>
      <c r="J51" s="50"/>
      <c r="K51" s="34"/>
      <c r="L51" s="34"/>
      <c r="M51" s="34"/>
      <c r="N51" s="42"/>
      <c r="O51" s="34"/>
      <c r="P51" s="34"/>
      <c r="Q51" s="34"/>
      <c r="R51" s="34"/>
    </row>
    <row r="52" spans="1:18" x14ac:dyDescent="0.3">
      <c r="A52" s="34"/>
      <c r="B52" s="34"/>
      <c r="C52" s="34"/>
      <c r="D52" s="34"/>
      <c r="E52" s="34"/>
      <c r="F52" s="34"/>
      <c r="G52" s="34"/>
      <c r="H52" s="50"/>
      <c r="I52" s="50"/>
      <c r="J52" s="50"/>
      <c r="K52" s="34"/>
      <c r="L52" s="34"/>
      <c r="M52" s="34"/>
      <c r="N52" s="42"/>
      <c r="O52" s="34"/>
      <c r="P52" s="34"/>
      <c r="Q52" s="34"/>
      <c r="R52" s="34"/>
    </row>
    <row r="53" spans="1:18" x14ac:dyDescent="0.3">
      <c r="A53" s="34"/>
      <c r="B53" s="34"/>
      <c r="C53" s="34"/>
      <c r="D53" s="34"/>
      <c r="E53" s="34"/>
      <c r="F53" s="34"/>
      <c r="G53" s="34"/>
      <c r="H53" s="50"/>
      <c r="I53" s="50"/>
      <c r="J53" s="50"/>
      <c r="K53" s="34"/>
      <c r="L53" s="34"/>
      <c r="M53" s="34"/>
      <c r="N53" s="42"/>
      <c r="O53" s="34"/>
      <c r="P53" s="34"/>
      <c r="Q53" s="34"/>
      <c r="R53" s="34"/>
    </row>
    <row r="54" spans="1:18" x14ac:dyDescent="0.3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</row>
    <row r="55" spans="1:18" x14ac:dyDescent="0.3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</row>
    <row r="56" spans="1:18" x14ac:dyDescent="0.3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</row>
    <row r="57" spans="1:18" x14ac:dyDescent="0.3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</row>
    <row r="58" spans="1:18" x14ac:dyDescent="0.3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</row>
    <row r="59" spans="1:18" x14ac:dyDescent="0.3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</row>
    <row r="60" spans="1:18" x14ac:dyDescent="0.3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</row>
    <row r="61" spans="1:18" x14ac:dyDescent="0.3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</row>
    <row r="62" spans="1:18" x14ac:dyDescent="0.3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</row>
    <row r="63" spans="1:18" x14ac:dyDescent="0.3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</row>
    <row r="64" spans="1:18" x14ac:dyDescent="0.3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</row>
    <row r="65" spans="1:20" x14ac:dyDescent="0.3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</row>
    <row r="66" spans="1:20" x14ac:dyDescent="0.3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</row>
    <row r="67" spans="1:20" x14ac:dyDescent="0.3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</row>
    <row r="68" spans="1:20" x14ac:dyDescent="0.3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</row>
    <row r="70" spans="1:20" x14ac:dyDescent="0.3">
      <c r="H70" s="44" t="s">
        <v>35</v>
      </c>
      <c r="I70" s="44"/>
      <c r="J70" s="44"/>
      <c r="K70" s="44"/>
      <c r="L70" s="44"/>
      <c r="M70" s="44"/>
    </row>
    <row r="72" spans="1:20" ht="15.6" x14ac:dyDescent="0.3">
      <c r="O72" s="45" t="s">
        <v>38</v>
      </c>
    </row>
    <row r="73" spans="1:20" ht="15" thickBot="1" x14ac:dyDescent="0.35">
      <c r="Q73" t="s">
        <v>42</v>
      </c>
    </row>
    <row r="74" spans="1:20" ht="15" thickBot="1" x14ac:dyDescent="0.35">
      <c r="B74" s="3"/>
      <c r="C74" s="4" t="s">
        <v>21</v>
      </c>
      <c r="D74" s="4" t="s">
        <v>22</v>
      </c>
      <c r="E74" s="4" t="s">
        <v>23</v>
      </c>
      <c r="F74" s="4" t="s">
        <v>24</v>
      </c>
      <c r="G74" s="4" t="s">
        <v>25</v>
      </c>
      <c r="H74" s="5" t="s">
        <v>26</v>
      </c>
    </row>
    <row r="75" spans="1:20" x14ac:dyDescent="0.3">
      <c r="B75" s="6" t="s">
        <v>31</v>
      </c>
      <c r="C75" s="7">
        <v>8.8000000000000007</v>
      </c>
      <c r="D75" s="7">
        <v>6</v>
      </c>
      <c r="E75" s="7">
        <v>7</v>
      </c>
      <c r="F75" s="7">
        <v>8</v>
      </c>
      <c r="G75" s="7">
        <v>8.5</v>
      </c>
      <c r="H75" s="30">
        <v>8</v>
      </c>
      <c r="N75" s="3"/>
      <c r="O75" s="4" t="s">
        <v>21</v>
      </c>
      <c r="P75" s="4" t="s">
        <v>22</v>
      </c>
      <c r="Q75" s="4" t="s">
        <v>23</v>
      </c>
      <c r="R75" s="4" t="s">
        <v>24</v>
      </c>
      <c r="S75" s="4" t="s">
        <v>25</v>
      </c>
      <c r="T75" s="5" t="s">
        <v>26</v>
      </c>
    </row>
    <row r="76" spans="1:20" x14ac:dyDescent="0.3">
      <c r="B76" s="6" t="s">
        <v>32</v>
      </c>
      <c r="C76" s="7">
        <v>8</v>
      </c>
      <c r="D76" s="7">
        <v>7.8</v>
      </c>
      <c r="E76" s="7">
        <v>7.1</v>
      </c>
      <c r="F76" s="7">
        <v>7.9</v>
      </c>
      <c r="G76" s="7">
        <v>7.7</v>
      </c>
      <c r="H76" s="30">
        <v>9</v>
      </c>
      <c r="N76" s="6" t="s">
        <v>31</v>
      </c>
      <c r="O76" s="7">
        <f>C82*L20</f>
        <v>4.6164220965213359E-2</v>
      </c>
      <c r="P76" s="7">
        <f>D82*L21</f>
        <v>0.14528341075603876</v>
      </c>
      <c r="Q76" s="7">
        <f>E82*L22</f>
        <v>0.21011532443232037</v>
      </c>
      <c r="R76" s="7">
        <f>F82*L23</f>
        <v>9.2220462017517657E-2</v>
      </c>
      <c r="S76" s="7">
        <f>G82*L24</f>
        <v>1.0092880041352724E-2</v>
      </c>
      <c r="T76" s="30">
        <f>H82*L25</f>
        <v>4.2280404355688327E-2</v>
      </c>
    </row>
    <row r="77" spans="1:20" ht="15" thickBot="1" x14ac:dyDescent="0.35">
      <c r="B77" s="19" t="s">
        <v>33</v>
      </c>
      <c r="C77" s="32">
        <v>7.9</v>
      </c>
      <c r="D77" s="32">
        <v>7.5</v>
      </c>
      <c r="E77" s="32">
        <v>7.5</v>
      </c>
      <c r="F77" s="32">
        <v>7.5</v>
      </c>
      <c r="G77" s="32">
        <v>9</v>
      </c>
      <c r="H77" s="33">
        <v>8.5</v>
      </c>
      <c r="N77" s="6" t="s">
        <v>32</v>
      </c>
      <c r="O77" s="7">
        <f>C83*L20</f>
        <v>4.1967473604739416E-2</v>
      </c>
      <c r="P77" s="7">
        <f>D83*L21</f>
        <v>0.18886843398285039</v>
      </c>
      <c r="Q77" s="7">
        <f>E83*L22</f>
        <v>0.21311697192421064</v>
      </c>
      <c r="R77" s="7">
        <f>F83*L23</f>
        <v>9.1067706242298693E-2</v>
      </c>
      <c r="S77" s="7">
        <f>G83*L24</f>
        <v>9.1429619198136452E-3</v>
      </c>
      <c r="T77" s="30">
        <f>H83*L25</f>
        <v>4.7565454900149365E-2</v>
      </c>
    </row>
    <row r="78" spans="1:20" ht="15" thickBot="1" x14ac:dyDescent="0.35">
      <c r="A78" s="43" t="s">
        <v>40</v>
      </c>
      <c r="B78" s="46" t="s">
        <v>39</v>
      </c>
      <c r="C78" s="47">
        <f t="shared" ref="C78:H78" si="4">SQRT(C75*C75+C76*C76+C77*C77)</f>
        <v>14.277604841148952</v>
      </c>
      <c r="D78" s="47">
        <f t="shared" si="4"/>
        <v>12.372954376380768</v>
      </c>
      <c r="E78" s="47">
        <f t="shared" si="4"/>
        <v>12.476377679438851</v>
      </c>
      <c r="F78" s="47">
        <f t="shared" si="4"/>
        <v>13.515176654413363</v>
      </c>
      <c r="G78" s="47">
        <f t="shared" si="4"/>
        <v>14.578751661236295</v>
      </c>
      <c r="H78" s="47">
        <f t="shared" si="4"/>
        <v>14.739402972983676</v>
      </c>
      <c r="N78" s="19" t="s">
        <v>33</v>
      </c>
      <c r="O78" s="32">
        <f>C84*L20</f>
        <v>4.1442880184680168E-2</v>
      </c>
      <c r="P78" s="32">
        <f>D84*L21</f>
        <v>0.18160426344504846</v>
      </c>
      <c r="Q78" s="32">
        <f>E84*L22</f>
        <v>0.22512356189177182</v>
      </c>
      <c r="R78" s="32">
        <f>F84*L23</f>
        <v>8.6456683141422797E-2</v>
      </c>
      <c r="S78" s="32">
        <f>G84*L24</f>
        <v>1.0686578867314649E-2</v>
      </c>
      <c r="T78" s="33">
        <f>H84*L25</f>
        <v>4.4922929627918849E-2</v>
      </c>
    </row>
    <row r="79" spans="1:20" x14ac:dyDescent="0.3">
      <c r="D79" t="s">
        <v>37</v>
      </c>
      <c r="N79" s="46" t="s">
        <v>43</v>
      </c>
      <c r="O79" s="47">
        <f t="shared" ref="O79:T79" si="5">MAX(O76:O78)</f>
        <v>4.6164220965213359E-2</v>
      </c>
      <c r="P79" s="47">
        <f t="shared" si="5"/>
        <v>0.18886843398285039</v>
      </c>
      <c r="Q79" s="47">
        <f t="shared" si="5"/>
        <v>0.22512356189177182</v>
      </c>
      <c r="R79" s="47">
        <f t="shared" si="5"/>
        <v>9.2220462017517657E-2</v>
      </c>
      <c r="S79" s="47">
        <f t="shared" si="5"/>
        <v>1.0686578867314649E-2</v>
      </c>
      <c r="T79" s="47">
        <f t="shared" si="5"/>
        <v>4.7565454900149365E-2</v>
      </c>
    </row>
    <row r="80" spans="1:20" ht="15" thickBot="1" x14ac:dyDescent="0.35">
      <c r="E80" s="48" t="s">
        <v>36</v>
      </c>
      <c r="G80" t="s">
        <v>41</v>
      </c>
      <c r="N80" s="46" t="s">
        <v>44</v>
      </c>
      <c r="O80" s="47">
        <f t="shared" ref="O80:T80" si="6">MIN(O76:O78)</f>
        <v>4.1442880184680168E-2</v>
      </c>
      <c r="P80" s="47">
        <f t="shared" si="6"/>
        <v>0.14528341075603876</v>
      </c>
      <c r="Q80" s="47">
        <f t="shared" si="6"/>
        <v>0.21011532443232037</v>
      </c>
      <c r="R80" s="47">
        <f t="shared" si="6"/>
        <v>8.6456683141422797E-2</v>
      </c>
      <c r="S80" s="47">
        <f t="shared" si="6"/>
        <v>9.1429619198136452E-3</v>
      </c>
      <c r="T80" s="47">
        <f t="shared" si="6"/>
        <v>4.2280404355688327E-2</v>
      </c>
    </row>
    <row r="81" spans="2:15" x14ac:dyDescent="0.3">
      <c r="B81" s="3"/>
      <c r="C81" s="4" t="s">
        <v>21</v>
      </c>
      <c r="D81" s="4" t="s">
        <v>22</v>
      </c>
      <c r="E81" s="4" t="s">
        <v>23</v>
      </c>
      <c r="F81" s="4" t="s">
        <v>24</v>
      </c>
      <c r="G81" s="4" t="s">
        <v>25</v>
      </c>
      <c r="H81" s="5" t="s">
        <v>26</v>
      </c>
    </row>
    <row r="82" spans="2:15" x14ac:dyDescent="0.3">
      <c r="B82" s="6" t="s">
        <v>31</v>
      </c>
      <c r="C82" s="7">
        <f t="shared" ref="C82:H82" si="7">C75/C78</f>
        <v>0.61634987786171591</v>
      </c>
      <c r="D82" s="7">
        <f t="shared" si="7"/>
        <v>0.48492864496887195</v>
      </c>
      <c r="E82" s="7">
        <f t="shared" si="7"/>
        <v>0.56106028366999849</v>
      </c>
      <c r="F82" s="7">
        <f t="shared" si="7"/>
        <v>0.59192715008927466</v>
      </c>
      <c r="G82" s="7">
        <f t="shared" si="7"/>
        <v>0.58304031768377007</v>
      </c>
      <c r="H82" s="30">
        <f t="shared" si="7"/>
        <v>0.54276282524220665</v>
      </c>
    </row>
    <row r="83" spans="2:15" x14ac:dyDescent="0.3">
      <c r="B83" s="6" t="s">
        <v>32</v>
      </c>
      <c r="C83" s="7">
        <f t="shared" ref="C83:H83" si="8">C76/C78</f>
        <v>0.56031807078337814</v>
      </c>
      <c r="D83" s="7">
        <f t="shared" si="8"/>
        <v>0.6304072384595335</v>
      </c>
      <c r="E83" s="7">
        <f t="shared" si="8"/>
        <v>0.56907543057956989</v>
      </c>
      <c r="F83" s="7">
        <f t="shared" si="8"/>
        <v>0.58452806071315877</v>
      </c>
      <c r="G83" s="7">
        <f t="shared" si="8"/>
        <v>0.52816593484294472</v>
      </c>
      <c r="H83" s="30">
        <f t="shared" si="8"/>
        <v>0.61060817839748249</v>
      </c>
      <c r="O83" t="s">
        <v>45</v>
      </c>
    </row>
    <row r="84" spans="2:15" ht="15" thickBot="1" x14ac:dyDescent="0.35">
      <c r="B84" s="19" t="s">
        <v>33</v>
      </c>
      <c r="C84" s="32">
        <f t="shared" ref="C84:H84" si="9">C77/C78</f>
        <v>0.55331409489858585</v>
      </c>
      <c r="D84" s="32">
        <f t="shared" si="9"/>
        <v>0.60616080621108992</v>
      </c>
      <c r="E84" s="32">
        <f t="shared" si="9"/>
        <v>0.60113601821785556</v>
      </c>
      <c r="F84" s="32">
        <f t="shared" si="9"/>
        <v>0.554931703208695</v>
      </c>
      <c r="G84" s="32">
        <f t="shared" si="9"/>
        <v>0.61733680695928594</v>
      </c>
      <c r="H84" s="33">
        <f t="shared" si="9"/>
        <v>0.57668550181984457</v>
      </c>
      <c r="O84" t="s">
        <v>46</v>
      </c>
    </row>
    <row r="88" spans="2:15" ht="15.6" x14ac:dyDescent="0.3">
      <c r="D88" s="45" t="s">
        <v>47</v>
      </c>
    </row>
    <row r="89" spans="2:15" ht="15" thickBot="1" x14ac:dyDescent="0.35"/>
    <row r="90" spans="2:15" x14ac:dyDescent="0.3">
      <c r="B90" s="3"/>
      <c r="C90" s="4" t="s">
        <v>21</v>
      </c>
      <c r="D90" s="4" t="s">
        <v>22</v>
      </c>
      <c r="E90" s="4" t="s">
        <v>23</v>
      </c>
      <c r="F90" s="4" t="s">
        <v>24</v>
      </c>
      <c r="G90" s="4" t="s">
        <v>25</v>
      </c>
      <c r="H90" s="5" t="s">
        <v>26</v>
      </c>
      <c r="I90" s="49" t="s">
        <v>48</v>
      </c>
      <c r="J90" s="46" t="s">
        <v>49</v>
      </c>
      <c r="K90" s="46" t="s">
        <v>50</v>
      </c>
      <c r="L90" s="46" t="s">
        <v>51</v>
      </c>
      <c r="M90" s="46" t="s">
        <v>54</v>
      </c>
    </row>
    <row r="91" spans="2:15" x14ac:dyDescent="0.3">
      <c r="B91" s="6" t="s">
        <v>31</v>
      </c>
      <c r="C91" s="7">
        <v>8.8000000000000007</v>
      </c>
      <c r="D91" s="7">
        <v>6</v>
      </c>
      <c r="E91" s="7">
        <v>7</v>
      </c>
      <c r="F91" s="7">
        <v>8</v>
      </c>
      <c r="G91" s="7">
        <v>8.5</v>
      </c>
      <c r="H91" s="30">
        <v>8</v>
      </c>
      <c r="I91">
        <f>SQRT((O76-O79)^2+(P76-P79)^2+(Q76-Q79)^2+(R76-R79)^2+(S76-S79)^2+(T76-T79)^2)</f>
        <v>4.640243182069715E-2</v>
      </c>
      <c r="J91">
        <f>SQRT((O76-O80)^2+(P76-P80)^2+(Q76-Q80)^2+(R76-R80)^2+(S76-S80)^2+(T76-T80)^2)</f>
        <v>7.5109619980446869E-3</v>
      </c>
      <c r="K91">
        <f>SUM(I91+J91)</f>
        <v>5.3913393818741835E-2</v>
      </c>
      <c r="L91">
        <f>J91/K91</f>
        <v>0.1393153253029614</v>
      </c>
      <c r="M91">
        <f>RANK(L91,$L$91:$L$93,)</f>
        <v>3</v>
      </c>
    </row>
    <row r="92" spans="2:15" x14ac:dyDescent="0.3">
      <c r="B92" s="6" t="s">
        <v>32</v>
      </c>
      <c r="C92" s="7">
        <v>8</v>
      </c>
      <c r="D92" s="7">
        <v>7.8</v>
      </c>
      <c r="E92" s="7">
        <v>7.1</v>
      </c>
      <c r="F92" s="7">
        <v>7.9</v>
      </c>
      <c r="G92" s="7">
        <v>7.7</v>
      </c>
      <c r="H92" s="30">
        <v>9</v>
      </c>
      <c r="I92">
        <f>SQRT((O77-O79)^2+(P77-P79)^2+(Q77-Q79)^2+(R77-R79)^2+(S77-S79)^2+(T77-T79)^2)</f>
        <v>1.2863999775135991E-2</v>
      </c>
      <c r="J92">
        <f>SQRT((O77-O80)^2+(P77-P80)^2+(Q77-Q80)^2+(R77-R80)^2+(S77-S80)^2+(T77-T80)^2)</f>
        <v>4.4250792409831138E-2</v>
      </c>
      <c r="K92">
        <f>SUM(I92+J92)</f>
        <v>5.7114792184967129E-2</v>
      </c>
      <c r="L92">
        <f>J92/K92</f>
        <v>0.77476938489987446</v>
      </c>
      <c r="M92">
        <f>RANK(L92,$L$91:$L$93,)</f>
        <v>2</v>
      </c>
    </row>
    <row r="93" spans="2:15" ht="15" thickBot="1" x14ac:dyDescent="0.35">
      <c r="B93" s="19" t="s">
        <v>33</v>
      </c>
      <c r="C93" s="32">
        <v>7.9</v>
      </c>
      <c r="D93" s="32">
        <v>7.5</v>
      </c>
      <c r="E93" s="32">
        <v>7.5</v>
      </c>
      <c r="F93" s="32">
        <v>7.5</v>
      </c>
      <c r="G93" s="32">
        <v>9</v>
      </c>
      <c r="H93" s="33">
        <v>8.5</v>
      </c>
      <c r="I93">
        <f>SQRT((O78-O79)^2+(P78-P79)^2+(Q78-Q79)^2+(R78-R79)^2+(S78-S79)^2+(T78-T79)^2)</f>
        <v>1.0736075591904596E-2</v>
      </c>
      <c r="J93">
        <f>SQRT((O78-O80)^2+(P78-P80)^2+(Q78-Q80)^2+(R78-R80)^2+(S78-S80)^2+(T78-T80)^2)</f>
        <v>3.9418488362582021E-2</v>
      </c>
      <c r="K93">
        <f>SUM(I93+J93)</f>
        <v>5.0154563954486614E-2</v>
      </c>
      <c r="L93">
        <f>J93/K93</f>
        <v>0.78594020672481213</v>
      </c>
      <c r="M93">
        <f>RANK(L93,$L$91:$L$93,)</f>
        <v>1</v>
      </c>
    </row>
    <row r="96" spans="2:15" x14ac:dyDescent="0.3">
      <c r="D96" t="s">
        <v>52</v>
      </c>
    </row>
    <row r="97" spans="4:4" x14ac:dyDescent="0.3">
      <c r="D97" t="s">
        <v>53</v>
      </c>
    </row>
  </sheetData>
  <mergeCells count="21">
    <mergeCell ref="S18:T18"/>
    <mergeCell ref="S22:T22"/>
    <mergeCell ref="I38:K38"/>
    <mergeCell ref="A13:E13"/>
    <mergeCell ref="A14:E14"/>
    <mergeCell ref="A15:E15"/>
    <mergeCell ref="A16:E16"/>
    <mergeCell ref="B18:H18"/>
    <mergeCell ref="N18:O18"/>
    <mergeCell ref="A12:E12"/>
    <mergeCell ref="A1:I1"/>
    <mergeCell ref="A2:E2"/>
    <mergeCell ref="A3:E3"/>
    <mergeCell ref="A4:E4"/>
    <mergeCell ref="A5:E5"/>
    <mergeCell ref="A6:E6"/>
    <mergeCell ref="A7:E7"/>
    <mergeCell ref="A8:E8"/>
    <mergeCell ref="A9:E9"/>
    <mergeCell ref="A10:E10"/>
    <mergeCell ref="A11:E1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 Kokande</dc:creator>
  <cp:lastModifiedBy>Keshav Kokande</cp:lastModifiedBy>
  <dcterms:created xsi:type="dcterms:W3CDTF">2022-01-22T15:58:02Z</dcterms:created>
  <dcterms:modified xsi:type="dcterms:W3CDTF">2022-02-17T22:02:23Z</dcterms:modified>
</cp:coreProperties>
</file>