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esha\Desktop\NMIMS\SEM6\MA\Exam\"/>
    </mc:Choice>
  </mc:AlternateContent>
  <xr:revisionPtr revIDLastSave="0" documentId="13_ncr:1_{1C2E7DB3-F730-4AE4-8DAE-2324DF9700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and-Data" sheetId="1" r:id="rId1"/>
    <sheet name="Sneakers-data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" i="1" l="1"/>
  <c r="Z15" i="1" l="1"/>
  <c r="T15" i="1"/>
  <c r="T13" i="1"/>
  <c r="T10" i="1"/>
  <c r="T7" i="1"/>
  <c r="S18" i="1"/>
  <c r="S10" i="1"/>
  <c r="S7" i="1"/>
  <c r="S4" i="1"/>
  <c r="AB16" i="2"/>
  <c r="AB13" i="2"/>
  <c r="AB10" i="2"/>
  <c r="AA19" i="2"/>
  <c r="AA16" i="2"/>
  <c r="AA13" i="2"/>
  <c r="AA10" i="2"/>
  <c r="N22" i="2" a="1"/>
  <c r="N22" i="2" s="1"/>
  <c r="P18" i="2"/>
  <c r="O18" i="2"/>
  <c r="O17" i="2"/>
  <c r="O16" i="2"/>
  <c r="O12" i="2"/>
  <c r="U22" i="2"/>
  <c r="O21" i="2" a="1"/>
  <c r="U27" i="2"/>
  <c r="U26" i="2"/>
  <c r="U25" i="2"/>
  <c r="U24" i="2"/>
  <c r="U23" i="2"/>
  <c r="P24" i="2" l="1"/>
  <c r="O21" i="2"/>
  <c r="O25" i="2"/>
  <c r="P22" i="2"/>
  <c r="P26" i="2"/>
  <c r="O23" i="2"/>
  <c r="O27" i="2"/>
  <c r="P27" i="2"/>
  <c r="P21" i="2"/>
  <c r="P25" i="2"/>
  <c r="O22" i="2"/>
  <c r="O26" i="2"/>
  <c r="P23" i="2"/>
  <c r="O24" i="2"/>
  <c r="N26" i="2"/>
  <c r="N23" i="2"/>
  <c r="N27" i="2"/>
  <c r="N25" i="2"/>
  <c r="N24" i="2"/>
  <c r="Q23" i="2" l="1"/>
  <c r="R23" i="2" s="1"/>
  <c r="S23" i="2"/>
  <c r="T23" i="2"/>
  <c r="S22" i="2"/>
  <c r="T22" i="2"/>
  <c r="Q22" i="2"/>
  <c r="R22" i="2" s="1"/>
  <c r="Q25" i="2"/>
  <c r="R25" i="2" s="1"/>
  <c r="T25" i="2"/>
  <c r="S25" i="2"/>
  <c r="T27" i="2"/>
  <c r="Q27" i="2"/>
  <c r="R27" i="2" s="1"/>
  <c r="S27" i="2"/>
  <c r="Q24" i="2"/>
  <c r="R24" i="2" s="1"/>
  <c r="S24" i="2"/>
  <c r="T24" i="2"/>
  <c r="Q26" i="2"/>
  <c r="R26" i="2" s="1"/>
  <c r="S26" i="2"/>
  <c r="T26" i="2"/>
  <c r="T21" i="2"/>
  <c r="S21" i="2"/>
  <c r="Q21" i="2"/>
  <c r="R21" i="2" s="1"/>
  <c r="P16" i="2"/>
  <c r="P17" i="2" l="1"/>
  <c r="Q16" i="2"/>
  <c r="O9" i="2"/>
  <c r="O8" i="2" l="1"/>
  <c r="O10" i="2"/>
  <c r="R16" i="2"/>
  <c r="S16" i="2" s="1"/>
  <c r="T16" i="2" s="1"/>
  <c r="Q17" i="2"/>
  <c r="O11" i="2" s="1"/>
  <c r="R8" i="2"/>
  <c r="R9" i="2" s="1"/>
  <c r="R10" i="2"/>
</calcChain>
</file>

<file path=xl/sharedStrings.xml><?xml version="1.0" encoding="utf-8"?>
<sst xmlns="http://schemas.openxmlformats.org/spreadsheetml/2006/main" count="174" uniqueCount="95">
  <si>
    <t>Design</t>
  </si>
  <si>
    <t>Brand</t>
  </si>
  <si>
    <t>Price</t>
  </si>
  <si>
    <t>Approved?</t>
  </si>
  <si>
    <t>Guarantee?</t>
  </si>
  <si>
    <t>Rank</t>
  </si>
  <si>
    <t>A</t>
  </si>
  <si>
    <t>No</t>
  </si>
  <si>
    <t>Attributes</t>
  </si>
  <si>
    <t>Levels</t>
  </si>
  <si>
    <t>Yes</t>
  </si>
  <si>
    <t>Package Design</t>
  </si>
  <si>
    <t>A,B or C</t>
  </si>
  <si>
    <t>Attribute</t>
  </si>
  <si>
    <t>Level</t>
  </si>
  <si>
    <t>Coefficients</t>
  </si>
  <si>
    <t>range</t>
  </si>
  <si>
    <t>importance</t>
  </si>
  <si>
    <t>rank</t>
  </si>
  <si>
    <t>1,2 or 3</t>
  </si>
  <si>
    <t>B</t>
  </si>
  <si>
    <t>$1.19, $1.39 or $1.59</t>
  </si>
  <si>
    <t>Did Good Housekeeping magazine approved the product?</t>
  </si>
  <si>
    <t>Yes or No</t>
  </si>
  <si>
    <t>C</t>
  </si>
  <si>
    <t>Guarantee</t>
  </si>
  <si>
    <t>Model Coefficients - revrank</t>
  </si>
  <si>
    <t>Predictor</t>
  </si>
  <si>
    <t>Estimate</t>
  </si>
  <si>
    <t>Intercept ᵃ</t>
  </si>
  <si>
    <t>Design:</t>
  </si>
  <si>
    <t>Approved</t>
  </si>
  <si>
    <t>A – C</t>
  </si>
  <si>
    <t>B – C</t>
  </si>
  <si>
    <t>Brand:</t>
  </si>
  <si>
    <t>1 – 3</t>
  </si>
  <si>
    <t>2 – 3</t>
  </si>
  <si>
    <t>Price:</t>
  </si>
  <si>
    <t>1.19 – 1.59</t>
  </si>
  <si>
    <t>1.39 – 1.59</t>
  </si>
  <si>
    <t>Approved?:</t>
  </si>
  <si>
    <t>Yes – No</t>
  </si>
  <si>
    <t>Guarantee?:</t>
  </si>
  <si>
    <t>ᵃ Represents reference level</t>
  </si>
  <si>
    <t>Observation Number</t>
  </si>
  <si>
    <t>Preference Rating</t>
  </si>
  <si>
    <t>Sole: Plastic</t>
  </si>
  <si>
    <t>Sole: Polyurethane</t>
  </si>
  <si>
    <t>Upper: Nylon</t>
  </si>
  <si>
    <t>Upper: Canvas</t>
  </si>
  <si>
    <t>Price: $90</t>
  </si>
  <si>
    <t>Price: $60</t>
  </si>
  <si>
    <t>Sole</t>
  </si>
  <si>
    <t xml:space="preserve">  Rubber</t>
  </si>
  <si>
    <t xml:space="preserve">  Polyurethane</t>
  </si>
  <si>
    <t xml:space="preserve">  Plastic</t>
  </si>
  <si>
    <t>Upper</t>
  </si>
  <si>
    <t xml:space="preserve">  Leather</t>
  </si>
  <si>
    <t xml:space="preserve">  Canvas</t>
  </si>
  <si>
    <t>Regression Analysis</t>
  </si>
  <si>
    <t xml:space="preserve">  Nylon</t>
  </si>
  <si>
    <t>$30</t>
  </si>
  <si>
    <t>OVERALL FIT</t>
  </si>
  <si>
    <t>$60</t>
  </si>
  <si>
    <t>Multiple R</t>
  </si>
  <si>
    <t>AIC</t>
  </si>
  <si>
    <t>co-eff</t>
  </si>
  <si>
    <t>import</t>
  </si>
  <si>
    <t>$90</t>
  </si>
  <si>
    <t>R Square</t>
  </si>
  <si>
    <t>AICc</t>
  </si>
  <si>
    <t>Adjusted R Square</t>
  </si>
  <si>
    <t>SBC</t>
  </si>
  <si>
    <t>Standard Error</t>
  </si>
  <si>
    <t>Observations</t>
  </si>
  <si>
    <t>1 loss</t>
  </si>
  <si>
    <t>ANOVA</t>
  </si>
  <si>
    <t>Alpha</t>
  </si>
  <si>
    <t>df</t>
  </si>
  <si>
    <t>SS</t>
  </si>
  <si>
    <t>MS</t>
  </si>
  <si>
    <t>F</t>
  </si>
  <si>
    <t>p-value</t>
  </si>
  <si>
    <t>sig</t>
  </si>
  <si>
    <t>Regression</t>
  </si>
  <si>
    <t>Residual</t>
  </si>
  <si>
    <t>Total</t>
  </si>
  <si>
    <t xml:space="preserve">   </t>
  </si>
  <si>
    <t>coeff</t>
  </si>
  <si>
    <t>std err</t>
  </si>
  <si>
    <t>t stat</t>
  </si>
  <si>
    <t>lower</t>
  </si>
  <si>
    <t>upper</t>
  </si>
  <si>
    <t>vif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</si>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</sst>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8"/>
      <color rgb="FF80008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rgb="FF333333"/>
      </bottom>
      <diagonal/>
    </border>
    <border>
      <left/>
      <right/>
      <top style="medium">
        <color rgb="FF333333"/>
      </top>
      <bottom style="medium">
        <color rgb="FF333333"/>
      </bottom>
      <diagonal/>
    </border>
    <border>
      <left/>
      <right/>
      <top style="medium">
        <color rgb="FF333333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 indent="2"/>
    </xf>
    <xf numFmtId="0" fontId="6" fillId="0" borderId="5" xfId="0" applyFont="1" applyBorder="1" applyAlignment="1">
      <alignment horizontal="left" vertical="center" wrapText="1" indent="2"/>
    </xf>
    <xf numFmtId="0" fontId="6" fillId="0" borderId="5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10" fontId="6" fillId="0" borderId="0" xfId="0" applyNumberFormat="1" applyFont="1"/>
    <xf numFmtId="0" fontId="6" fillId="0" borderId="7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mit\Downloads\Marketing\XRealStats.xlam" TargetMode="External"/><Relationship Id="rId1" Type="http://schemas.openxmlformats.org/officeDocument/2006/relationships/externalLinkPath" Target="/Users/Smit/Downloads/Marketing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  <sheetName val="XRealStats"/>
    </sheetNames>
    <definedNames>
      <definedName name="DEsign"/>
      <definedName name="RegCoeff"/>
      <definedName name="VI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topLeftCell="L1" workbookViewId="0">
      <selection activeCell="T4" sqref="T4"/>
    </sheetView>
  </sheetViews>
  <sheetFormatPr defaultRowHeight="14.4" x14ac:dyDescent="0.3"/>
  <cols>
    <col min="8" max="8" width="30.6640625" bestFit="1" customWidth="1"/>
    <col min="9" max="9" width="18.6640625" bestFit="1" customWidth="1"/>
    <col min="10" max="10" width="18.88671875" customWidth="1"/>
    <col min="13" max="13" width="21.44140625" customWidth="1"/>
    <col min="14" max="14" width="15.33203125" customWidth="1"/>
    <col min="16" max="16" width="13.6640625" customWidth="1"/>
    <col min="17" max="17" width="8.33203125" customWidth="1"/>
    <col min="18" max="18" width="12.6640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26" x14ac:dyDescent="0.3">
      <c r="A2" s="1" t="s">
        <v>6</v>
      </c>
      <c r="B2" s="1">
        <v>1</v>
      </c>
      <c r="C2" s="1">
        <v>1.19</v>
      </c>
      <c r="D2" s="1" t="s">
        <v>7</v>
      </c>
      <c r="E2" s="1" t="s">
        <v>7</v>
      </c>
      <c r="F2" s="1">
        <v>13</v>
      </c>
      <c r="G2" s="1"/>
      <c r="I2" s="3" t="s">
        <v>8</v>
      </c>
      <c r="J2" s="3" t="s">
        <v>9</v>
      </c>
    </row>
    <row r="3" spans="1:26" ht="18" x14ac:dyDescent="0.35">
      <c r="A3" s="1" t="s">
        <v>6</v>
      </c>
      <c r="B3" s="1">
        <v>2</v>
      </c>
      <c r="C3" s="1">
        <v>1.39</v>
      </c>
      <c r="D3" s="1" t="s">
        <v>7</v>
      </c>
      <c r="E3" s="1" t="s">
        <v>10</v>
      </c>
      <c r="F3" s="1">
        <v>11</v>
      </c>
      <c r="G3" s="1"/>
      <c r="I3" t="s">
        <v>11</v>
      </c>
      <c r="J3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</row>
    <row r="4" spans="1:26" ht="18" x14ac:dyDescent="0.35">
      <c r="A4" s="1" t="s">
        <v>6</v>
      </c>
      <c r="B4" s="1">
        <v>3</v>
      </c>
      <c r="C4" s="1">
        <v>1.59</v>
      </c>
      <c r="D4" s="1" t="s">
        <v>10</v>
      </c>
      <c r="E4" s="1" t="s">
        <v>7</v>
      </c>
      <c r="F4" s="1">
        <v>17</v>
      </c>
      <c r="G4" s="1"/>
      <c r="I4" t="s">
        <v>1</v>
      </c>
      <c r="J4" t="s">
        <v>19</v>
      </c>
      <c r="P4" s="17" t="s">
        <v>0</v>
      </c>
      <c r="Q4" s="18" t="s">
        <v>6</v>
      </c>
      <c r="R4" s="17">
        <v>-4.5</v>
      </c>
      <c r="S4" s="17">
        <f>MAX(R4:R6)-MIN(R4:R6)</f>
        <v>8</v>
      </c>
      <c r="T4" s="19">
        <f>S4/$S$18</f>
        <v>0.3379805661174482</v>
      </c>
      <c r="U4" s="17">
        <v>1</v>
      </c>
    </row>
    <row r="5" spans="1:26" ht="18" x14ac:dyDescent="0.35">
      <c r="A5" s="1" t="s">
        <v>20</v>
      </c>
      <c r="B5" s="1">
        <v>1</v>
      </c>
      <c r="C5" s="1">
        <v>1.39</v>
      </c>
      <c r="D5" s="1" t="s">
        <v>10</v>
      </c>
      <c r="E5" s="1" t="s">
        <v>10</v>
      </c>
      <c r="F5" s="1">
        <v>2</v>
      </c>
      <c r="G5" s="1"/>
      <c r="I5" t="s">
        <v>2</v>
      </c>
      <c r="J5" t="s">
        <v>21</v>
      </c>
      <c r="P5" s="17"/>
      <c r="Q5" s="18" t="s">
        <v>20</v>
      </c>
      <c r="R5" s="17">
        <v>3.5</v>
      </c>
      <c r="S5" s="17"/>
      <c r="T5" s="19"/>
      <c r="U5" s="17"/>
    </row>
    <row r="6" spans="1:26" ht="13.2" customHeight="1" x14ac:dyDescent="0.35">
      <c r="A6" s="1" t="s">
        <v>20</v>
      </c>
      <c r="B6" s="1">
        <v>2</v>
      </c>
      <c r="C6" s="1">
        <v>1.59</v>
      </c>
      <c r="D6" s="1" t="s">
        <v>7</v>
      </c>
      <c r="E6" s="1" t="s">
        <v>7</v>
      </c>
      <c r="F6" s="1">
        <v>14</v>
      </c>
      <c r="G6" s="1"/>
      <c r="I6" s="2" t="s">
        <v>22</v>
      </c>
      <c r="J6" t="s">
        <v>23</v>
      </c>
      <c r="P6" s="17"/>
      <c r="Q6" s="18" t="s">
        <v>24</v>
      </c>
      <c r="R6" s="17">
        <v>0</v>
      </c>
      <c r="S6" s="17"/>
      <c r="T6" s="19"/>
      <c r="U6" s="17"/>
    </row>
    <row r="7" spans="1:26" ht="18" x14ac:dyDescent="0.35">
      <c r="A7" s="1" t="s">
        <v>20</v>
      </c>
      <c r="B7" s="1">
        <v>3</v>
      </c>
      <c r="C7" s="1">
        <v>1.19</v>
      </c>
      <c r="D7" s="1" t="s">
        <v>7</v>
      </c>
      <c r="E7" s="1" t="s">
        <v>7</v>
      </c>
      <c r="F7" s="1">
        <v>3</v>
      </c>
      <c r="G7" s="1"/>
      <c r="I7" t="s">
        <v>25</v>
      </c>
      <c r="J7" t="s">
        <v>23</v>
      </c>
      <c r="P7" s="17" t="s">
        <v>1</v>
      </c>
      <c r="Q7" s="18">
        <v>1</v>
      </c>
      <c r="R7" s="17">
        <v>-1.5</v>
      </c>
      <c r="S7" s="17">
        <f>MAX(R7:R9)-MIN(R7:R9)</f>
        <v>2</v>
      </c>
      <c r="T7" s="19">
        <f>S7/$S$18</f>
        <v>8.449514152936205E-2</v>
      </c>
      <c r="U7" s="17">
        <v>4</v>
      </c>
    </row>
    <row r="8" spans="1:26" ht="18" x14ac:dyDescent="0.35">
      <c r="A8" s="1" t="s">
        <v>24</v>
      </c>
      <c r="B8" s="1">
        <v>1</v>
      </c>
      <c r="C8" s="1">
        <v>1.59</v>
      </c>
      <c r="D8" s="1" t="s">
        <v>7</v>
      </c>
      <c r="E8" s="1" t="s">
        <v>10</v>
      </c>
      <c r="F8" s="1">
        <v>12</v>
      </c>
      <c r="G8" s="1"/>
      <c r="P8" s="17"/>
      <c r="Q8" s="18">
        <v>2</v>
      </c>
      <c r="R8" s="17">
        <v>-2</v>
      </c>
      <c r="S8" s="17"/>
      <c r="T8" s="19"/>
      <c r="U8" s="17"/>
    </row>
    <row r="9" spans="1:26" ht="18" x14ac:dyDescent="0.35">
      <c r="A9" s="1" t="s">
        <v>24</v>
      </c>
      <c r="B9" s="1">
        <v>2</v>
      </c>
      <c r="C9" s="1">
        <v>1.19</v>
      </c>
      <c r="D9" s="1" t="s">
        <v>10</v>
      </c>
      <c r="E9" s="1" t="s">
        <v>7</v>
      </c>
      <c r="F9" s="1">
        <v>7</v>
      </c>
      <c r="G9" s="1"/>
      <c r="P9" s="17"/>
      <c r="Q9" s="18">
        <v>3</v>
      </c>
      <c r="R9" s="17">
        <v>0</v>
      </c>
      <c r="S9" s="17"/>
      <c r="T9" s="19"/>
      <c r="U9" s="17"/>
    </row>
    <row r="10" spans="1:26" ht="18.600000000000001" thickBot="1" x14ac:dyDescent="0.4">
      <c r="A10" s="1" t="s">
        <v>24</v>
      </c>
      <c r="B10" s="1">
        <v>3</v>
      </c>
      <c r="C10" s="1">
        <v>1.39</v>
      </c>
      <c r="D10" s="1" t="s">
        <v>7</v>
      </c>
      <c r="E10" s="1" t="s">
        <v>7</v>
      </c>
      <c r="F10" s="1">
        <v>9</v>
      </c>
      <c r="G10" s="1"/>
      <c r="M10" s="22" t="s">
        <v>26</v>
      </c>
      <c r="N10" s="22"/>
      <c r="P10" s="17" t="s">
        <v>2</v>
      </c>
      <c r="Q10" s="18">
        <v>1.19</v>
      </c>
      <c r="R10" s="17">
        <v>7.67</v>
      </c>
      <c r="S10" s="17">
        <f>MAX(R10:R12)-MIN(R10:R12)</f>
        <v>7.67</v>
      </c>
      <c r="T10" s="19">
        <f>S10/$S$18</f>
        <v>0.32403886776510349</v>
      </c>
      <c r="U10" s="17">
        <v>2</v>
      </c>
    </row>
    <row r="11" spans="1:26" ht="18.600000000000001" thickBot="1" x14ac:dyDescent="0.4">
      <c r="A11" s="1" t="s">
        <v>6</v>
      </c>
      <c r="B11" s="1">
        <v>1</v>
      </c>
      <c r="C11" s="1">
        <v>1.59</v>
      </c>
      <c r="D11" s="1" t="s">
        <v>10</v>
      </c>
      <c r="E11" s="1" t="s">
        <v>7</v>
      </c>
      <c r="F11" s="1">
        <v>18</v>
      </c>
      <c r="G11" s="1"/>
      <c r="M11" s="15" t="s">
        <v>27</v>
      </c>
      <c r="N11" s="15" t="s">
        <v>28</v>
      </c>
      <c r="P11" s="17"/>
      <c r="Q11" s="18">
        <v>1.39</v>
      </c>
      <c r="R11" s="17">
        <v>4.83</v>
      </c>
      <c r="S11" s="17"/>
      <c r="T11" s="19"/>
      <c r="U11" s="17"/>
    </row>
    <row r="12" spans="1:26" ht="18" x14ac:dyDescent="0.35">
      <c r="A12" s="1" t="s">
        <v>6</v>
      </c>
      <c r="B12" s="1">
        <v>2</v>
      </c>
      <c r="C12" s="1">
        <v>1.19</v>
      </c>
      <c r="D12" s="1" t="s">
        <v>7</v>
      </c>
      <c r="E12" s="1" t="s">
        <v>10</v>
      </c>
      <c r="F12" s="1">
        <v>8</v>
      </c>
      <c r="G12" s="1"/>
      <c r="M12" s="10" t="s">
        <v>29</v>
      </c>
      <c r="N12" s="11">
        <v>4.83</v>
      </c>
      <c r="P12" s="17"/>
      <c r="Q12" s="18">
        <v>1.59</v>
      </c>
      <c r="R12" s="17">
        <v>0</v>
      </c>
      <c r="S12" s="17"/>
      <c r="T12" s="19"/>
      <c r="U12" s="17"/>
    </row>
    <row r="13" spans="1:26" ht="18" x14ac:dyDescent="0.35">
      <c r="A13" s="1" t="s">
        <v>6</v>
      </c>
      <c r="B13" s="1">
        <v>3</v>
      </c>
      <c r="C13" s="1">
        <v>1.39</v>
      </c>
      <c r="D13" s="1" t="s">
        <v>7</v>
      </c>
      <c r="E13" s="1" t="s">
        <v>7</v>
      </c>
      <c r="F13" s="1">
        <v>15</v>
      </c>
      <c r="G13" s="1"/>
      <c r="M13" s="10" t="s">
        <v>30</v>
      </c>
      <c r="N13" s="11"/>
      <c r="P13" s="17" t="s">
        <v>31</v>
      </c>
      <c r="Q13" s="18" t="s">
        <v>10</v>
      </c>
      <c r="R13" s="17">
        <v>1.5</v>
      </c>
      <c r="S13" s="17">
        <v>1.5</v>
      </c>
      <c r="T13" s="19">
        <f>S13/$S$18</f>
        <v>6.3371356147021538E-2</v>
      </c>
      <c r="U13" s="17">
        <v>5</v>
      </c>
    </row>
    <row r="14" spans="1:26" ht="18" x14ac:dyDescent="0.35">
      <c r="A14" s="1" t="s">
        <v>20</v>
      </c>
      <c r="B14" s="1">
        <v>1</v>
      </c>
      <c r="C14" s="1">
        <v>1.19</v>
      </c>
      <c r="D14" s="1" t="s">
        <v>7</v>
      </c>
      <c r="E14" s="1" t="s">
        <v>7</v>
      </c>
      <c r="F14" s="1">
        <v>4</v>
      </c>
      <c r="G14" s="1"/>
      <c r="M14" s="12" t="s">
        <v>32</v>
      </c>
      <c r="N14" s="11">
        <v>-4.5</v>
      </c>
      <c r="P14" s="17"/>
      <c r="Q14" s="18" t="s">
        <v>7</v>
      </c>
      <c r="R14" s="17">
        <v>0</v>
      </c>
      <c r="S14" s="17"/>
      <c r="T14" s="19"/>
      <c r="U14" s="17"/>
    </row>
    <row r="15" spans="1:26" ht="18" x14ac:dyDescent="0.35">
      <c r="A15" s="1" t="s">
        <v>20</v>
      </c>
      <c r="B15" s="1">
        <v>2</v>
      </c>
      <c r="C15" s="1">
        <v>1.39</v>
      </c>
      <c r="D15" s="1" t="s">
        <v>10</v>
      </c>
      <c r="E15" s="1" t="s">
        <v>7</v>
      </c>
      <c r="F15" s="1">
        <v>6</v>
      </c>
      <c r="G15" s="1"/>
      <c r="M15" s="12" t="s">
        <v>33</v>
      </c>
      <c r="N15" s="11">
        <v>3.5</v>
      </c>
      <c r="P15" s="17" t="s">
        <v>25</v>
      </c>
      <c r="Q15" s="18" t="s">
        <v>10</v>
      </c>
      <c r="R15" s="17">
        <v>4.5</v>
      </c>
      <c r="S15" s="17">
        <v>4.5</v>
      </c>
      <c r="T15" s="19">
        <f>S15/$S$18</f>
        <v>0.19011406844106463</v>
      </c>
      <c r="U15" s="17">
        <v>3</v>
      </c>
      <c r="Z15">
        <f>4.83/20</f>
        <v>0.24149999999999999</v>
      </c>
    </row>
    <row r="16" spans="1:26" ht="18" x14ac:dyDescent="0.35">
      <c r="A16" s="1" t="s">
        <v>20</v>
      </c>
      <c r="B16" s="1">
        <v>3</v>
      </c>
      <c r="C16" s="1">
        <v>1.59</v>
      </c>
      <c r="D16" s="1" t="s">
        <v>7</v>
      </c>
      <c r="E16" s="1" t="s">
        <v>10</v>
      </c>
      <c r="F16" s="1">
        <v>5</v>
      </c>
      <c r="G16" s="1"/>
      <c r="M16" s="10" t="s">
        <v>34</v>
      </c>
      <c r="N16" s="11"/>
      <c r="P16" s="17"/>
      <c r="Q16" s="18" t="s">
        <v>7</v>
      </c>
      <c r="R16" s="17">
        <v>0</v>
      </c>
      <c r="S16" s="17"/>
      <c r="T16" s="19"/>
      <c r="U16" s="17"/>
    </row>
    <row r="17" spans="1:19" ht="18" x14ac:dyDescent="0.3">
      <c r="A17" s="1" t="s">
        <v>24</v>
      </c>
      <c r="B17" s="1">
        <v>1</v>
      </c>
      <c r="C17" s="1">
        <v>1.39</v>
      </c>
      <c r="D17" s="1" t="s">
        <v>7</v>
      </c>
      <c r="E17" s="1" t="s">
        <v>7</v>
      </c>
      <c r="F17" s="1">
        <v>10</v>
      </c>
      <c r="G17" s="1"/>
      <c r="M17" s="12" t="s">
        <v>35</v>
      </c>
      <c r="N17" s="11">
        <v>-1.5</v>
      </c>
    </row>
    <row r="18" spans="1:19" ht="18" x14ac:dyDescent="0.3">
      <c r="A18" s="1" t="s">
        <v>24</v>
      </c>
      <c r="B18" s="1">
        <v>2</v>
      </c>
      <c r="C18" s="1">
        <v>1.59</v>
      </c>
      <c r="D18" s="1" t="s">
        <v>7</v>
      </c>
      <c r="E18" s="1" t="s">
        <v>7</v>
      </c>
      <c r="F18" s="1">
        <v>16</v>
      </c>
      <c r="G18" s="1"/>
      <c r="M18" s="12" t="s">
        <v>36</v>
      </c>
      <c r="N18" s="11">
        <v>-2</v>
      </c>
      <c r="S18">
        <f>SUM(S4:S16)</f>
        <v>23.67</v>
      </c>
    </row>
    <row r="19" spans="1:19" ht="18" x14ac:dyDescent="0.3">
      <c r="A19" s="1" t="s">
        <v>24</v>
      </c>
      <c r="B19" s="1">
        <v>3</v>
      </c>
      <c r="C19" s="1">
        <v>1.19</v>
      </c>
      <c r="D19" s="1" t="s">
        <v>10</v>
      </c>
      <c r="E19" s="1" t="s">
        <v>10</v>
      </c>
      <c r="F19" s="1">
        <v>1</v>
      </c>
      <c r="G19" s="1"/>
      <c r="M19" s="10" t="s">
        <v>37</v>
      </c>
      <c r="N19" s="11"/>
    </row>
    <row r="20" spans="1:19" ht="18" x14ac:dyDescent="0.3">
      <c r="M20" s="12" t="s">
        <v>38</v>
      </c>
      <c r="N20" s="11">
        <v>7.67</v>
      </c>
    </row>
    <row r="21" spans="1:19" ht="18" x14ac:dyDescent="0.3">
      <c r="M21" s="12" t="s">
        <v>39</v>
      </c>
      <c r="N21" s="11">
        <v>4.83</v>
      </c>
    </row>
    <row r="22" spans="1:19" ht="18" x14ac:dyDescent="0.3">
      <c r="M22" s="10" t="s">
        <v>40</v>
      </c>
      <c r="N22" s="11"/>
    </row>
    <row r="23" spans="1:19" ht="18" x14ac:dyDescent="0.3">
      <c r="M23" s="12" t="s">
        <v>41</v>
      </c>
      <c r="N23" s="11">
        <v>1.5</v>
      </c>
    </row>
    <row r="24" spans="1:19" ht="18" x14ac:dyDescent="0.3">
      <c r="M24" s="10" t="s">
        <v>42</v>
      </c>
      <c r="N24" s="11"/>
    </row>
    <row r="25" spans="1:19" ht="18.600000000000001" thickBot="1" x14ac:dyDescent="0.35">
      <c r="M25" s="13" t="s">
        <v>41</v>
      </c>
      <c r="N25" s="14">
        <v>4.5</v>
      </c>
    </row>
    <row r="26" spans="1:19" ht="18" x14ac:dyDescent="0.3">
      <c r="M26" s="20" t="s">
        <v>43</v>
      </c>
      <c r="N26" s="20"/>
    </row>
    <row r="29" spans="1:19" x14ac:dyDescent="0.3">
      <c r="I29" s="21"/>
      <c r="J29" s="21"/>
      <c r="K29" s="21"/>
      <c r="L29" s="21"/>
      <c r="M29" s="21"/>
      <c r="N29" s="21"/>
    </row>
  </sheetData>
  <mergeCells count="3">
    <mergeCell ref="M26:N26"/>
    <mergeCell ref="I29:N29"/>
    <mergeCell ref="M10:N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7"/>
  <sheetViews>
    <sheetView topLeftCell="B1" zoomScale="119" workbookViewId="0">
      <selection activeCell="A18" sqref="A18"/>
    </sheetView>
  </sheetViews>
  <sheetFormatPr defaultRowHeight="14.4" x14ac:dyDescent="0.3"/>
  <cols>
    <col min="1" max="1" width="24.109375" bestFit="1" customWidth="1"/>
    <col min="2" max="2" width="17" bestFit="1" customWidth="1"/>
    <col min="3" max="3" width="14.5546875" bestFit="1" customWidth="1"/>
    <col min="4" max="4" width="18.109375" bestFit="1" customWidth="1"/>
    <col min="5" max="5" width="12.6640625" bestFit="1" customWidth="1"/>
    <col min="6" max="6" width="13.6640625" bestFit="1" customWidth="1"/>
    <col min="7" max="7" width="9.44140625" bestFit="1" customWidth="1"/>
    <col min="10" max="10" width="8.44140625" bestFit="1" customWidth="1"/>
    <col min="11" max="11" width="5.6640625" bestFit="1" customWidth="1"/>
    <col min="12" max="12" width="14" bestFit="1" customWidth="1"/>
    <col min="14" max="14" width="17.6640625" bestFit="1" customWidth="1"/>
    <col min="25" max="25" width="13.5546875" bestFit="1" customWidth="1"/>
  </cols>
  <sheetData>
    <row r="1" spans="1:33" x14ac:dyDescent="0.3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J1" s="5" t="s">
        <v>52</v>
      </c>
      <c r="K1" s="5">
        <v>3</v>
      </c>
      <c r="L1" s="5" t="s">
        <v>53</v>
      </c>
    </row>
    <row r="2" spans="1:33" x14ac:dyDescent="0.3">
      <c r="A2">
        <v>1</v>
      </c>
      <c r="B2">
        <v>9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J2" s="5"/>
      <c r="K2" s="5">
        <v>2</v>
      </c>
      <c r="L2" s="5" t="s">
        <v>54</v>
      </c>
    </row>
    <row r="3" spans="1:33" x14ac:dyDescent="0.3">
      <c r="A3">
        <v>2</v>
      </c>
      <c r="B3">
        <v>7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J3" s="5"/>
      <c r="K3" s="5">
        <v>1</v>
      </c>
      <c r="L3" s="5" t="s">
        <v>55</v>
      </c>
    </row>
    <row r="4" spans="1:33" x14ac:dyDescent="0.3">
      <c r="A4">
        <v>3</v>
      </c>
      <c r="B4">
        <v>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J4" s="5" t="s">
        <v>56</v>
      </c>
      <c r="K4" s="5">
        <v>3</v>
      </c>
      <c r="L4" s="5" t="s">
        <v>57</v>
      </c>
    </row>
    <row r="5" spans="1:33" x14ac:dyDescent="0.3">
      <c r="A5">
        <v>4</v>
      </c>
      <c r="B5">
        <v>6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J5" s="5"/>
      <c r="K5" s="5">
        <v>2</v>
      </c>
      <c r="L5" s="5" t="s">
        <v>58</v>
      </c>
      <c r="N5" t="s">
        <v>59</v>
      </c>
    </row>
    <row r="6" spans="1:33" x14ac:dyDescent="0.3">
      <c r="A6">
        <v>5</v>
      </c>
      <c r="B6">
        <v>5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J6" s="5"/>
      <c r="K6" s="5">
        <v>1</v>
      </c>
      <c r="L6" s="5" t="s">
        <v>60</v>
      </c>
    </row>
    <row r="7" spans="1:33" ht="15" thickBot="1" x14ac:dyDescent="0.35">
      <c r="A7">
        <v>6</v>
      </c>
      <c r="B7">
        <v>6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J7" s="5" t="s">
        <v>2</v>
      </c>
      <c r="K7" s="5">
        <v>3</v>
      </c>
      <c r="L7" s="5" t="s">
        <v>61</v>
      </c>
      <c r="N7" s="6" t="s">
        <v>62</v>
      </c>
      <c r="O7" s="6"/>
      <c r="Q7" s="6"/>
      <c r="R7" s="6"/>
    </row>
    <row r="8" spans="1:33" ht="15" thickTop="1" x14ac:dyDescent="0.3">
      <c r="A8">
        <v>7</v>
      </c>
      <c r="B8">
        <v>5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J8" s="5"/>
      <c r="K8" s="5">
        <v>2</v>
      </c>
      <c r="L8" s="5" t="s">
        <v>63</v>
      </c>
      <c r="N8" t="s">
        <v>64</v>
      </c>
      <c r="O8">
        <f>SQRT(O9)</f>
        <v>0.96665724510200479</v>
      </c>
      <c r="Q8" t="s">
        <v>65</v>
      </c>
      <c r="R8">
        <f>O12*LN(P17/O12)+2*(O16+1)</f>
        <v>-6.8350685169335108</v>
      </c>
      <c r="Z8" t="s">
        <v>66</v>
      </c>
      <c r="AA8" t="s">
        <v>16</v>
      </c>
      <c r="AB8" t="s">
        <v>67</v>
      </c>
    </row>
    <row r="9" spans="1:33" x14ac:dyDescent="0.3">
      <c r="A9">
        <v>8</v>
      </c>
      <c r="B9">
        <v>7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J9" s="5"/>
      <c r="K9" s="5">
        <v>1</v>
      </c>
      <c r="L9" s="5" t="s">
        <v>68</v>
      </c>
      <c r="N9" t="s">
        <v>69</v>
      </c>
      <c r="O9">
        <f>P16/P18</f>
        <v>0.93442622950819731</v>
      </c>
      <c r="Q9" t="s">
        <v>70</v>
      </c>
      <c r="R9" t="e">
        <f>R8+2*(O16+2)*(O16+3)/(O12-O16-3)</f>
        <v>#DIV/0!</v>
      </c>
      <c r="W9" s="5" t="s">
        <v>52</v>
      </c>
      <c r="X9" s="5">
        <v>3</v>
      </c>
      <c r="Y9" s="5" t="s">
        <v>53</v>
      </c>
      <c r="Z9">
        <v>0</v>
      </c>
    </row>
    <row r="10" spans="1:33" x14ac:dyDescent="0.3">
      <c r="A10">
        <v>9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N10" t="s">
        <v>71</v>
      </c>
      <c r="O10">
        <f>1-(1-O9)*(O12-1)/(O12-O16-1)</f>
        <v>0.73770491803278926</v>
      </c>
      <c r="Q10" s="7" t="s">
        <v>72</v>
      </c>
      <c r="R10" s="7">
        <f>O12*LN(P17/O12)+(O16+1)*LN(O12)</f>
        <v>-5.4544964755799743</v>
      </c>
      <c r="W10" s="5"/>
      <c r="X10" s="5">
        <v>2</v>
      </c>
      <c r="Y10" s="5" t="s">
        <v>54</v>
      </c>
      <c r="Z10">
        <v>-0.33333333333333354</v>
      </c>
      <c r="AA10">
        <f>MAX(Z9:Z11)-MIN(Z9:Z11)</f>
        <v>1.3333333333333335</v>
      </c>
      <c r="AB10">
        <f>AA10/AA19*100</f>
        <v>28.591851322373124</v>
      </c>
    </row>
    <row r="11" spans="1:33" x14ac:dyDescent="0.3">
      <c r="N11" t="s">
        <v>73</v>
      </c>
      <c r="O11">
        <f>SQRT(Q17)</f>
        <v>0.66666666666666352</v>
      </c>
      <c r="W11" s="5"/>
      <c r="X11" s="5">
        <v>1</v>
      </c>
      <c r="Y11" s="5" t="s">
        <v>55</v>
      </c>
      <c r="Z11">
        <v>1</v>
      </c>
    </row>
    <row r="12" spans="1:33" x14ac:dyDescent="0.3">
      <c r="N12" s="7" t="s">
        <v>74</v>
      </c>
      <c r="O12" s="7">
        <f>COUNT(B2:B10)</f>
        <v>9</v>
      </c>
      <c r="W12" s="5" t="s">
        <v>56</v>
      </c>
      <c r="X12" s="5">
        <v>3</v>
      </c>
      <c r="Y12" s="5" t="s">
        <v>57</v>
      </c>
      <c r="Z12">
        <v>0</v>
      </c>
    </row>
    <row r="13" spans="1:33" x14ac:dyDescent="0.3">
      <c r="W13" s="5"/>
      <c r="X13" s="5">
        <v>2</v>
      </c>
      <c r="Y13" s="5" t="s">
        <v>58</v>
      </c>
      <c r="Z13">
        <v>0.67</v>
      </c>
      <c r="AA13">
        <f>MAX(Z12:Z14)-MIN(Z12:Z14)</f>
        <v>1</v>
      </c>
      <c r="AB13">
        <f>AA13/AA19*100</f>
        <v>21.443888491779838</v>
      </c>
      <c r="AF13" t="s">
        <v>75</v>
      </c>
    </row>
    <row r="14" spans="1:33" ht="24" thickBot="1" x14ac:dyDescent="0.5">
      <c r="C14" s="4"/>
      <c r="D14" s="4"/>
      <c r="N14" t="s">
        <v>76</v>
      </c>
      <c r="R14" s="8" t="s">
        <v>77</v>
      </c>
      <c r="S14" s="8">
        <v>0.05</v>
      </c>
      <c r="W14" s="5"/>
      <c r="X14" s="5">
        <v>1</v>
      </c>
      <c r="Y14" s="5" t="s">
        <v>60</v>
      </c>
      <c r="Z14">
        <v>1</v>
      </c>
      <c r="AF14">
        <v>60</v>
      </c>
      <c r="AG14">
        <v>1.33</v>
      </c>
    </row>
    <row r="15" spans="1:33" ht="15" thickTop="1" x14ac:dyDescent="0.3">
      <c r="N15" s="9"/>
      <c r="O15" s="9" t="s">
        <v>78</v>
      </c>
      <c r="P15" s="9" t="s">
        <v>79</v>
      </c>
      <c r="Q15" s="9" t="s">
        <v>80</v>
      </c>
      <c r="R15" s="9" t="s">
        <v>81</v>
      </c>
      <c r="S15" s="9" t="s">
        <v>82</v>
      </c>
      <c r="T15" s="9" t="s">
        <v>83</v>
      </c>
      <c r="W15" s="5" t="s">
        <v>2</v>
      </c>
      <c r="X15" s="5">
        <v>3</v>
      </c>
      <c r="Y15" s="5" t="s">
        <v>61</v>
      </c>
      <c r="Z15">
        <v>0</v>
      </c>
    </row>
    <row r="16" spans="1:33" x14ac:dyDescent="0.3">
      <c r="N16" t="s">
        <v>84</v>
      </c>
      <c r="O16">
        <f>COUNT(C2:H2)</f>
        <v>6</v>
      </c>
      <c r="P16">
        <f>DEVSQ(MMULT([1]!DEsign(C2:H10),O21:O27))</f>
        <v>12.666666666666677</v>
      </c>
      <c r="Q16">
        <f>P16/O16</f>
        <v>2.1111111111111129</v>
      </c>
      <c r="R16">
        <f>Q16/Q17</f>
        <v>4.7500000000000497</v>
      </c>
      <c r="S16">
        <f>_xlfn.F.DIST.RT(R16,O16,O17)</f>
        <v>0.18410351527220176</v>
      </c>
      <c r="T16" s="8" t="str">
        <f>IF(S16&lt;S14,"yes","no")</f>
        <v>no</v>
      </c>
      <c r="W16" s="5"/>
      <c r="X16" s="5">
        <v>2</v>
      </c>
      <c r="Y16" s="5" t="s">
        <v>63</v>
      </c>
      <c r="Z16">
        <v>1.33</v>
      </c>
      <c r="AA16">
        <f>MAX(Z15:Z17)-MIN(Z15:Z17)</f>
        <v>2.33</v>
      </c>
      <c r="AB16">
        <f>AA16/AA19*100</f>
        <v>49.964260185847024</v>
      </c>
    </row>
    <row r="17" spans="6:27" x14ac:dyDescent="0.3">
      <c r="N17" t="s">
        <v>85</v>
      </c>
      <c r="O17">
        <f>O18-O16</f>
        <v>2</v>
      </c>
      <c r="P17">
        <f>P18-P16</f>
        <v>0.8888888888888804</v>
      </c>
      <c r="Q17">
        <f>P17/O17</f>
        <v>0.4444444444444402</v>
      </c>
      <c r="W17" s="5"/>
      <c r="X17" s="5">
        <v>1</v>
      </c>
      <c r="Y17" s="5" t="s">
        <v>68</v>
      </c>
      <c r="Z17">
        <v>2.33</v>
      </c>
    </row>
    <row r="18" spans="6:27" x14ac:dyDescent="0.3">
      <c r="N18" s="7" t="s">
        <v>86</v>
      </c>
      <c r="O18" s="7">
        <f>O12-1</f>
        <v>8</v>
      </c>
      <c r="P18" s="7">
        <f>DEVSQ(B2:B10)</f>
        <v>13.555555555555557</v>
      </c>
      <c r="Q18" s="7"/>
      <c r="R18" s="7"/>
      <c r="S18" s="7"/>
      <c r="T18" s="7"/>
    </row>
    <row r="19" spans="6:27" ht="15" thickBot="1" x14ac:dyDescent="0.35">
      <c r="F19" t="s">
        <v>87</v>
      </c>
      <c r="AA19">
        <f>SUM(AA10,AA13,AA16)</f>
        <v>4.663333333333334</v>
      </c>
    </row>
    <row r="20" spans="6:27" ht="15" thickTop="1" x14ac:dyDescent="0.3">
      <c r="N20" s="9"/>
      <c r="O20" s="9" t="s">
        <v>88</v>
      </c>
      <c r="P20" s="9" t="s">
        <v>89</v>
      </c>
      <c r="Q20" s="9" t="s">
        <v>90</v>
      </c>
      <c r="R20" s="9" t="s">
        <v>82</v>
      </c>
      <c r="S20" s="9" t="s">
        <v>91</v>
      </c>
      <c r="T20" s="9" t="s">
        <v>92</v>
      </c>
      <c r="U20" s="9" t="s">
        <v>93</v>
      </c>
    </row>
    <row r="21" spans="6:27" x14ac:dyDescent="0.3">
      <c r="N21" t="s">
        <v>94</v>
      </c>
      <c r="O21">
        <f t="array" ref="O21:P27">[1]!RegCoeff(C2:H10,B2:B10)</f>
        <v>4.2222222222222214</v>
      </c>
      <c r="P21">
        <v>0.58794473579213191</v>
      </c>
      <c r="Q21">
        <f>O21/P21</f>
        <v>7.1813249871753078</v>
      </c>
      <c r="R21">
        <f>_xlfn.T.DIST.2T(ABS(Q21),$O$17)</f>
        <v>1.8844218960787768E-2</v>
      </c>
      <c r="S21">
        <f>O21-_xlfn.T.INV.2T(S$14,$O$17)*P21</f>
        <v>1.6925001998243778</v>
      </c>
      <c r="T21">
        <f>O21+_xlfn.T.INV.2T(S$14,$O$17)*P21</f>
        <v>6.7519442446200646</v>
      </c>
    </row>
    <row r="22" spans="6:27" x14ac:dyDescent="0.3">
      <c r="N22" t="str">
        <f t="array" ref="N22:N27">TRANSPOSE(C1:H1)</f>
        <v>Sole: Plastic</v>
      </c>
      <c r="O22">
        <v>1</v>
      </c>
      <c r="P22">
        <v>0.54433105395181791</v>
      </c>
      <c r="Q22">
        <f t="shared" ref="Q22:Q27" si="0">O22/P22</f>
        <v>1.8371173070873816</v>
      </c>
      <c r="R22">
        <f t="shared" ref="R22:R27" si="1">_xlfn.T.DIST.2T(ABS(Q22),$O$17)</f>
        <v>0.20759418430693888</v>
      </c>
      <c r="S22">
        <f t="shared" ref="S22:S27" si="2">O22-_xlfn.T.INV.2T(S$14,$O$17)*P22</f>
        <v>-1.3420674951731919</v>
      </c>
      <c r="T22">
        <f t="shared" ref="T22:T27" si="3">O22+_xlfn.T.INV.2T(S$14,$O$17)*P22</f>
        <v>3.3420674951731919</v>
      </c>
      <c r="U22">
        <f>[1]!VIF(C2:H10,1)</f>
        <v>1.333333333333333</v>
      </c>
    </row>
    <row r="23" spans="6:27" x14ac:dyDescent="0.3">
      <c r="N23" t="str">
        <v>Sole: Polyurethane</v>
      </c>
      <c r="O23">
        <v>-0.33333333333333354</v>
      </c>
      <c r="P23">
        <v>0.54433105395181791</v>
      </c>
      <c r="Q23">
        <f t="shared" si="0"/>
        <v>-0.61237243569579425</v>
      </c>
      <c r="R23">
        <f t="shared" si="1"/>
        <v>0.60264029288048704</v>
      </c>
      <c r="S23">
        <f t="shared" si="2"/>
        <v>-2.6754008285065254</v>
      </c>
      <c r="T23">
        <f t="shared" si="3"/>
        <v>2.0087341618398584</v>
      </c>
      <c r="U23">
        <f>[1]!VIF(C2:H10,2)</f>
        <v>1.333333333333333</v>
      </c>
    </row>
    <row r="24" spans="6:27" x14ac:dyDescent="0.3">
      <c r="N24" t="str">
        <v>Upper: Nylon</v>
      </c>
      <c r="O24">
        <v>1.0000000000000013</v>
      </c>
      <c r="P24">
        <v>0.54433105395181802</v>
      </c>
      <c r="Q24">
        <f t="shared" si="0"/>
        <v>1.8371173070873839</v>
      </c>
      <c r="R24">
        <f t="shared" si="1"/>
        <v>0.20759418430693855</v>
      </c>
      <c r="S24">
        <f t="shared" si="2"/>
        <v>-1.342067495173191</v>
      </c>
      <c r="T24">
        <f t="shared" si="3"/>
        <v>3.3420674951731937</v>
      </c>
      <c r="U24">
        <f>[1]!VIF(C2:H10,3)</f>
        <v>1.333333333333333</v>
      </c>
    </row>
    <row r="25" spans="6:27" x14ac:dyDescent="0.3">
      <c r="N25" t="str">
        <v>Upper: Canvas</v>
      </c>
      <c r="O25">
        <v>0.66666666666666696</v>
      </c>
      <c r="P25">
        <v>0.54433105395181791</v>
      </c>
      <c r="Q25">
        <f t="shared" si="0"/>
        <v>1.2247448713915883</v>
      </c>
      <c r="R25">
        <f t="shared" si="1"/>
        <v>0.34534632929202314</v>
      </c>
      <c r="S25">
        <f t="shared" si="2"/>
        <v>-1.6754008285065249</v>
      </c>
      <c r="T25">
        <f t="shared" si="3"/>
        <v>3.0087341618398589</v>
      </c>
      <c r="U25">
        <f>[1]!VIF(C2:H10,4)</f>
        <v>1.3333333333333335</v>
      </c>
    </row>
    <row r="26" spans="6:27" x14ac:dyDescent="0.3">
      <c r="N26" t="str">
        <v>Price: $90</v>
      </c>
      <c r="O26">
        <v>2.3333333333333348</v>
      </c>
      <c r="P26">
        <v>0.54433105395181813</v>
      </c>
      <c r="Q26">
        <f t="shared" si="0"/>
        <v>4.2866070498705584</v>
      </c>
      <c r="R26">
        <f t="shared" si="1"/>
        <v>5.0347173543117463E-2</v>
      </c>
      <c r="S26">
        <f t="shared" si="2"/>
        <v>-8.734161839857979E-3</v>
      </c>
      <c r="T26">
        <f t="shared" si="3"/>
        <v>4.6754008285065272</v>
      </c>
      <c r="U26">
        <f>[1]!VIF(C2:H10,5)</f>
        <v>1.333333333333333</v>
      </c>
    </row>
    <row r="27" spans="6:27" x14ac:dyDescent="0.3">
      <c r="N27" s="7" t="str">
        <v>Price: $60</v>
      </c>
      <c r="O27" s="7">
        <v>1.3333333333333339</v>
      </c>
      <c r="P27" s="7">
        <v>0.54433105395181802</v>
      </c>
      <c r="Q27" s="7">
        <f t="shared" si="0"/>
        <v>2.4494897427831761</v>
      </c>
      <c r="R27" s="7">
        <f t="shared" si="1"/>
        <v>0.13397459621556151</v>
      </c>
      <c r="S27" s="7">
        <f t="shared" si="2"/>
        <v>-1.0087341618398584</v>
      </c>
      <c r="T27" s="7">
        <f t="shared" si="3"/>
        <v>3.6754008285065263</v>
      </c>
      <c r="U27" s="7">
        <f>[1]!VIF(C2:H10,6)</f>
        <v>1.3333333333333333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A8BB829C7A42B2F13D1EEEDCE24A" ma:contentTypeVersion="4" ma:contentTypeDescription="Create a new document." ma:contentTypeScope="" ma:versionID="0fb4b02acbe7837dacb825f18ae83a88">
  <xsd:schema xmlns:xsd="http://www.w3.org/2001/XMLSchema" xmlns:xs="http://www.w3.org/2001/XMLSchema" xmlns:p="http://schemas.microsoft.com/office/2006/metadata/properties" xmlns:ns2="d0d77eca-fb09-4c91-a0cf-c85fba2eb381" targetNamespace="http://schemas.microsoft.com/office/2006/metadata/properties" ma:root="true" ma:fieldsID="c46506f2f20c03c78ca8a17f3f0a99c3" ns2:_="">
    <xsd:import namespace="d0d77eca-fb09-4c91-a0cf-c85fba2eb3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77eca-fb09-4c91-a0cf-c85fba2eb3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1109E4-35D7-4D6E-A482-AB0152CD21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D34450-6606-4CA5-8F85-3FFAF65907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77eca-fb09-4c91-a0cf-c85fba2eb3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3C6CDB-63FA-46DC-8C0D-91101D950C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Brand-Data</vt:lpstr>
      <vt:lpstr>Sneakers-data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Yogesh Funde</dc:creator>
  <cp:keywords/>
  <dc:description/>
  <cp:lastModifiedBy>keshav</cp:lastModifiedBy>
  <cp:revision/>
  <dcterms:created xsi:type="dcterms:W3CDTF">2018-01-23T04:31:12Z</dcterms:created>
  <dcterms:modified xsi:type="dcterms:W3CDTF">2023-04-27T19:13:06Z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0x010100C01CA8BB829C7A42B2F13D1EEEDCE24A</vt:lpwstr>
  </property>
</Properties>
</file>