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41FF3AF4-C337-49D0-956F-E5CAEC5794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and-Data" sheetId="1" r:id="rId1"/>
    <sheet name="Sneakers-data" sheetId="2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7" i="1" l="1"/>
  <c r="AC16" i="1"/>
  <c r="AC14" i="1"/>
  <c r="Y19" i="1"/>
  <c r="Z19" i="1" s="1"/>
  <c r="Y27" i="1"/>
  <c r="Z24" i="1" s="1"/>
  <c r="Y22" i="1"/>
  <c r="Y16" i="1"/>
  <c r="Y13" i="1"/>
  <c r="Z13" i="1" l="1"/>
  <c r="Z16" i="1"/>
  <c r="Z22" i="1"/>
  <c r="N40" i="1" l="1" a="1"/>
  <c r="N40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3" i="1"/>
  <c r="U47" i="1"/>
  <c r="U46" i="1"/>
  <c r="U45" i="1"/>
  <c r="U44" i="1"/>
  <c r="U43" i="1"/>
  <c r="U42" i="1"/>
  <c r="U41" i="1"/>
  <c r="U40" i="1"/>
  <c r="O39" i="1" a="1"/>
  <c r="O34" i="1" l="1"/>
  <c r="O30" i="1"/>
  <c r="O36" i="1" s="1"/>
  <c r="O35" i="1" s="1"/>
  <c r="P36" i="1"/>
  <c r="N47" i="1"/>
  <c r="P42" i="1"/>
  <c r="P46" i="1"/>
  <c r="O39" i="1"/>
  <c r="O43" i="1"/>
  <c r="O47" i="1"/>
  <c r="P39" i="1"/>
  <c r="P43" i="1"/>
  <c r="P47" i="1"/>
  <c r="O40" i="1"/>
  <c r="O44" i="1"/>
  <c r="P40" i="1"/>
  <c r="P44" i="1"/>
  <c r="O41" i="1"/>
  <c r="O45" i="1"/>
  <c r="P41" i="1"/>
  <c r="P45" i="1"/>
  <c r="O42" i="1"/>
  <c r="O46" i="1"/>
  <c r="N46" i="1"/>
  <c r="N45" i="1"/>
  <c r="N44" i="1"/>
  <c r="N43" i="1"/>
  <c r="N42" i="1"/>
  <c r="N41" i="1"/>
  <c r="T45" i="1" l="1"/>
  <c r="Q45" i="1"/>
  <c r="R45" i="1" s="1"/>
  <c r="S45" i="1"/>
  <c r="Q41" i="1"/>
  <c r="R41" i="1" s="1"/>
  <c r="T41" i="1"/>
  <c r="S41" i="1"/>
  <c r="T47" i="1"/>
  <c r="Q47" i="1"/>
  <c r="R47" i="1" s="1"/>
  <c r="S47" i="1"/>
  <c r="Q39" i="1"/>
  <c r="R39" i="1" s="1"/>
  <c r="T39" i="1"/>
  <c r="S39" i="1"/>
  <c r="Q43" i="1"/>
  <c r="R43" i="1" s="1"/>
  <c r="T43" i="1"/>
  <c r="S43" i="1"/>
  <c r="S46" i="1"/>
  <c r="T46" i="1"/>
  <c r="Q46" i="1"/>
  <c r="R46" i="1" s="1"/>
  <c r="S44" i="1"/>
  <c r="T44" i="1"/>
  <c r="Q44" i="1"/>
  <c r="R44" i="1" s="1"/>
  <c r="S42" i="1"/>
  <c r="T42" i="1"/>
  <c r="Q42" i="1"/>
  <c r="R42" i="1" s="1"/>
  <c r="S40" i="1"/>
  <c r="T40" i="1"/>
  <c r="Q40" i="1"/>
  <c r="R40" i="1" s="1"/>
  <c r="P34" i="1" l="1"/>
  <c r="Q34" i="1"/>
  <c r="P35" i="1"/>
  <c r="Q35" i="1"/>
  <c r="R34" i="1" s="1"/>
  <c r="S34" i="1" s="1"/>
  <c r="T34" i="1" s="1"/>
  <c r="R28" i="1"/>
  <c r="R26" i="1"/>
  <c r="R27" i="1" s="1"/>
  <c r="O27" i="1"/>
  <c r="O26" i="1" s="1"/>
  <c r="O28" i="1"/>
  <c r="O29" i="1" l="1"/>
</calcChain>
</file>

<file path=xl/sharedStrings.xml><?xml version="1.0" encoding="utf-8"?>
<sst xmlns="http://schemas.openxmlformats.org/spreadsheetml/2006/main" count="158" uniqueCount="91">
  <si>
    <t>Consumer Preference for Carpet cleaner</t>
  </si>
  <si>
    <t>Design</t>
  </si>
  <si>
    <t>Brand</t>
  </si>
  <si>
    <t>Price</t>
  </si>
  <si>
    <t>Approved?</t>
  </si>
  <si>
    <t>Guarantee?</t>
  </si>
  <si>
    <t>Rank</t>
  </si>
  <si>
    <t>Attributes</t>
  </si>
  <si>
    <t>Levels</t>
  </si>
  <si>
    <t>A</t>
  </si>
  <si>
    <t>No</t>
  </si>
  <si>
    <t>Package Design</t>
  </si>
  <si>
    <t>A,B or C</t>
  </si>
  <si>
    <t>Yes</t>
  </si>
  <si>
    <t>1,2 or 3</t>
  </si>
  <si>
    <t>$1.19, $1.39 or $1.59</t>
  </si>
  <si>
    <t>B</t>
  </si>
  <si>
    <t>Did Good Housekeeping magazine approved the product?</t>
  </si>
  <si>
    <t>Yes or No</t>
  </si>
  <si>
    <t>Guarantee</t>
  </si>
  <si>
    <t>C</t>
  </si>
  <si>
    <t>Sneakers Preference Data</t>
  </si>
  <si>
    <t>Consumer Preference for Sneakers</t>
  </si>
  <si>
    <t>Attibute</t>
  </si>
  <si>
    <t>Level</t>
  </si>
  <si>
    <t>Description</t>
  </si>
  <si>
    <t>Observation Number</t>
  </si>
  <si>
    <t>Preference Rating</t>
  </si>
  <si>
    <t>Sole: Plastic</t>
  </si>
  <si>
    <t>Sole: Polyurethane</t>
  </si>
  <si>
    <t>Upper: Nylon</t>
  </si>
  <si>
    <t>Upper: Canvas</t>
  </si>
  <si>
    <t>Price: $90</t>
  </si>
  <si>
    <t>Price: $60</t>
  </si>
  <si>
    <t>Sole</t>
  </si>
  <si>
    <t xml:space="preserve">  Rubber</t>
  </si>
  <si>
    <t xml:space="preserve">  Polyurethane</t>
  </si>
  <si>
    <t xml:space="preserve">  Plastic</t>
  </si>
  <si>
    <t>Upper</t>
  </si>
  <si>
    <t xml:space="preserve">  Leather</t>
  </si>
  <si>
    <t xml:space="preserve">  Canvas</t>
  </si>
  <si>
    <t xml:space="preserve">  Nylon</t>
  </si>
  <si>
    <t>$30</t>
  </si>
  <si>
    <t>$60</t>
  </si>
  <si>
    <t>$90</t>
  </si>
  <si>
    <t xml:space="preserve">   </t>
  </si>
  <si>
    <t>Rev Rank</t>
  </si>
  <si>
    <t>Design A</t>
  </si>
  <si>
    <t>Design B</t>
  </si>
  <si>
    <t>Brand 1</t>
  </si>
  <si>
    <t>Brand 2</t>
  </si>
  <si>
    <t>Price 1.19</t>
  </si>
  <si>
    <t>Price 1.39</t>
  </si>
  <si>
    <t>Approved yes</t>
  </si>
  <si>
    <t>Guarantee Yes</t>
  </si>
  <si>
    <t>Regression Analysis</t>
  </si>
  <si>
    <t>OVERALL FIT</t>
  </si>
  <si>
    <t>Multiple R</t>
  </si>
  <si>
    <t>R Square</t>
  </si>
  <si>
    <t>Adjusted R Square</t>
  </si>
  <si>
    <t>Standard Error</t>
  </si>
  <si>
    <t>Observations</t>
  </si>
  <si>
    <t>AIC</t>
  </si>
  <si>
    <t>AICc</t>
  </si>
  <si>
    <t>SBC</t>
  </si>
  <si>
    <t>ANOVA</t>
  </si>
  <si>
    <t>Alpha</t>
  </si>
  <si>
    <t>df</t>
  </si>
  <si>
    <t>SS</t>
  </si>
  <si>
    <t>MS</t>
  </si>
  <si>
    <t>F</t>
  </si>
  <si>
    <t>p-value</t>
  </si>
  <si>
    <t>sig</t>
  </si>
  <si>
    <t>Regression</t>
  </si>
  <si>
    <t>Residual</t>
  </si>
  <si>
    <t>Total</t>
  </si>
  <si>
    <t>coeff</t>
  </si>
  <si>
    <t>std err</t>
  </si>
  <si>
    <t>t stat</t>
  </si>
  <si>
    <t>lower</t>
  </si>
  <si>
    <t>upper</t>
  </si>
  <si>
    <t>vif</t>
  </si>
  <si>
    <t>Intercept</t>
  </si>
  <si>
    <t>Attribute</t>
  </si>
  <si>
    <t>Coefficients</t>
  </si>
  <si>
    <t>range</t>
  </si>
  <si>
    <t>importance</t>
  </si>
  <si>
    <t>Approved</t>
  </si>
  <si>
    <t>1.59-1.39</t>
  </si>
  <si>
    <t xml:space="preserve">we have to drop </t>
  </si>
  <si>
    <t>new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</si>
</sst>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8"/>
      <color rgb="FF80008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10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esha\Desktop\NMIMS\SEM6\MA\XRealStats.xlam" TargetMode="External"/><Relationship Id="rId1" Type="http://schemas.openxmlformats.org/officeDocument/2006/relationships/externalLinkPath" Target="/Users/kesha/Desktop/NMIMS/SEM6/MA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DEsign"/>
      <definedName name="RegCoeff"/>
      <definedName name="VI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7"/>
  <sheetViews>
    <sheetView tabSelected="1" topLeftCell="K9" workbookViewId="0">
      <selection activeCell="AD20" sqref="AD20"/>
    </sheetView>
  </sheetViews>
  <sheetFormatPr defaultRowHeight="14.4" x14ac:dyDescent="0.3"/>
  <cols>
    <col min="8" max="8" width="24.77734375" customWidth="1"/>
    <col min="9" max="9" width="15.5546875" customWidth="1"/>
    <col min="12" max="12" width="11.88671875" customWidth="1"/>
    <col min="13" max="13" width="11.6640625" customWidth="1"/>
    <col min="14" max="14" width="12.77734375" customWidth="1"/>
    <col min="15" max="15" width="13.109375" customWidth="1"/>
  </cols>
  <sheetData>
    <row r="1" spans="1:30" x14ac:dyDescent="0.3">
      <c r="A1" s="8" t="s">
        <v>0</v>
      </c>
      <c r="B1" s="8"/>
      <c r="C1" s="8"/>
      <c r="D1" s="8"/>
      <c r="E1" s="8"/>
      <c r="F1" s="8"/>
      <c r="G1" s="7"/>
      <c r="V1" s="3" t="s">
        <v>7</v>
      </c>
      <c r="W1" s="3" t="s">
        <v>8</v>
      </c>
    </row>
    <row r="2" spans="1:3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V2" t="s">
        <v>11</v>
      </c>
      <c r="W2" t="s">
        <v>12</v>
      </c>
    </row>
    <row r="3" spans="1:30" x14ac:dyDescent="0.3">
      <c r="A3" s="1" t="s">
        <v>9</v>
      </c>
      <c r="B3" s="1">
        <v>1</v>
      </c>
      <c r="C3" s="1">
        <v>1.19</v>
      </c>
      <c r="D3" s="1" t="s">
        <v>10</v>
      </c>
      <c r="E3" s="1" t="s">
        <v>10</v>
      </c>
      <c r="F3" s="1">
        <v>13</v>
      </c>
      <c r="G3" s="1">
        <f>18+1-F3</f>
        <v>6</v>
      </c>
      <c r="H3">
        <f>IF(A3="A",1,0)</f>
        <v>1</v>
      </c>
      <c r="I3">
        <f>IF(A3="B",1,0)</f>
        <v>0</v>
      </c>
      <c r="J3">
        <f>IF(B3=1,1,0)</f>
        <v>1</v>
      </c>
      <c r="K3">
        <f>IF(B3=2,1,0)</f>
        <v>0</v>
      </c>
      <c r="L3">
        <f>IF(C3=1.19,1,0)</f>
        <v>1</v>
      </c>
      <c r="M3">
        <f>IF(C3=1.39,1,0)</f>
        <v>0</v>
      </c>
      <c r="N3">
        <f>IF(D3="Yes",1,0)</f>
        <v>0</v>
      </c>
      <c r="O3">
        <f>IF(E3="Yes",1,0)</f>
        <v>0</v>
      </c>
      <c r="V3" t="s">
        <v>2</v>
      </c>
      <c r="W3" t="s">
        <v>14</v>
      </c>
    </row>
    <row r="4" spans="1:30" x14ac:dyDescent="0.3">
      <c r="A4" s="1" t="s">
        <v>9</v>
      </c>
      <c r="B4" s="1">
        <v>2</v>
      </c>
      <c r="C4" s="1">
        <v>1.39</v>
      </c>
      <c r="D4" s="1" t="s">
        <v>10</v>
      </c>
      <c r="E4" s="1" t="s">
        <v>13</v>
      </c>
      <c r="F4" s="1">
        <v>11</v>
      </c>
      <c r="G4" s="1">
        <f t="shared" ref="G4:G20" si="0">18+1-F4</f>
        <v>8</v>
      </c>
      <c r="H4">
        <f t="shared" ref="H4:H20" si="1">IF(A4="A",1,0)</f>
        <v>1</v>
      </c>
      <c r="I4">
        <f t="shared" ref="I4:I20" si="2">IF(A4="B",1,0)</f>
        <v>0</v>
      </c>
      <c r="J4">
        <f t="shared" ref="J4:J20" si="3">IF(B4=1,1,0)</f>
        <v>0</v>
      </c>
      <c r="K4">
        <f t="shared" ref="K4:K20" si="4">IF(B4=2,1,0)</f>
        <v>1</v>
      </c>
      <c r="L4">
        <f t="shared" ref="L4:L20" si="5">IF(C4=1.19,1,0)</f>
        <v>0</v>
      </c>
      <c r="M4">
        <f t="shared" ref="M4:M20" si="6">IF(C4=1.39,1,0)</f>
        <v>1</v>
      </c>
      <c r="N4">
        <f t="shared" ref="N4:N20" si="7">IF(D4="Yes",1,0)</f>
        <v>0</v>
      </c>
      <c r="O4">
        <f t="shared" ref="O4:O20" si="8">IF(E4="Yes",1,0)</f>
        <v>1</v>
      </c>
      <c r="V4" t="s">
        <v>3</v>
      </c>
      <c r="W4" t="s">
        <v>15</v>
      </c>
    </row>
    <row r="5" spans="1:30" ht="30.6" customHeight="1" x14ac:dyDescent="0.3">
      <c r="A5" s="1" t="s">
        <v>9</v>
      </c>
      <c r="B5" s="1">
        <v>3</v>
      </c>
      <c r="C5" s="1">
        <v>1.59</v>
      </c>
      <c r="D5" s="1" t="s">
        <v>13</v>
      </c>
      <c r="E5" s="1" t="s">
        <v>10</v>
      </c>
      <c r="F5" s="1">
        <v>17</v>
      </c>
      <c r="G5" s="1">
        <f t="shared" si="0"/>
        <v>2</v>
      </c>
      <c r="H5">
        <f t="shared" si="1"/>
        <v>1</v>
      </c>
      <c r="I5">
        <f t="shared" si="2"/>
        <v>0</v>
      </c>
      <c r="J5">
        <f t="shared" si="3"/>
        <v>0</v>
      </c>
      <c r="K5">
        <f t="shared" si="4"/>
        <v>0</v>
      </c>
      <c r="L5">
        <f t="shared" si="5"/>
        <v>0</v>
      </c>
      <c r="M5">
        <f t="shared" si="6"/>
        <v>0</v>
      </c>
      <c r="N5">
        <f t="shared" si="7"/>
        <v>1</v>
      </c>
      <c r="O5">
        <f t="shared" si="8"/>
        <v>0</v>
      </c>
      <c r="V5" s="2" t="s">
        <v>17</v>
      </c>
      <c r="W5" t="s">
        <v>18</v>
      </c>
    </row>
    <row r="6" spans="1:30" x14ac:dyDescent="0.3">
      <c r="A6" s="1" t="s">
        <v>16</v>
      </c>
      <c r="B6" s="1">
        <v>1</v>
      </c>
      <c r="C6" s="1">
        <v>1.39</v>
      </c>
      <c r="D6" s="1" t="s">
        <v>13</v>
      </c>
      <c r="E6" s="1" t="s">
        <v>13</v>
      </c>
      <c r="F6" s="1">
        <v>2</v>
      </c>
      <c r="G6" s="1">
        <f t="shared" si="0"/>
        <v>17</v>
      </c>
      <c r="H6">
        <f t="shared" si="1"/>
        <v>0</v>
      </c>
      <c r="I6">
        <f t="shared" si="2"/>
        <v>1</v>
      </c>
      <c r="J6">
        <f t="shared" si="3"/>
        <v>1</v>
      </c>
      <c r="K6">
        <f t="shared" si="4"/>
        <v>0</v>
      </c>
      <c r="L6">
        <f t="shared" si="5"/>
        <v>0</v>
      </c>
      <c r="M6">
        <f t="shared" si="6"/>
        <v>1</v>
      </c>
      <c r="N6">
        <f t="shared" si="7"/>
        <v>1</v>
      </c>
      <c r="O6">
        <f t="shared" si="8"/>
        <v>1</v>
      </c>
      <c r="V6" t="s">
        <v>19</v>
      </c>
      <c r="W6" t="s">
        <v>18</v>
      </c>
    </row>
    <row r="7" spans="1:30" x14ac:dyDescent="0.3">
      <c r="A7" s="1" t="s">
        <v>16</v>
      </c>
      <c r="B7" s="1">
        <v>2</v>
      </c>
      <c r="C7" s="1">
        <v>1.59</v>
      </c>
      <c r="D7" s="1" t="s">
        <v>10</v>
      </c>
      <c r="E7" s="1" t="s">
        <v>10</v>
      </c>
      <c r="F7" s="1">
        <v>14</v>
      </c>
      <c r="G7" s="1">
        <f t="shared" si="0"/>
        <v>5</v>
      </c>
      <c r="H7">
        <f t="shared" si="1"/>
        <v>0</v>
      </c>
      <c r="I7">
        <f t="shared" si="2"/>
        <v>1</v>
      </c>
      <c r="J7">
        <f t="shared" si="3"/>
        <v>0</v>
      </c>
      <c r="K7">
        <f t="shared" si="4"/>
        <v>1</v>
      </c>
      <c r="L7">
        <f t="shared" si="5"/>
        <v>0</v>
      </c>
      <c r="M7">
        <f t="shared" si="6"/>
        <v>0</v>
      </c>
      <c r="N7">
        <f t="shared" si="7"/>
        <v>0</v>
      </c>
      <c r="O7">
        <f t="shared" si="8"/>
        <v>0</v>
      </c>
    </row>
    <row r="8" spans="1:30" x14ac:dyDescent="0.3">
      <c r="A8" s="1" t="s">
        <v>16</v>
      </c>
      <c r="B8" s="1">
        <v>3</v>
      </c>
      <c r="C8" s="1">
        <v>1.19</v>
      </c>
      <c r="D8" s="1" t="s">
        <v>10</v>
      </c>
      <c r="E8" s="1" t="s">
        <v>10</v>
      </c>
      <c r="F8" s="1">
        <v>3</v>
      </c>
      <c r="G8" s="1">
        <f t="shared" si="0"/>
        <v>16</v>
      </c>
      <c r="H8">
        <f t="shared" si="1"/>
        <v>0</v>
      </c>
      <c r="I8">
        <f t="shared" si="2"/>
        <v>1</v>
      </c>
      <c r="J8">
        <f t="shared" si="3"/>
        <v>0</v>
      </c>
      <c r="K8">
        <f t="shared" si="4"/>
        <v>0</v>
      </c>
      <c r="L8">
        <f t="shared" si="5"/>
        <v>1</v>
      </c>
      <c r="M8">
        <f t="shared" si="6"/>
        <v>0</v>
      </c>
      <c r="N8">
        <f t="shared" si="7"/>
        <v>0</v>
      </c>
      <c r="O8">
        <f t="shared" si="8"/>
        <v>0</v>
      </c>
    </row>
    <row r="9" spans="1:30" x14ac:dyDescent="0.3">
      <c r="A9" s="1" t="s">
        <v>20</v>
      </c>
      <c r="B9" s="1">
        <v>1</v>
      </c>
      <c r="C9" s="1">
        <v>1.59</v>
      </c>
      <c r="D9" s="1" t="s">
        <v>10</v>
      </c>
      <c r="E9" s="1" t="s">
        <v>13</v>
      </c>
      <c r="F9" s="1">
        <v>12</v>
      </c>
      <c r="G9" s="1">
        <f t="shared" si="0"/>
        <v>7</v>
      </c>
      <c r="H9">
        <f t="shared" si="1"/>
        <v>0</v>
      </c>
      <c r="I9">
        <f t="shared" si="2"/>
        <v>0</v>
      </c>
      <c r="J9">
        <f t="shared" si="3"/>
        <v>1</v>
      </c>
      <c r="K9">
        <f t="shared" si="4"/>
        <v>0</v>
      </c>
      <c r="L9">
        <f t="shared" si="5"/>
        <v>0</v>
      </c>
      <c r="M9">
        <f t="shared" si="6"/>
        <v>0</v>
      </c>
      <c r="N9">
        <f t="shared" si="7"/>
        <v>0</v>
      </c>
      <c r="O9">
        <f t="shared" si="8"/>
        <v>1</v>
      </c>
    </row>
    <row r="10" spans="1:30" x14ac:dyDescent="0.3">
      <c r="A10" s="1" t="s">
        <v>20</v>
      </c>
      <c r="B10" s="1">
        <v>2</v>
      </c>
      <c r="C10" s="1">
        <v>1.19</v>
      </c>
      <c r="D10" s="1" t="s">
        <v>13</v>
      </c>
      <c r="E10" s="1" t="s">
        <v>10</v>
      </c>
      <c r="F10" s="1">
        <v>7</v>
      </c>
      <c r="G10" s="1">
        <f t="shared" si="0"/>
        <v>12</v>
      </c>
      <c r="H10">
        <f t="shared" si="1"/>
        <v>0</v>
      </c>
      <c r="I10">
        <f t="shared" si="2"/>
        <v>0</v>
      </c>
      <c r="J10">
        <f t="shared" si="3"/>
        <v>0</v>
      </c>
      <c r="K10">
        <f t="shared" si="4"/>
        <v>1</v>
      </c>
      <c r="L10">
        <f t="shared" si="5"/>
        <v>1</v>
      </c>
      <c r="M10">
        <f t="shared" si="6"/>
        <v>0</v>
      </c>
      <c r="N10">
        <f t="shared" si="7"/>
        <v>1</v>
      </c>
      <c r="O10">
        <f t="shared" si="8"/>
        <v>0</v>
      </c>
    </row>
    <row r="11" spans="1:30" x14ac:dyDescent="0.3">
      <c r="A11" s="1" t="s">
        <v>20</v>
      </c>
      <c r="B11" s="1">
        <v>3</v>
      </c>
      <c r="C11" s="1">
        <v>1.39</v>
      </c>
      <c r="D11" s="1" t="s">
        <v>10</v>
      </c>
      <c r="E11" s="1" t="s">
        <v>10</v>
      </c>
      <c r="F11" s="1">
        <v>9</v>
      </c>
      <c r="G11" s="1">
        <f t="shared" si="0"/>
        <v>10</v>
      </c>
      <c r="H11">
        <f t="shared" si="1"/>
        <v>0</v>
      </c>
      <c r="I11">
        <f t="shared" si="2"/>
        <v>0</v>
      </c>
      <c r="J11">
        <f t="shared" si="3"/>
        <v>0</v>
      </c>
      <c r="K11">
        <f t="shared" si="4"/>
        <v>0</v>
      </c>
      <c r="L11">
        <f t="shared" si="5"/>
        <v>0</v>
      </c>
      <c r="M11">
        <f t="shared" si="6"/>
        <v>1</v>
      </c>
      <c r="N11">
        <f t="shared" si="7"/>
        <v>0</v>
      </c>
      <c r="O11">
        <f t="shared" si="8"/>
        <v>0</v>
      </c>
    </row>
    <row r="12" spans="1:30" ht="18" x14ac:dyDescent="0.35">
      <c r="A12" s="1" t="s">
        <v>9</v>
      </c>
      <c r="B12" s="1">
        <v>1</v>
      </c>
      <c r="C12" s="1">
        <v>1.59</v>
      </c>
      <c r="D12" s="1" t="s">
        <v>13</v>
      </c>
      <c r="E12" s="1" t="s">
        <v>10</v>
      </c>
      <c r="F12" s="1">
        <v>18</v>
      </c>
      <c r="G12" s="1">
        <f t="shared" si="0"/>
        <v>1</v>
      </c>
      <c r="H12">
        <f t="shared" si="1"/>
        <v>1</v>
      </c>
      <c r="I12">
        <f t="shared" si="2"/>
        <v>0</v>
      </c>
      <c r="J12">
        <f t="shared" si="3"/>
        <v>1</v>
      </c>
      <c r="K12">
        <f t="shared" si="4"/>
        <v>0</v>
      </c>
      <c r="L12">
        <f t="shared" si="5"/>
        <v>0</v>
      </c>
      <c r="M12">
        <f t="shared" si="6"/>
        <v>0</v>
      </c>
      <c r="N12">
        <f t="shared" si="7"/>
        <v>1</v>
      </c>
      <c r="O12">
        <f t="shared" si="8"/>
        <v>0</v>
      </c>
      <c r="V12" s="13" t="s">
        <v>83</v>
      </c>
      <c r="W12" s="13" t="s">
        <v>24</v>
      </c>
      <c r="X12" s="13" t="s">
        <v>84</v>
      </c>
      <c r="Y12" s="13" t="s">
        <v>85</v>
      </c>
      <c r="Z12" s="13" t="s">
        <v>86</v>
      </c>
      <c r="AA12" s="13" t="s">
        <v>6</v>
      </c>
    </row>
    <row r="13" spans="1:30" ht="18" x14ac:dyDescent="0.35">
      <c r="A13" s="1" t="s">
        <v>9</v>
      </c>
      <c r="B13" s="1">
        <v>2</v>
      </c>
      <c r="C13" s="1">
        <v>1.19</v>
      </c>
      <c r="D13" s="1" t="s">
        <v>10</v>
      </c>
      <c r="E13" s="1" t="s">
        <v>13</v>
      </c>
      <c r="F13" s="1">
        <v>8</v>
      </c>
      <c r="G13" s="1">
        <f t="shared" si="0"/>
        <v>11</v>
      </c>
      <c r="H13">
        <f t="shared" si="1"/>
        <v>1</v>
      </c>
      <c r="I13">
        <f t="shared" si="2"/>
        <v>0</v>
      </c>
      <c r="J13">
        <f t="shared" si="3"/>
        <v>0</v>
      </c>
      <c r="K13">
        <f t="shared" si="4"/>
        <v>1</v>
      </c>
      <c r="L13">
        <f t="shared" si="5"/>
        <v>1</v>
      </c>
      <c r="M13">
        <f t="shared" si="6"/>
        <v>0</v>
      </c>
      <c r="N13">
        <f t="shared" si="7"/>
        <v>0</v>
      </c>
      <c r="O13">
        <f t="shared" si="8"/>
        <v>1</v>
      </c>
      <c r="V13" s="14" t="s">
        <v>1</v>
      </c>
      <c r="W13" s="15" t="s">
        <v>9</v>
      </c>
      <c r="X13">
        <v>-4.4999999999999973</v>
      </c>
      <c r="Y13" s="14">
        <f>MAX(X13:X15)-MIN(X13:X15)</f>
        <v>7.9999999999999964</v>
      </c>
      <c r="Z13" s="16">
        <f>Y13/$Y$27</f>
        <v>0.33802816901408445</v>
      </c>
      <c r="AA13">
        <v>1</v>
      </c>
      <c r="AC13" t="s">
        <v>88</v>
      </c>
      <c r="AD13">
        <v>0.2</v>
      </c>
    </row>
    <row r="14" spans="1:30" ht="18" x14ac:dyDescent="0.35">
      <c r="A14" s="1" t="s">
        <v>9</v>
      </c>
      <c r="B14" s="1">
        <v>3</v>
      </c>
      <c r="C14" s="1">
        <v>1.39</v>
      </c>
      <c r="D14" s="1" t="s">
        <v>10</v>
      </c>
      <c r="E14" s="1" t="s">
        <v>10</v>
      </c>
      <c r="F14" s="1">
        <v>15</v>
      </c>
      <c r="G14" s="1">
        <f t="shared" si="0"/>
        <v>4</v>
      </c>
      <c r="H14">
        <f t="shared" si="1"/>
        <v>1</v>
      </c>
      <c r="I14">
        <f t="shared" si="2"/>
        <v>0</v>
      </c>
      <c r="J14">
        <f t="shared" si="3"/>
        <v>0</v>
      </c>
      <c r="K14">
        <f t="shared" si="4"/>
        <v>0</v>
      </c>
      <c r="L14">
        <f t="shared" si="5"/>
        <v>0</v>
      </c>
      <c r="M14">
        <f t="shared" si="6"/>
        <v>1</v>
      </c>
      <c r="N14">
        <f t="shared" si="7"/>
        <v>0</v>
      </c>
      <c r="O14">
        <f t="shared" si="8"/>
        <v>0</v>
      </c>
      <c r="V14" s="14"/>
      <c r="W14" s="15" t="s">
        <v>16</v>
      </c>
      <c r="X14">
        <v>3.4999999999999996</v>
      </c>
      <c r="Y14" s="14"/>
      <c r="Z14" s="16"/>
      <c r="AC14">
        <f>X20/20</f>
        <v>0.24166666666666675</v>
      </c>
    </row>
    <row r="15" spans="1:30" ht="18" x14ac:dyDescent="0.35">
      <c r="A15" s="1" t="s">
        <v>16</v>
      </c>
      <c r="B15" s="1">
        <v>1</v>
      </c>
      <c r="C15" s="1">
        <v>1.19</v>
      </c>
      <c r="D15" s="1" t="s">
        <v>10</v>
      </c>
      <c r="E15" s="1" t="s">
        <v>10</v>
      </c>
      <c r="F15" s="1">
        <v>4</v>
      </c>
      <c r="G15" s="1">
        <f t="shared" si="0"/>
        <v>15</v>
      </c>
      <c r="H15">
        <f t="shared" si="1"/>
        <v>0</v>
      </c>
      <c r="I15">
        <f t="shared" si="2"/>
        <v>1</v>
      </c>
      <c r="J15">
        <f t="shared" si="3"/>
        <v>1</v>
      </c>
      <c r="K15">
        <f t="shared" si="4"/>
        <v>0</v>
      </c>
      <c r="L15">
        <f t="shared" si="5"/>
        <v>1</v>
      </c>
      <c r="M15">
        <f t="shared" si="6"/>
        <v>0</v>
      </c>
      <c r="N15">
        <f t="shared" si="7"/>
        <v>0</v>
      </c>
      <c r="O15">
        <f t="shared" si="8"/>
        <v>0</v>
      </c>
      <c r="V15" s="14"/>
      <c r="W15" s="15" t="s">
        <v>20</v>
      </c>
      <c r="X15" s="14">
        <v>0</v>
      </c>
      <c r="Y15" s="14"/>
      <c r="Z15" s="16"/>
    </row>
    <row r="16" spans="1:30" ht="25.2" customHeight="1" x14ac:dyDescent="0.35">
      <c r="A16" s="1" t="s">
        <v>16</v>
      </c>
      <c r="B16" s="1">
        <v>2</v>
      </c>
      <c r="C16" s="1">
        <v>1.39</v>
      </c>
      <c r="D16" s="1" t="s">
        <v>13</v>
      </c>
      <c r="E16" s="1" t="s">
        <v>10</v>
      </c>
      <c r="F16" s="1">
        <v>6</v>
      </c>
      <c r="G16" s="1">
        <f t="shared" si="0"/>
        <v>13</v>
      </c>
      <c r="H16">
        <f t="shared" si="1"/>
        <v>0</v>
      </c>
      <c r="I16">
        <f t="shared" si="2"/>
        <v>1</v>
      </c>
      <c r="J16">
        <f t="shared" si="3"/>
        <v>0</v>
      </c>
      <c r="K16">
        <f t="shared" si="4"/>
        <v>1</v>
      </c>
      <c r="L16">
        <f t="shared" si="5"/>
        <v>0</v>
      </c>
      <c r="M16">
        <f t="shared" si="6"/>
        <v>1</v>
      </c>
      <c r="N16">
        <f t="shared" si="7"/>
        <v>1</v>
      </c>
      <c r="O16">
        <f t="shared" si="8"/>
        <v>0</v>
      </c>
      <c r="V16" s="14" t="s">
        <v>2</v>
      </c>
      <c r="W16" s="15">
        <v>1</v>
      </c>
      <c r="X16" s="14">
        <v>-1.4999999999999978</v>
      </c>
      <c r="Y16" s="14">
        <f>MAX(X16:X18)-MIN(X16:X18)</f>
        <v>1.9999999999999987</v>
      </c>
      <c r="Z16" s="16">
        <f>Y16/$Y$27</f>
        <v>8.4507042253521097E-2</v>
      </c>
      <c r="AA16">
        <v>4</v>
      </c>
      <c r="AC16">
        <f>4.5/AC14</f>
        <v>18.620689655172406</v>
      </c>
      <c r="AD16" t="s">
        <v>89</v>
      </c>
    </row>
    <row r="17" spans="1:30" ht="18" x14ac:dyDescent="0.35">
      <c r="A17" s="1" t="s">
        <v>16</v>
      </c>
      <c r="B17" s="1">
        <v>3</v>
      </c>
      <c r="C17" s="1">
        <v>1.59</v>
      </c>
      <c r="D17" s="1" t="s">
        <v>10</v>
      </c>
      <c r="E17" s="1" t="s">
        <v>13</v>
      </c>
      <c r="F17" s="1">
        <v>5</v>
      </c>
      <c r="G17" s="1">
        <f t="shared" si="0"/>
        <v>14</v>
      </c>
      <c r="H17">
        <f t="shared" si="1"/>
        <v>0</v>
      </c>
      <c r="I17">
        <f t="shared" si="2"/>
        <v>1</v>
      </c>
      <c r="J17">
        <f t="shared" si="3"/>
        <v>0</v>
      </c>
      <c r="K17">
        <f t="shared" si="4"/>
        <v>0</v>
      </c>
      <c r="L17">
        <f t="shared" si="5"/>
        <v>0</v>
      </c>
      <c r="M17">
        <f t="shared" si="6"/>
        <v>0</v>
      </c>
      <c r="N17">
        <f t="shared" si="7"/>
        <v>0</v>
      </c>
      <c r="O17">
        <f t="shared" si="8"/>
        <v>1</v>
      </c>
      <c r="V17" s="14"/>
      <c r="W17" s="15">
        <v>2</v>
      </c>
      <c r="X17" s="14">
        <v>-1.9999999999999987</v>
      </c>
      <c r="Y17" s="14"/>
      <c r="Z17" s="16"/>
      <c r="AC17">
        <f>1.59-0.18</f>
        <v>1.4100000000000001</v>
      </c>
      <c r="AD17" t="s">
        <v>90</v>
      </c>
    </row>
    <row r="18" spans="1:30" ht="18" x14ac:dyDescent="0.35">
      <c r="A18" s="1" t="s">
        <v>20</v>
      </c>
      <c r="B18" s="1">
        <v>1</v>
      </c>
      <c r="C18" s="1">
        <v>1.39</v>
      </c>
      <c r="D18" s="1" t="s">
        <v>10</v>
      </c>
      <c r="E18" s="1" t="s">
        <v>10</v>
      </c>
      <c r="F18" s="1">
        <v>10</v>
      </c>
      <c r="G18" s="1">
        <f t="shared" si="0"/>
        <v>9</v>
      </c>
      <c r="H18">
        <f t="shared" si="1"/>
        <v>0</v>
      </c>
      <c r="I18">
        <f t="shared" si="2"/>
        <v>0</v>
      </c>
      <c r="J18">
        <f t="shared" si="3"/>
        <v>1</v>
      </c>
      <c r="K18">
        <f t="shared" si="4"/>
        <v>0</v>
      </c>
      <c r="L18">
        <f t="shared" si="5"/>
        <v>0</v>
      </c>
      <c r="M18">
        <f t="shared" si="6"/>
        <v>1</v>
      </c>
      <c r="N18">
        <f t="shared" si="7"/>
        <v>0</v>
      </c>
      <c r="O18">
        <f t="shared" si="8"/>
        <v>0</v>
      </c>
      <c r="V18" s="14"/>
      <c r="W18" s="15">
        <v>3</v>
      </c>
      <c r="X18" s="14">
        <v>0</v>
      </c>
      <c r="Y18" s="14"/>
      <c r="Z18" s="16"/>
    </row>
    <row r="19" spans="1:30" ht="18" x14ac:dyDescent="0.35">
      <c r="A19" s="1" t="s">
        <v>20</v>
      </c>
      <c r="B19" s="1">
        <v>2</v>
      </c>
      <c r="C19" s="1">
        <v>1.59</v>
      </c>
      <c r="D19" s="1" t="s">
        <v>10</v>
      </c>
      <c r="E19" s="1" t="s">
        <v>10</v>
      </c>
      <c r="F19" s="1">
        <v>16</v>
      </c>
      <c r="G19" s="1">
        <f t="shared" si="0"/>
        <v>3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1</v>
      </c>
      <c r="L19">
        <f t="shared" si="5"/>
        <v>0</v>
      </c>
      <c r="M19">
        <f t="shared" si="6"/>
        <v>0</v>
      </c>
      <c r="N19">
        <f t="shared" si="7"/>
        <v>0</v>
      </c>
      <c r="O19">
        <f t="shared" si="8"/>
        <v>0</v>
      </c>
      <c r="V19" s="14" t="s">
        <v>3</v>
      </c>
      <c r="W19" s="15">
        <v>1.19</v>
      </c>
      <c r="X19" s="14">
        <v>7.6666666666666661</v>
      </c>
      <c r="Y19" s="14">
        <f>MAX(X19:X21)-MIN(X19:X21)</f>
        <v>7.6666666666666661</v>
      </c>
      <c r="Z19" s="16">
        <f>Y19/$Y$27</f>
        <v>0.32394366197183105</v>
      </c>
      <c r="AA19">
        <v>2</v>
      </c>
    </row>
    <row r="20" spans="1:30" ht="18" x14ac:dyDescent="0.35">
      <c r="A20" s="1" t="s">
        <v>20</v>
      </c>
      <c r="B20" s="1">
        <v>3</v>
      </c>
      <c r="C20" s="1">
        <v>1.19</v>
      </c>
      <c r="D20" s="1" t="s">
        <v>13</v>
      </c>
      <c r="E20" s="1" t="s">
        <v>13</v>
      </c>
      <c r="F20" s="1">
        <v>1</v>
      </c>
      <c r="G20" s="1">
        <f t="shared" si="0"/>
        <v>18</v>
      </c>
      <c r="H20">
        <f t="shared" si="1"/>
        <v>0</v>
      </c>
      <c r="I20">
        <f t="shared" si="2"/>
        <v>0</v>
      </c>
      <c r="J20">
        <f t="shared" si="3"/>
        <v>0</v>
      </c>
      <c r="K20">
        <f t="shared" si="4"/>
        <v>0</v>
      </c>
      <c r="L20">
        <f t="shared" si="5"/>
        <v>1</v>
      </c>
      <c r="M20">
        <f t="shared" si="6"/>
        <v>0</v>
      </c>
      <c r="N20">
        <f t="shared" si="7"/>
        <v>1</v>
      </c>
      <c r="O20">
        <f t="shared" si="8"/>
        <v>1</v>
      </c>
      <c r="V20" s="14"/>
      <c r="W20" s="15">
        <v>1.39</v>
      </c>
      <c r="X20" s="14">
        <v>4.8333333333333348</v>
      </c>
      <c r="Y20" s="14"/>
      <c r="Z20" s="16"/>
    </row>
    <row r="21" spans="1:30" ht="18" x14ac:dyDescent="0.35">
      <c r="V21" s="14"/>
      <c r="W21" s="15">
        <v>1.59</v>
      </c>
      <c r="X21" s="14">
        <v>0</v>
      </c>
      <c r="Y21" s="14"/>
      <c r="Z21" s="16"/>
    </row>
    <row r="22" spans="1:30" ht="18" x14ac:dyDescent="0.35">
      <c r="V22" s="14" t="s">
        <v>87</v>
      </c>
      <c r="W22" s="15" t="s">
        <v>13</v>
      </c>
      <c r="X22" s="14">
        <v>1.5</v>
      </c>
      <c r="Y22" s="14">
        <f>MAX(X22:X23)-MIN(X22:X23)</f>
        <v>1.5</v>
      </c>
      <c r="Z22" s="16">
        <f>Y22/$Y$27</f>
        <v>6.3380281690140858E-2</v>
      </c>
      <c r="AA22">
        <v>5</v>
      </c>
    </row>
    <row r="23" spans="1:30" ht="18" x14ac:dyDescent="0.35">
      <c r="N23" t="s">
        <v>55</v>
      </c>
      <c r="V23" s="14"/>
      <c r="W23" s="15" t="s">
        <v>10</v>
      </c>
      <c r="X23" s="14">
        <v>0</v>
      </c>
      <c r="Y23" s="14"/>
      <c r="Z23" s="16"/>
    </row>
    <row r="24" spans="1:30" ht="18" x14ac:dyDescent="0.35">
      <c r="V24" s="14" t="s">
        <v>19</v>
      </c>
      <c r="W24" s="15" t="s">
        <v>13</v>
      </c>
      <c r="X24" s="14">
        <v>4.5</v>
      </c>
      <c r="Y24" s="14">
        <v>4.5</v>
      </c>
      <c r="Z24" s="16">
        <f>Y24/$Y$27</f>
        <v>0.19014084507042259</v>
      </c>
      <c r="AA24">
        <v>3</v>
      </c>
    </row>
    <row r="25" spans="1:30" ht="18.600000000000001" thickBot="1" x14ac:dyDescent="0.4">
      <c r="N25" s="9" t="s">
        <v>56</v>
      </c>
      <c r="O25" s="9"/>
      <c r="Q25" s="9"/>
      <c r="R25" s="9"/>
      <c r="V25" s="14"/>
      <c r="W25" s="15" t="s">
        <v>10</v>
      </c>
      <c r="X25" s="14">
        <v>0</v>
      </c>
      <c r="Y25" s="14"/>
      <c r="Z25" s="16"/>
    </row>
    <row r="26" spans="1:30" ht="15" thickTop="1" x14ac:dyDescent="0.3">
      <c r="N26" t="s">
        <v>57</v>
      </c>
      <c r="O26">
        <f>SQRT(O27)</f>
        <v>0.99153624989050237</v>
      </c>
      <c r="Q26" t="s">
        <v>62</v>
      </c>
      <c r="R26">
        <f>O30*LN(P35/O30)+2*(O34+1)</f>
        <v>3.7744032777557415</v>
      </c>
    </row>
    <row r="27" spans="1:30" x14ac:dyDescent="0.3">
      <c r="N27" t="s">
        <v>58</v>
      </c>
      <c r="O27">
        <f>P34/P36</f>
        <v>0.98314413484692087</v>
      </c>
      <c r="Q27" t="s">
        <v>63</v>
      </c>
      <c r="R27">
        <f>R26+2*(O34+2)*(O34+3)/(O30-O34-3)</f>
        <v>35.202974706327169</v>
      </c>
      <c r="Y27">
        <f>SUM(Y13:Y24)</f>
        <v>23.666666666666661</v>
      </c>
    </row>
    <row r="28" spans="1:30" x14ac:dyDescent="0.3">
      <c r="N28" t="s">
        <v>59</v>
      </c>
      <c r="O28">
        <f>1-(1-O27)*(O30-1)/(O30-O34-1)</f>
        <v>0.96816114359973937</v>
      </c>
      <c r="Q28" s="10" t="s">
        <v>64</v>
      </c>
      <c r="R28" s="10">
        <f>O30*LN(P35/O30)+(O34+1)*LN(O30)</f>
        <v>11.787749098821223</v>
      </c>
    </row>
    <row r="29" spans="1:30" x14ac:dyDescent="0.3">
      <c r="N29" t="s">
        <v>60</v>
      </c>
      <c r="O29">
        <f>SQRT(Q35)</f>
        <v>0.95257934441569136</v>
      </c>
    </row>
    <row r="30" spans="1:30" x14ac:dyDescent="0.3">
      <c r="N30" s="10" t="s">
        <v>61</v>
      </c>
      <c r="O30" s="10">
        <f>COUNT(G3:G20)</f>
        <v>18</v>
      </c>
    </row>
    <row r="32" spans="1:30" ht="15" thickBot="1" x14ac:dyDescent="0.35">
      <c r="N32" t="s">
        <v>65</v>
      </c>
      <c r="R32" s="11" t="s">
        <v>66</v>
      </c>
      <c r="S32" s="11">
        <v>0.05</v>
      </c>
    </row>
    <row r="33" spans="14:21" ht="15" thickTop="1" x14ac:dyDescent="0.3">
      <c r="N33" s="12"/>
      <c r="O33" s="12" t="s">
        <v>67</v>
      </c>
      <c r="P33" s="12" t="s">
        <v>68</v>
      </c>
      <c r="Q33" s="12" t="s">
        <v>69</v>
      </c>
      <c r="R33" s="12" t="s">
        <v>70</v>
      </c>
      <c r="S33" s="12" t="s">
        <v>71</v>
      </c>
      <c r="T33" s="12" t="s">
        <v>72</v>
      </c>
    </row>
    <row r="34" spans="14:21" x14ac:dyDescent="0.3">
      <c r="N34" t="s">
        <v>73</v>
      </c>
      <c r="O34">
        <f>COUNT(H3:O3)</f>
        <v>8</v>
      </c>
      <c r="P34">
        <f>DEVSQ(MMULT([1]!DEsign(H3:O20),O39:O47))</f>
        <v>476.33333333333314</v>
      </c>
      <c r="Q34">
        <f>P34/O34</f>
        <v>59.541666666666643</v>
      </c>
      <c r="R34">
        <f>Q34/Q35</f>
        <v>65.617346938773963</v>
      </c>
      <c r="S34">
        <f>_xlfn.F.DIST.RT(R34,O34,O35)</f>
        <v>4.4924284112754183E-7</v>
      </c>
      <c r="T34" s="11" t="str">
        <f>IF(S34&lt;S32,"yes","no")</f>
        <v>yes</v>
      </c>
    </row>
    <row r="35" spans="14:21" x14ac:dyDescent="0.3">
      <c r="N35" t="s">
        <v>74</v>
      </c>
      <c r="O35">
        <f>O36-O34</f>
        <v>9</v>
      </c>
      <c r="P35">
        <f>P36-P34</f>
        <v>8.1666666666668561</v>
      </c>
      <c r="Q35">
        <f>P35/O35</f>
        <v>0.90740740740742842</v>
      </c>
    </row>
    <row r="36" spans="14:21" x14ac:dyDescent="0.3">
      <c r="N36" s="10" t="s">
        <v>75</v>
      </c>
      <c r="O36" s="10">
        <f>O30-1</f>
        <v>17</v>
      </c>
      <c r="P36" s="10">
        <f>DEVSQ(G3:G20)</f>
        <v>484.5</v>
      </c>
      <c r="Q36" s="10"/>
      <c r="R36" s="10"/>
      <c r="S36" s="10"/>
      <c r="T36" s="10"/>
    </row>
    <row r="37" spans="14:21" ht="15" thickBot="1" x14ac:dyDescent="0.35"/>
    <row r="38" spans="14:21" ht="15" thickTop="1" x14ac:dyDescent="0.3">
      <c r="N38" s="12"/>
      <c r="O38" s="12" t="s">
        <v>76</v>
      </c>
      <c r="P38" s="12" t="s">
        <v>77</v>
      </c>
      <c r="Q38" s="12" t="s">
        <v>78</v>
      </c>
      <c r="R38" s="12" t="s">
        <v>71</v>
      </c>
      <c r="S38" s="12" t="s">
        <v>79</v>
      </c>
      <c r="T38" s="12" t="s">
        <v>80</v>
      </c>
      <c r="U38" s="12" t="s">
        <v>81</v>
      </c>
    </row>
    <row r="39" spans="14:21" x14ac:dyDescent="0.3">
      <c r="N39" t="s">
        <v>82</v>
      </c>
      <c r="O39">
        <f t="array" ref="O39:P47">[1]!RegCoeff(H3:O20,G3:G20)</f>
        <v>4.833333333333333</v>
      </c>
      <c r="P39">
        <v>0.63505289627712025</v>
      </c>
      <c r="Q39">
        <f>O39/P39</f>
        <v>7.6109145579334454</v>
      </c>
      <c r="R39">
        <f>_xlfn.T.DIST.2T(ABS(Q39),$O$35)</f>
        <v>3.2891841195805897E-5</v>
      </c>
      <c r="S39">
        <f>O39-_xlfn.T.INV.2T(S$32,$O$35)*P39</f>
        <v>3.3967438752643</v>
      </c>
      <c r="T39">
        <f>O39+_xlfn.T.INV.2T(S$32,$O$35)*P39</f>
        <v>6.2699227914023661</v>
      </c>
    </row>
    <row r="40" spans="14:21" x14ac:dyDescent="0.3">
      <c r="N40" t="str">
        <f t="array" ref="N40:N47">TRANSPOSE(H2:O2)</f>
        <v>Design A</v>
      </c>
      <c r="O40">
        <v>-4.4999999999999973</v>
      </c>
      <c r="P40">
        <v>0.54997194092287005</v>
      </c>
      <c r="Q40">
        <f t="shared" ref="Q40:Q47" si="9">O40/P40</f>
        <v>-8.1822356108729064</v>
      </c>
      <c r="R40">
        <f t="shared" ref="R40:R47" si="10">_xlfn.T.DIST.2T(ABS(Q40),$O$35)</f>
        <v>1.8481212302275909E-5</v>
      </c>
      <c r="S40">
        <f t="shared" ref="S40:S47" si="11">O40-_xlfn.T.INV.2T(S$32,$O$35)*P40</f>
        <v>-5.7441229654966994</v>
      </c>
      <c r="T40">
        <f t="shared" ref="T40:T47" si="12">O40+_xlfn.T.INV.2T(S$32,$O$35)*P40</f>
        <v>-3.2558770345032952</v>
      </c>
      <c r="U40">
        <f>[1]!VIF(H3:O20,1)</f>
        <v>1.333333333333333</v>
      </c>
    </row>
    <row r="41" spans="14:21" x14ac:dyDescent="0.3">
      <c r="N41" t="str">
        <v>Design B</v>
      </c>
      <c r="O41">
        <v>3.4999999999999996</v>
      </c>
      <c r="P41">
        <v>0.54997194092287016</v>
      </c>
      <c r="Q41">
        <f t="shared" si="9"/>
        <v>6.3639610306789285</v>
      </c>
      <c r="R41">
        <f t="shared" si="10"/>
        <v>1.3070339329353112E-4</v>
      </c>
      <c r="S41">
        <f t="shared" si="11"/>
        <v>2.2558770345032975</v>
      </c>
      <c r="T41">
        <f t="shared" si="12"/>
        <v>4.7441229654967021</v>
      </c>
      <c r="U41">
        <f>[1]!VIF(H3:O20,2)</f>
        <v>1.3333333333333337</v>
      </c>
    </row>
    <row r="42" spans="14:21" x14ac:dyDescent="0.3">
      <c r="N42" t="str">
        <v>Brand 1</v>
      </c>
      <c r="O42">
        <v>-1.4999999999999978</v>
      </c>
      <c r="P42">
        <v>0.54997194092287027</v>
      </c>
      <c r="Q42">
        <f t="shared" si="9"/>
        <v>-2.7274118702909651</v>
      </c>
      <c r="R42">
        <f t="shared" si="10"/>
        <v>2.3323127679942029E-2</v>
      </c>
      <c r="S42">
        <f t="shared" si="11"/>
        <v>-2.7441229654967003</v>
      </c>
      <c r="T42">
        <f t="shared" si="12"/>
        <v>-0.25587703450329546</v>
      </c>
      <c r="U42">
        <f>[1]!VIF(H3:O20,3)</f>
        <v>1.3333333333333333</v>
      </c>
    </row>
    <row r="43" spans="14:21" x14ac:dyDescent="0.3">
      <c r="N43" t="str">
        <v>Brand 2</v>
      </c>
      <c r="O43">
        <v>-1.9999999999999987</v>
      </c>
      <c r="P43">
        <v>0.54997194092287027</v>
      </c>
      <c r="Q43">
        <f t="shared" si="9"/>
        <v>-3.6365491603879563</v>
      </c>
      <c r="R43">
        <f t="shared" si="10"/>
        <v>5.429971037569088E-3</v>
      </c>
      <c r="S43">
        <f t="shared" si="11"/>
        <v>-3.2441229654967012</v>
      </c>
      <c r="T43">
        <f t="shared" si="12"/>
        <v>-0.75587703450329635</v>
      </c>
      <c r="U43">
        <f>[1]!VIF(H3:O20,4)</f>
        <v>1.3333333333333333</v>
      </c>
    </row>
    <row r="44" spans="14:21" x14ac:dyDescent="0.3">
      <c r="N44" t="str">
        <v>Price 1.19</v>
      </c>
      <c r="O44">
        <v>7.6666666666666661</v>
      </c>
      <c r="P44">
        <v>0.54997194092287016</v>
      </c>
      <c r="Q44">
        <f t="shared" si="9"/>
        <v>13.940105114820511</v>
      </c>
      <c r="R44">
        <f t="shared" si="10"/>
        <v>2.1282150960091372E-7</v>
      </c>
      <c r="S44">
        <f t="shared" si="11"/>
        <v>6.422543701169964</v>
      </c>
      <c r="T44">
        <f t="shared" si="12"/>
        <v>8.9107896321633682</v>
      </c>
      <c r="U44">
        <f>[1]!VIF(H3:O20,5)</f>
        <v>1.333333333333333</v>
      </c>
    </row>
    <row r="45" spans="14:21" x14ac:dyDescent="0.3">
      <c r="N45" t="str">
        <v>Price 1.39</v>
      </c>
      <c r="O45">
        <v>4.8333333333333348</v>
      </c>
      <c r="P45">
        <v>0.54997194092287038</v>
      </c>
      <c r="Q45">
        <f t="shared" si="9"/>
        <v>8.7883271376042345</v>
      </c>
      <c r="R45">
        <f t="shared" si="10"/>
        <v>1.0368876048699003E-5</v>
      </c>
      <c r="S45">
        <f t="shared" si="11"/>
        <v>3.5892103678366318</v>
      </c>
      <c r="T45">
        <f t="shared" si="12"/>
        <v>6.0774562988300378</v>
      </c>
      <c r="U45">
        <f>[1]!VIF(H3:O20,6)</f>
        <v>1.333333333333333</v>
      </c>
    </row>
    <row r="46" spans="14:21" x14ac:dyDescent="0.3">
      <c r="N46" t="str">
        <v>Approved yes</v>
      </c>
      <c r="O46">
        <v>1.4999999999999993</v>
      </c>
      <c r="P46">
        <v>0.47628967220784019</v>
      </c>
      <c r="Q46">
        <f t="shared" si="9"/>
        <v>3.149343955006942</v>
      </c>
      <c r="R46">
        <f t="shared" si="10"/>
        <v>1.1749949516685102E-2</v>
      </c>
      <c r="S46">
        <f t="shared" si="11"/>
        <v>0.42255790644822433</v>
      </c>
      <c r="T46">
        <f t="shared" si="12"/>
        <v>2.5774420935517743</v>
      </c>
      <c r="U46">
        <f>[1]!VIF(H3:O20,7)</f>
        <v>1</v>
      </c>
    </row>
    <row r="47" spans="14:21" x14ac:dyDescent="0.3">
      <c r="N47" s="10" t="str">
        <v>Guarantee Yes</v>
      </c>
      <c r="O47" s="10">
        <v>4.5000000000000009</v>
      </c>
      <c r="P47" s="10">
        <v>0.47628967220784019</v>
      </c>
      <c r="Q47" s="10">
        <f t="shared" si="9"/>
        <v>9.4480318650208321</v>
      </c>
      <c r="R47" s="10">
        <f t="shared" si="10"/>
        <v>5.7282254413805913E-6</v>
      </c>
      <c r="S47" s="10">
        <f t="shared" si="11"/>
        <v>3.4225579064482261</v>
      </c>
      <c r="T47" s="10">
        <f t="shared" si="12"/>
        <v>5.5774420935517757</v>
      </c>
      <c r="U47" s="10">
        <f>[1]!VIF(H3:O20,8)</f>
        <v>1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topLeftCell="B1" workbookViewId="0">
      <selection activeCell="H20" sqref="H20"/>
    </sheetView>
  </sheetViews>
  <sheetFormatPr defaultRowHeight="14.4" x14ac:dyDescent="0.3"/>
  <cols>
    <col min="1" max="1" width="24.109375" bestFit="1" customWidth="1"/>
    <col min="2" max="2" width="17" bestFit="1" customWidth="1"/>
    <col min="3" max="3" width="14.5546875" bestFit="1" customWidth="1"/>
    <col min="4" max="4" width="18.109375" bestFit="1" customWidth="1"/>
    <col min="5" max="5" width="12.6640625" bestFit="1" customWidth="1"/>
    <col min="6" max="6" width="13.6640625" bestFit="1" customWidth="1"/>
    <col min="7" max="7" width="9.44140625" bestFit="1" customWidth="1"/>
    <col min="10" max="10" width="8.44140625" bestFit="1" customWidth="1"/>
    <col min="11" max="11" width="5.6640625" bestFit="1" customWidth="1"/>
    <col min="12" max="12" width="14" bestFit="1" customWidth="1"/>
  </cols>
  <sheetData>
    <row r="1" spans="1:12" x14ac:dyDescent="0.3">
      <c r="A1" s="3" t="s">
        <v>21</v>
      </c>
      <c r="B1" s="8" t="s">
        <v>22</v>
      </c>
      <c r="C1" s="8"/>
      <c r="D1" s="8"/>
      <c r="E1" s="8"/>
      <c r="F1" s="8"/>
      <c r="G1" s="8"/>
      <c r="H1" s="8"/>
      <c r="J1" s="5" t="s">
        <v>23</v>
      </c>
      <c r="K1" s="5" t="s">
        <v>24</v>
      </c>
      <c r="L1" s="5" t="s">
        <v>25</v>
      </c>
    </row>
    <row r="2" spans="1:12" x14ac:dyDescent="0.3">
      <c r="A2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J2" s="6" t="s">
        <v>34</v>
      </c>
      <c r="K2" s="6">
        <v>3</v>
      </c>
      <c r="L2" s="6" t="s">
        <v>35</v>
      </c>
    </row>
    <row r="3" spans="1:12" x14ac:dyDescent="0.3">
      <c r="A3">
        <v>1</v>
      </c>
      <c r="B3">
        <v>9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J3" s="6"/>
      <c r="K3" s="6">
        <v>2</v>
      </c>
      <c r="L3" s="6" t="s">
        <v>36</v>
      </c>
    </row>
    <row r="4" spans="1:12" x14ac:dyDescent="0.3">
      <c r="A4">
        <v>2</v>
      </c>
      <c r="B4">
        <v>7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J4" s="6"/>
      <c r="K4" s="6">
        <v>1</v>
      </c>
      <c r="L4" s="6" t="s">
        <v>37</v>
      </c>
    </row>
    <row r="5" spans="1:12" x14ac:dyDescent="0.3">
      <c r="A5">
        <v>3</v>
      </c>
      <c r="B5">
        <v>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J5" s="6" t="s">
        <v>38</v>
      </c>
      <c r="K5" s="6">
        <v>3</v>
      </c>
      <c r="L5" s="6" t="s">
        <v>39</v>
      </c>
    </row>
    <row r="6" spans="1:12" x14ac:dyDescent="0.3">
      <c r="A6">
        <v>4</v>
      </c>
      <c r="B6">
        <v>6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J6" s="6"/>
      <c r="K6" s="6">
        <v>2</v>
      </c>
      <c r="L6" s="6" t="s">
        <v>40</v>
      </c>
    </row>
    <row r="7" spans="1:12" x14ac:dyDescent="0.3">
      <c r="A7">
        <v>5</v>
      </c>
      <c r="B7">
        <v>5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J7" s="6"/>
      <c r="K7" s="6">
        <v>1</v>
      </c>
      <c r="L7" s="6" t="s">
        <v>41</v>
      </c>
    </row>
    <row r="8" spans="1:12" x14ac:dyDescent="0.3">
      <c r="A8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J8" s="6" t="s">
        <v>3</v>
      </c>
      <c r="K8" s="6">
        <v>3</v>
      </c>
      <c r="L8" s="6" t="s">
        <v>42</v>
      </c>
    </row>
    <row r="9" spans="1:12" x14ac:dyDescent="0.3">
      <c r="A9">
        <v>7</v>
      </c>
      <c r="B9">
        <v>5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J9" s="6"/>
      <c r="K9" s="6">
        <v>2</v>
      </c>
      <c r="L9" s="6" t="s">
        <v>43</v>
      </c>
    </row>
    <row r="10" spans="1:12" x14ac:dyDescent="0.3">
      <c r="A10">
        <v>8</v>
      </c>
      <c r="B10">
        <v>7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J10" s="6"/>
      <c r="K10" s="6">
        <v>1</v>
      </c>
      <c r="L10" s="6" t="s">
        <v>44</v>
      </c>
    </row>
    <row r="11" spans="1:12" x14ac:dyDescent="0.3">
      <c r="A11">
        <v>9</v>
      </c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5" spans="1:12" ht="23.4" x14ac:dyDescent="0.45">
      <c r="C15" s="4"/>
      <c r="D15" s="4"/>
    </row>
    <row r="20" spans="6:6" x14ac:dyDescent="0.3">
      <c r="F20" t="s">
        <v>45</v>
      </c>
    </row>
  </sheetData>
  <mergeCells count="1">
    <mergeCell ref="B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A8BB829C7A42B2F13D1EEEDCE24A" ma:contentTypeVersion="4" ma:contentTypeDescription="Create a new document." ma:contentTypeScope="" ma:versionID="0fb4b02acbe7837dacb825f18ae83a88">
  <xsd:schema xmlns:xsd="http://www.w3.org/2001/XMLSchema" xmlns:xs="http://www.w3.org/2001/XMLSchema" xmlns:p="http://schemas.microsoft.com/office/2006/metadata/properties" xmlns:ns2="d0d77eca-fb09-4c91-a0cf-c85fba2eb381" targetNamespace="http://schemas.microsoft.com/office/2006/metadata/properties" ma:root="true" ma:fieldsID="c46506f2f20c03c78ca8a17f3f0a99c3" ns2:_="">
    <xsd:import namespace="d0d77eca-fb09-4c91-a0cf-c85fba2eb3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77eca-fb09-4c91-a0cf-c85fba2eb3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3C6CDB-63FA-46DC-8C0D-91101D950C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D34450-6606-4CA5-8F85-3FFAF65907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77eca-fb09-4c91-a0cf-c85fba2eb3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1109E4-35D7-4D6E-A482-AB0152CD21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Brand-Data</vt:lpstr>
      <vt:lpstr>Sneakers-data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Yogesh Funde</dc:creator>
  <cp:keywords/>
  <dc:description/>
  <cp:lastModifiedBy>keshav</cp:lastModifiedBy>
  <cp:revision/>
  <dcterms:created xsi:type="dcterms:W3CDTF">2018-01-23T04:31:12Z</dcterms:created>
  <dcterms:modified xsi:type="dcterms:W3CDTF">2023-04-27T19:13:03Z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0x010100C01CA8BB829C7A42B2F13D1EEEDCE24A</vt:lpwstr>
  </property>
</Properties>
</file>