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6" yWindow="48" windowWidth="15168" windowHeight="8040" tabRatio="673"/>
  </bookViews>
  <sheets>
    <sheet name="Topics" sheetId="1" r:id="rId1"/>
    <sheet name="Excel" sheetId="2" r:id="rId2"/>
    <sheet name="Excel(an)" sheetId="19" r:id="rId3"/>
    <sheet name="Formulas &amp; Formula Inputs" sheetId="6" r:id="rId4"/>
    <sheet name="Formulas &amp; Formula Inputs (an)" sheetId="20" r:id="rId5"/>
    <sheet name="Functions" sheetId="14" r:id="rId6"/>
    <sheet name="Functions (an)" sheetId="21" r:id="rId7"/>
    <sheet name="Formula Elements" sheetId="15" r:id="rId8"/>
    <sheet name="Math Symbols" sheetId="17" r:id="rId9"/>
    <sheet name="Math Symbols (an)" sheetId="22" r:id="rId10"/>
    <sheet name="Order of Precedents" sheetId="7" r:id="rId11"/>
    <sheet name="Order of Precedents (an)" sheetId="23" r:id="rId12"/>
    <sheet name="Exponents" sheetId="9" r:id="rId13"/>
    <sheet name="Exponents (an)" sheetId="24" r:id="rId14"/>
    <sheet name="Number 1" sheetId="10" r:id="rId15"/>
    <sheet name="Number Formatting" sheetId="4" r:id="rId16"/>
    <sheet name="Number Formatting (an)" sheetId="25" r:id="rId17"/>
    <sheet name="Data in Excel" sheetId="3" r:id="rId18"/>
    <sheet name="Percent &amp; Percent Change" sheetId="5" r:id="rId19"/>
    <sheet name="Percent &amp; Percent Change (an)" sheetId="26" r:id="rId20"/>
    <sheet name="Cell References" sheetId="11" r:id="rId21"/>
    <sheet name="Cell References (an)" sheetId="27" r:id="rId22"/>
    <sheet name="Stylistic Formatting" sheetId="18" r:id="rId23"/>
    <sheet name="Stylistic Formatting (an)" sheetId="28" r:id="rId24"/>
    <sheet name="Homework==&gt;" sheetId="29" r:id="rId25"/>
    <sheet name="P(1)" sheetId="30" r:id="rId26"/>
    <sheet name="P(1an)" sheetId="31" r:id="rId27"/>
    <sheet name="P(2)" sheetId="32" r:id="rId28"/>
    <sheet name="P(2an)" sheetId="34" r:id="rId29"/>
    <sheet name="P(3)" sheetId="33" r:id="rId30"/>
    <sheet name="P(3an)" sheetId="35" r:id="rId31"/>
    <sheet name="P(4)" sheetId="36" r:id="rId32"/>
    <sheet name="P(4an)" sheetId="37" r:id="rId33"/>
    <sheet name="P(5)" sheetId="38" r:id="rId34"/>
    <sheet name="P(5an)" sheetId="39" r:id="rId35"/>
    <sheet name="P(6)" sheetId="40" r:id="rId36"/>
    <sheet name="P(6an)" sheetId="44" r:id="rId37"/>
    <sheet name="P(7)" sheetId="41" r:id="rId38"/>
    <sheet name="P(7an)" sheetId="45" r:id="rId39"/>
    <sheet name="P(8)" sheetId="42" r:id="rId40"/>
    <sheet name="P(8an)" sheetId="47" r:id="rId41"/>
    <sheet name="P(9)" sheetId="46" r:id="rId42"/>
    <sheet name="P(9an)" sheetId="48" r:id="rId43"/>
  </sheets>
  <calcPr calcId="144525"/>
  <fileRecoveryPr autoRecover="0"/>
</workbook>
</file>

<file path=xl/calcChain.xml><?xml version="1.0" encoding="utf-8"?>
<calcChain xmlns="http://schemas.openxmlformats.org/spreadsheetml/2006/main">
  <c r="B5" i="48" l="1"/>
  <c r="B5" i="47"/>
  <c r="B5" i="45"/>
  <c r="B21" i="40"/>
  <c r="B21" i="44"/>
  <c r="B4" i="44"/>
  <c r="E5" i="39"/>
  <c r="E6" i="39"/>
  <c r="E7" i="39"/>
  <c r="E8" i="39"/>
  <c r="E9" i="39"/>
  <c r="E10" i="39"/>
  <c r="E11" i="39"/>
  <c r="E12" i="39"/>
  <c r="E13" i="39"/>
  <c r="E14" i="39"/>
  <c r="D14" i="39"/>
  <c r="D13" i="39"/>
  <c r="D12" i="39"/>
  <c r="D11" i="39"/>
  <c r="D10" i="39"/>
  <c r="D9" i="39"/>
  <c r="D8" i="39"/>
  <c r="D7" i="39"/>
  <c r="D6" i="39"/>
  <c r="D5" i="39"/>
  <c r="D5" i="38"/>
  <c r="D6" i="38"/>
  <c r="D7" i="38"/>
  <c r="D8" i="38"/>
  <c r="D9" i="38"/>
  <c r="D10" i="38"/>
  <c r="D11" i="38"/>
  <c r="D12" i="38"/>
  <c r="D13" i="38"/>
  <c r="D14" i="38"/>
  <c r="D5" i="37"/>
  <c r="D6" i="37"/>
  <c r="D7" i="37"/>
  <c r="D8" i="37"/>
  <c r="D9" i="37"/>
  <c r="D10" i="37"/>
  <c r="D11" i="37"/>
  <c r="D12" i="37"/>
  <c r="D13" i="37"/>
  <c r="D14" i="37"/>
  <c r="B6" i="35"/>
  <c r="B4" i="34"/>
  <c r="B6" i="31"/>
  <c r="B5" i="28" l="1"/>
  <c r="B4" i="28"/>
  <c r="C23" i="27"/>
  <c r="C22" i="27"/>
  <c r="C21" i="27"/>
  <c r="C20" i="27"/>
  <c r="C19" i="27"/>
  <c r="C18" i="27"/>
  <c r="D13" i="27"/>
  <c r="D12" i="27"/>
  <c r="D11" i="27"/>
  <c r="D10" i="27"/>
  <c r="D9" i="27"/>
  <c r="D8" i="27"/>
  <c r="D7" i="27"/>
  <c r="B34" i="26"/>
  <c r="B19" i="26"/>
  <c r="B15" i="26"/>
  <c r="B14" i="26"/>
  <c r="B9" i="26"/>
  <c r="A9" i="26"/>
  <c r="I11" i="25"/>
  <c r="I10" i="25"/>
  <c r="F9" i="25"/>
  <c r="B7" i="25"/>
  <c r="B7" i="4"/>
  <c r="I6" i="22"/>
  <c r="M5" i="22"/>
  <c r="L5" i="22"/>
  <c r="J5" i="22"/>
  <c r="I5" i="22"/>
  <c r="H5" i="22"/>
  <c r="G5" i="22"/>
  <c r="F5" i="22"/>
  <c r="E5" i="22"/>
  <c r="D8" i="23"/>
  <c r="C8" i="23"/>
  <c r="I18" i="24"/>
  <c r="H18" i="24"/>
  <c r="H14" i="24"/>
  <c r="J12" i="24"/>
  <c r="I12" i="24"/>
  <c r="I8" i="24"/>
  <c r="I3" i="24"/>
  <c r="H3" i="24"/>
  <c r="E21" i="21"/>
  <c r="E20" i="21"/>
  <c r="B20" i="21"/>
  <c r="E12" i="21"/>
  <c r="B12" i="21"/>
  <c r="D6" i="20"/>
  <c r="B5" i="20"/>
  <c r="B4" i="20"/>
  <c r="E3" i="20"/>
  <c r="H9" i="19"/>
  <c r="H7" i="19"/>
  <c r="H5" i="19"/>
  <c r="B5" i="18"/>
  <c r="B4" i="18"/>
  <c r="A9" i="5"/>
  <c r="H18" i="9"/>
  <c r="H14" i="9"/>
  <c r="H3" i="9"/>
</calcChain>
</file>

<file path=xl/sharedStrings.xml><?xml version="1.0" encoding="utf-8"?>
<sst xmlns="http://schemas.openxmlformats.org/spreadsheetml/2006/main" count="636" uniqueCount="281">
  <si>
    <t>Excel</t>
  </si>
  <si>
    <t>Functions</t>
  </si>
  <si>
    <t>Cell References</t>
  </si>
  <si>
    <t>Exponents</t>
  </si>
  <si>
    <t>Number 1</t>
  </si>
  <si>
    <t>Data in Excel</t>
  </si>
  <si>
    <t>Number Formatting</t>
  </si>
  <si>
    <t>Order of Precedents</t>
  </si>
  <si>
    <t>Percent &amp; Percent Change</t>
  </si>
  <si>
    <t>What is Excel?</t>
  </si>
  <si>
    <t xml:space="preserve"> ==&gt;</t>
  </si>
  <si>
    <t>Calculations</t>
  </si>
  <si>
    <t>Data Analysis</t>
  </si>
  <si>
    <t>Cells</t>
  </si>
  <si>
    <t>Worksheet</t>
  </si>
  <si>
    <t>Sheet Tab</t>
  </si>
  <si>
    <t>Workbook</t>
  </si>
  <si>
    <t>Store raw data</t>
  </si>
  <si>
    <t>Columns</t>
  </si>
  <si>
    <t>Rows</t>
  </si>
  <si>
    <t>Ribbons</t>
  </si>
  <si>
    <t>QAT</t>
  </si>
  <si>
    <t>Add</t>
  </si>
  <si>
    <t>Min</t>
  </si>
  <si>
    <t>Calculation</t>
  </si>
  <si>
    <t>Calculation &amp; Data Analysis</t>
  </si>
  <si>
    <t>Dates</t>
  </si>
  <si>
    <t>Sales</t>
  </si>
  <si>
    <t>Sales Rep</t>
  </si>
  <si>
    <t>Product Sold</t>
  </si>
  <si>
    <t>Joe</t>
  </si>
  <si>
    <t>Sioux</t>
  </si>
  <si>
    <t>Chin</t>
  </si>
  <si>
    <t>Phil</t>
  </si>
  <si>
    <t>Mo</t>
  </si>
  <si>
    <t>Tina</t>
  </si>
  <si>
    <t>Luong</t>
  </si>
  <si>
    <t>Product 1</t>
  </si>
  <si>
    <t>Product 3</t>
  </si>
  <si>
    <t>Product 2</t>
  </si>
  <si>
    <t>By default, numbers aligned right</t>
  </si>
  <si>
    <t>By default, text aligned left</t>
  </si>
  <si>
    <t>Loan Amount</t>
  </si>
  <si>
    <t>Loan Issue Date</t>
  </si>
  <si>
    <t>Maturity Date</t>
  </si>
  <si>
    <t>9/15/2010</t>
  </si>
  <si>
    <t>Annual Rate</t>
  </si>
  <si>
    <t>Periods per Year</t>
  </si>
  <si>
    <t>Period Rate</t>
  </si>
  <si>
    <t>Loan Length in days</t>
  </si>
  <si>
    <t>Comma</t>
  </si>
  <si>
    <t>Loan</t>
  </si>
  <si>
    <t>Equal sign starts all formulas</t>
  </si>
  <si>
    <t>Formulas &amp; Formula Inputs</t>
  </si>
  <si>
    <t>Cash Flows</t>
  </si>
  <si>
    <t>Total Cash Flow Over 3 years</t>
  </si>
  <si>
    <t>If a formula input can change: 1) Put it in a cell, 2) Label the cell, 3) refer to the formula input with a cell reference.</t>
  </si>
  <si>
    <t>Entering cell references into formulas: 1) If the cell references are close to the formula, use the arrow keys, 2)  If the cell references are NOT close to the formula, use the mouse</t>
  </si>
  <si>
    <t>If a formula input can change: DO NOT TYPE THE NUMBER INTO THE FORMULA.</t>
  </si>
  <si>
    <t>Never:</t>
  </si>
  <si>
    <t>Total Revenue</t>
  </si>
  <si>
    <t>Total Expenses</t>
  </si>
  <si>
    <t>Net Income</t>
  </si>
  <si>
    <t>Formula inputs are items the formula uses like, annual rate, periods per year, revenue, expenses</t>
  </si>
  <si>
    <t>In this class, I will color all formula cells green and most labels will be dark blue</t>
  </si>
  <si>
    <t>Range of cells</t>
  </si>
  <si>
    <t>Formula Elements</t>
  </si>
  <si>
    <t>1)     Equal sign (starts all formulas).</t>
  </si>
  <si>
    <t>2)     Cell references (also: Defined Names, sheet references, workbook references).</t>
  </si>
  <si>
    <t>3)     Math operators (plus, subtract, multiply, etc.).</t>
  </si>
  <si>
    <t>6)     Comparative operators (=, &gt;, &gt;=, &lt;, &lt;=, &lt;&gt;)</t>
  </si>
  <si>
    <t>7)     The join symbol, ampersand, “&amp;” (Shift + 7)</t>
  </si>
  <si>
    <t>8)     Text that is in quotes (example: “For The Month Ended”)</t>
  </si>
  <si>
    <t>9)     Arrays constant (example: {1,2,3})</t>
  </si>
  <si>
    <t>5)     Numbers (If the number will not change, like 12 months, 24 hours).</t>
  </si>
  <si>
    <t>You must learn Excel's Operation Symbols</t>
  </si>
  <si>
    <t>Parenthesis</t>
  </si>
  <si>
    <t xml:space="preserve"> ( )</t>
  </si>
  <si>
    <t>Shift + 9 and Shift + 0</t>
  </si>
  <si>
    <t xml:space="preserve"> ^</t>
  </si>
  <si>
    <t>Shift + 6</t>
  </si>
  <si>
    <t>Multiply</t>
  </si>
  <si>
    <t xml:space="preserve"> *</t>
  </si>
  <si>
    <t>Number pad</t>
  </si>
  <si>
    <t>Divide</t>
  </si>
  <si>
    <t xml:space="preserve"> /</t>
  </si>
  <si>
    <t xml:space="preserve"> +</t>
  </si>
  <si>
    <t>Subtract</t>
  </si>
  <si>
    <t xml:space="preserve"> -</t>
  </si>
  <si>
    <t>Join</t>
  </si>
  <si>
    <t xml:space="preserve"> &amp;</t>
  </si>
  <si>
    <t>Shift + 7</t>
  </si>
  <si>
    <t>Equal</t>
  </si>
  <si>
    <t xml:space="preserve"> =</t>
  </si>
  <si>
    <t>Left of Backspace</t>
  </si>
  <si>
    <t>Greater than</t>
  </si>
  <si>
    <t xml:space="preserve"> &gt;</t>
  </si>
  <si>
    <t>Shift + .</t>
  </si>
  <si>
    <t>Greater than or equal to</t>
  </si>
  <si>
    <t xml:space="preserve"> &gt;=</t>
  </si>
  <si>
    <t>2 characters next to each other</t>
  </si>
  <si>
    <t>Less than</t>
  </si>
  <si>
    <t xml:space="preserve"> &lt;</t>
  </si>
  <si>
    <t>Shift + ,</t>
  </si>
  <si>
    <t>Less than or equal to</t>
  </si>
  <si>
    <t xml:space="preserve"> &lt;=</t>
  </si>
  <si>
    <t>Not</t>
  </si>
  <si>
    <t xml:space="preserve"> &lt;&gt;</t>
  </si>
  <si>
    <t>Excel Math Symbols</t>
  </si>
  <si>
    <t>Order of Operations</t>
  </si>
  <si>
    <t>Please</t>
  </si>
  <si>
    <t>( )</t>
  </si>
  <si>
    <t>Excuse</t>
  </si>
  <si>
    <t>My Dear</t>
  </si>
  <si>
    <t>Multiply &amp; Divide (Left to Right)</t>
  </si>
  <si>
    <t xml:space="preserve"> * , /</t>
  </si>
  <si>
    <t>Aunt Sally</t>
  </si>
  <si>
    <t>Adding &amp; Suntracting (Left To Right)</t>
  </si>
  <si>
    <t xml:space="preserve"> + , -</t>
  </si>
  <si>
    <t>Excel's Order of Operations:</t>
  </si>
  <si>
    <t>Parenthesis ( )</t>
  </si>
  <si>
    <t>Ranges use of colon symbol ":"</t>
  </si>
  <si>
    <t>Example: =SUM(A1:A4)</t>
  </si>
  <si>
    <t>Evaluate intersections with spaces</t>
  </si>
  <si>
    <t>Example: =E12:G12 F10:F15 (retrieve what is in F12)</t>
  </si>
  <si>
    <t>Evaluate unions (,)</t>
  </si>
  <si>
    <t>Example: =SUM(E10:G10,E14:G14)</t>
  </si>
  <si>
    <t>Negation (-)</t>
  </si>
  <si>
    <r>
      <t xml:space="preserve">Example: =-2^4 </t>
    </r>
    <r>
      <rPr>
        <sz val="12"/>
        <rFont val="Wingdings"/>
        <charset val="2"/>
      </rPr>
      <t>è</t>
    </r>
    <r>
      <rPr>
        <sz val="12"/>
        <rFont val="Times New Roman"/>
        <family val="1"/>
      </rPr>
      <t xml:space="preserve"> 16</t>
    </r>
  </si>
  <si>
    <r>
      <t xml:space="preserve">Example: =-(2^4) </t>
    </r>
    <r>
      <rPr>
        <sz val="12"/>
        <rFont val="Wingdings"/>
        <charset val="2"/>
      </rPr>
      <t>è</t>
    </r>
    <r>
      <rPr>
        <sz val="12"/>
        <rFont val="Times New Roman"/>
        <family val="1"/>
      </rPr>
      <t xml:space="preserve"> -16</t>
    </r>
  </si>
  <si>
    <r>
      <t xml:space="preserve">Converts % (1% </t>
    </r>
    <r>
      <rPr>
        <sz val="12"/>
        <rFont val="Wingdings"/>
        <charset val="2"/>
      </rPr>
      <t>è</t>
    </r>
    <r>
      <rPr>
        <sz val="12"/>
        <rFont val="Times New Roman"/>
        <family val="1"/>
      </rPr>
      <t xml:space="preserve"> .01)</t>
    </r>
  </si>
  <si>
    <t>Exponents (^)</t>
  </si>
  <si>
    <t>Example: 4^(1/2) = 2</t>
  </si>
  <si>
    <t>Example: 3^2 = 9</t>
  </si>
  <si>
    <t>Multiplication (*) and division (/), left to right</t>
  </si>
  <si>
    <t>Adding (+) and subtracting (-), left to right</t>
  </si>
  <si>
    <t>Ampersand (&amp;)</t>
  </si>
  <si>
    <t>Comparative symbols: =, &lt;&gt;, &gt;=, &lt;=, &lt;, &gt;</t>
  </si>
  <si>
    <t>If anything is still left, then left to right</t>
  </si>
  <si>
    <t>Base</t>
  </si>
  <si>
    <t>Exponent</t>
  </si>
  <si>
    <t>Periods per year</t>
  </si>
  <si>
    <t>Years</t>
  </si>
  <si>
    <t>Future Value Factor</t>
  </si>
  <si>
    <t>Number</t>
  </si>
  <si>
    <t>Square root</t>
  </si>
  <si>
    <t>*Square means 2</t>
  </si>
  <si>
    <t>n root</t>
  </si>
  <si>
    <t>Number (radicand)</t>
  </si>
  <si>
    <t>n root means "what times itself n times equals the number?"</t>
  </si>
  <si>
    <t>Returns</t>
  </si>
  <si>
    <t>Average (Mean)</t>
  </si>
  <si>
    <t>A Function is built-in code that makes a certain calculation or does a certain task. For example, the SUM function will add values from a range of cells, the AVERAGE will calculate the average (arithmetic mean), and the PMT function can calculate a loan payment</t>
  </si>
  <si>
    <t>Yearly Payment</t>
  </si>
  <si>
    <t>Equal?</t>
  </si>
  <si>
    <t>Greater than?</t>
  </si>
  <si>
    <t>because</t>
  </si>
  <si>
    <t>of</t>
  </si>
  <si>
    <t>decimals</t>
  </si>
  <si>
    <t>not</t>
  </si>
  <si>
    <t>showing</t>
  </si>
  <si>
    <t>These are called Logical Formulas (can come out to be TRUE or FALSE</t>
  </si>
  <si>
    <t>because 2*2*2 = 8</t>
  </si>
  <si>
    <t>Increase Sales by 10%</t>
  </si>
  <si>
    <t>New Sales</t>
  </si>
  <si>
    <t>100 * 10% = 10</t>
  </si>
  <si>
    <t>100 + 10 = 110</t>
  </si>
  <si>
    <t>100 + 100 * 10%</t>
  </si>
  <si>
    <t>100*1 + 100 * 10%</t>
  </si>
  <si>
    <t>100*(1 + 10%)</t>
  </si>
  <si>
    <t>100*(1 + 0.1)</t>
  </si>
  <si>
    <t>100*(1.1)</t>
  </si>
  <si>
    <t>100*1.1</t>
  </si>
  <si>
    <t>Decrease Sales by 10%</t>
  </si>
  <si>
    <t>COGS expense</t>
  </si>
  <si>
    <t>Percent Increase</t>
  </si>
  <si>
    <t>Percent Decrease</t>
  </si>
  <si>
    <t>Stock value at beginning of year</t>
  </si>
  <si>
    <t>Stock value at end of year</t>
  </si>
  <si>
    <t>% change</t>
  </si>
  <si>
    <t>Percent = Part/Total</t>
  </si>
  <si>
    <t>Percent Change = (End - Beg)/Beg = End/Beg-1</t>
  </si>
  <si>
    <t>See pdf</t>
  </si>
  <si>
    <t>Accounting</t>
  </si>
  <si>
    <t>Date</t>
  </si>
  <si>
    <t>Change Decimals</t>
  </si>
  <si>
    <t>Ctrl + 1 opens Format Cells Dialog box</t>
  </si>
  <si>
    <t>Cell Formatted with Text Numner format</t>
  </si>
  <si>
    <t>Apostrophe as lead character</t>
  </si>
  <si>
    <t>Day</t>
  </si>
  <si>
    <t>Cash In</t>
  </si>
  <si>
    <t>Cash Out</t>
  </si>
  <si>
    <t>Net Cash Flow For Day</t>
  </si>
  <si>
    <t>Day1</t>
  </si>
  <si>
    <t>Day2</t>
  </si>
  <si>
    <t>Day3</t>
  </si>
  <si>
    <t>Day4</t>
  </si>
  <si>
    <t>Day5</t>
  </si>
  <si>
    <t>Day6</t>
  </si>
  <si>
    <t>Day7</t>
  </si>
  <si>
    <t>We use cell references in formulas that point to formula inputs. This way if we want to change the formula inputs, it is easy to do.</t>
  </si>
  <si>
    <t>To lock a cell reference, use the F4 key to add dollar signs to convert the relative cell references to an absolute cell reference.</t>
  </si>
  <si>
    <t>Absolute cell references mean that the cell references is locked throughout the formula copy action.</t>
  </si>
  <si>
    <t>Relative cell references mean that the cell references moves relatively throughout the formula copy action.</t>
  </si>
  <si>
    <t>General
(Ctrl + Shift + ~)</t>
  </si>
  <si>
    <t>Currency
(Ctrl + Shift + 4)</t>
  </si>
  <si>
    <t>Loan Option1</t>
  </si>
  <si>
    <t>Loan Option2</t>
  </si>
  <si>
    <t>Loan Option3</t>
  </si>
  <si>
    <t>Loan Option4</t>
  </si>
  <si>
    <t>Loan Option5</t>
  </si>
  <si>
    <t>Loan Option6</t>
  </si>
  <si>
    <t>Interest</t>
  </si>
  <si>
    <t>Amount</t>
  </si>
  <si>
    <t>Number First, Then Format</t>
  </si>
  <si>
    <t>Format First, Then Type No.</t>
  </si>
  <si>
    <t>Format as you Type</t>
  </si>
  <si>
    <t>Percent Number Format</t>
  </si>
  <si>
    <t>Ctrl + Page Up &amp;
Ctrl + Page Down</t>
  </si>
  <si>
    <t>Scroll Bars</t>
  </si>
  <si>
    <t>Minus</t>
  </si>
  <si>
    <t>Formula &amp; Functions</t>
  </si>
  <si>
    <t>finance</t>
  </si>
  <si>
    <t>Alt + =</t>
  </si>
  <si>
    <t>Keyboard for SUM: Alt + =</t>
  </si>
  <si>
    <t>If you have a choice between a formula like =SUM(B2:B5) and =B2+B3+B4+B5, choose =SUM(B2:B5) because it is faster to create and it can handle structural updates like inserting a row.</t>
  </si>
  <si>
    <t>You can search for functions if you click the fx button on the formula bar.</t>
  </si>
  <si>
    <t>Formula Bar</t>
  </si>
  <si>
    <t>Name Box</t>
  </si>
  <si>
    <t>Stylistic Formatting</t>
  </si>
  <si>
    <t>4)     Built-in Functions (AVERAGE, SUM, PMT, etc.)</t>
  </si>
  <si>
    <t>Screen Tips help greatly with entering function arguments.</t>
  </si>
  <si>
    <t>Effective Rate</t>
  </si>
  <si>
    <t>Shift + F3 opens Insert Function dialog box</t>
  </si>
  <si>
    <t>2+2*3^2 = 20?</t>
  </si>
  <si>
    <t>2+2*3^2 = 144?</t>
  </si>
  <si>
    <t>8^3</t>
  </si>
  <si>
    <t>Loan Due</t>
  </si>
  <si>
    <t>Today</t>
  </si>
  <si>
    <t>Days Past Due</t>
  </si>
  <si>
    <t>Total</t>
  </si>
  <si>
    <t xml:space="preserve">Keyboard for today's date = Ctrl + ; </t>
  </si>
  <si>
    <t>In cell A4 type the label "Revenue". In cell A5 type the label "Total Expenses". In cell A6 type the label "Net Income". In cell B4 type the number 500. In cell B5 type the number 400. In cell B6 create the formula for calculating Net Income. Finally, format your mini Income Statement with Number formatting and Stylistic formatting.</t>
  </si>
  <si>
    <t>Revenue</t>
  </si>
  <si>
    <t>In cell A4 create the label "math expression: 9+2+1*8^2". In cell B4 create an Excel formula that will force the adding to be done first, then the multiplyinh, then the exponent. The formula answer must be 9216. You do not have to use cell references, although you could.</t>
  </si>
  <si>
    <t>In cell B6, create a formula that calcualtes the period rate.</t>
  </si>
  <si>
    <t>In cell B6, create a formula that calculates the period rate.</t>
  </si>
  <si>
    <t>COGS</t>
  </si>
  <si>
    <t>Profit</t>
  </si>
  <si>
    <t>Week 1</t>
  </si>
  <si>
    <t>Week</t>
  </si>
  <si>
    <t>Week 2</t>
  </si>
  <si>
    <t>Week 3</t>
  </si>
  <si>
    <t>Week 4</t>
  </si>
  <si>
    <t>Week 5</t>
  </si>
  <si>
    <t>Week 6</t>
  </si>
  <si>
    <t>Week 7</t>
  </si>
  <si>
    <t>Week 8</t>
  </si>
  <si>
    <t>Week 9</t>
  </si>
  <si>
    <t>Week 10</t>
  </si>
  <si>
    <t>In D5, create the formula Sales minus COGS, and then copy it down through the range D5:D14. Then format the numbers with Accounting Number Format.</t>
  </si>
  <si>
    <t>Total Expenses Before Tax</t>
  </si>
  <si>
    <t>Profit Before Tax</t>
  </si>
  <si>
    <t>Tax Expense</t>
  </si>
  <si>
    <t>Tax Rate</t>
  </si>
  <si>
    <t>In E5, create the formula "Profit Before Tax times Tax Rate" , and then copy it down through the range E5:E14. Then format the numbers with Accounting Number Format. Be sure to use the correct Relative and Absolute Cell References.</t>
  </si>
  <si>
    <r>
      <t>Formula for (1+.01)</t>
    </r>
    <r>
      <rPr>
        <vertAlign val="superscript"/>
        <sz val="11"/>
        <color theme="0"/>
        <rFont val="Calibri"/>
        <family val="2"/>
        <scheme val="minor"/>
      </rPr>
      <t>12*5</t>
    </r>
  </si>
  <si>
    <t>In math we can write this math expression on the board: (1+.01)12*5 . In cell A4 create a label. In cell B4 create the Excel formula to calculate  (1+.01)12*5 . You must use cell references and label the cell references: .01 = Monthly Rate, 12 = Periods per Year, 5 = Years.</t>
  </si>
  <si>
    <t>Monthly Rate</t>
  </si>
  <si>
    <t>Periods Per Year</t>
  </si>
  <si>
    <t>check:</t>
  </si>
  <si>
    <t>Length of Loan in Days</t>
  </si>
  <si>
    <t>math expression: 9+2+1*8^2</t>
  </si>
  <si>
    <t>In cell B5, calculate the Maturity Date for the loan (when loan must be paid)</t>
  </si>
  <si>
    <t>Value of Stock on Jan 1</t>
  </si>
  <si>
    <t>Value of Stock on Dec 31</t>
  </si>
  <si>
    <t>% Change</t>
  </si>
  <si>
    <t>In cell B5 calculate the percentage change for the stock between Jan 1 and Dec 31. Format the dollar amounts to show 2 decimals and the % change amount to show 3 decimals (like 1.232%).</t>
  </si>
  <si>
    <t>Value of Stock AIG stock on Jan 1, 2007</t>
  </si>
  <si>
    <t>Value of Stock AIG stock on Dec 31, 2009</t>
  </si>
  <si>
    <t>In cell B5 calcualte the percentage change for the stock between the begin date and end date. Format the dollar amounts to show 2 decimals and the % change amount to show 3 decimals (like 1.232%).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</si>
</sst>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8" formatCode="&quot;$&quot;#,##0.00_);[Red]\(&quot;$&quot;#,##0.00\)"/>
    <numFmt numFmtId="44" formatCode="_(&quot;$&quot;* #,##0.00_);_(&quot;$&quot;* \(#,##0.00\);_(&quot;$&quot;* &quot;-&quot;??_);_(@_)"/>
    <numFmt numFmtId="164" formatCode="&quot;$&quot;#,##0.00"/>
    <numFmt numFmtId="165" formatCode="&quot;$&quot;#,##0.00000"/>
    <numFmt numFmtId="166" formatCode="[$-F800]dddd\,\ mmmm\ dd\,\ yyyy"/>
    <numFmt numFmtId="167" formatCode="0.000%"/>
    <numFmt numFmtId="168" formatCode="0.0000%"/>
  </numFmts>
  <fonts count="11" x14ac:knownFonts="1">
    <font>
      <sz val="11"/>
      <color theme="1"/>
      <name val="Calibri"/>
      <family val="2"/>
      <scheme val="minor"/>
    </font>
    <font>
      <sz val="11"/>
      <color theme="0"/>
      <name val="Calibri"/>
      <family val="2"/>
      <scheme val="minor"/>
    </font>
    <font>
      <sz val="10"/>
      <name val="Arial"/>
      <family val="2"/>
    </font>
    <font>
      <sz val="11"/>
      <color theme="1"/>
      <name val="Calibri"/>
      <family val="2"/>
      <scheme val="minor"/>
    </font>
    <font>
      <sz val="14"/>
      <color theme="0"/>
      <name val="Calibri"/>
      <family val="2"/>
      <scheme val="minor"/>
    </font>
    <font>
      <sz val="10"/>
      <color theme="0"/>
      <name val="Arial"/>
      <family val="2"/>
    </font>
    <font>
      <sz val="10"/>
      <color indexed="9"/>
      <name val="Arial"/>
      <family val="2"/>
    </font>
    <font>
      <sz val="12"/>
      <name val="Times New Roman"/>
      <family val="1"/>
    </font>
    <font>
      <sz val="12"/>
      <name val="Wingdings"/>
      <charset val="2"/>
    </font>
    <font>
      <sz val="11"/>
      <name val="Calibri"/>
      <family val="2"/>
      <scheme val="minor"/>
    </font>
    <font>
      <vertAlign val="superscript"/>
      <sz val="11"/>
      <color theme="0"/>
      <name val="Calibri"/>
      <family val="2"/>
      <scheme val="minor"/>
    </font>
  </fonts>
  <fills count="10">
    <fill>
      <patternFill patternType="none"/>
    </fill>
    <fill>
      <patternFill patternType="gray125"/>
    </fill>
    <fill>
      <patternFill patternType="solid">
        <fgColor rgb="FFFFFF99"/>
        <bgColor indexed="64"/>
      </patternFill>
    </fill>
    <fill>
      <patternFill patternType="solid">
        <fgColor rgb="FFFFC000"/>
        <bgColor indexed="64"/>
      </patternFill>
    </fill>
    <fill>
      <patternFill patternType="solid">
        <fgColor rgb="FFFF0000"/>
        <bgColor indexed="64"/>
      </patternFill>
    </fill>
    <fill>
      <patternFill patternType="solid">
        <fgColor rgb="FF00FF00"/>
        <bgColor indexed="64"/>
      </patternFill>
    </fill>
    <fill>
      <patternFill patternType="solid">
        <fgColor rgb="FFCCFFCC"/>
        <bgColor indexed="64"/>
      </patternFill>
    </fill>
    <fill>
      <patternFill patternType="solid">
        <fgColor rgb="FF002060"/>
        <bgColor indexed="64"/>
      </patternFill>
    </fill>
    <fill>
      <patternFill patternType="solid">
        <fgColor theme="1"/>
        <bgColor indexed="64"/>
      </patternFill>
    </fill>
    <fill>
      <patternFill patternType="solid">
        <fgColor indexed="1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indexed="64"/>
      </left>
      <right style="thin">
        <color indexed="64"/>
      </right>
      <top/>
      <bottom/>
      <diagonal/>
    </border>
    <border>
      <left style="thin">
        <color indexed="64"/>
      </left>
      <right style="thin">
        <color indexed="64"/>
      </right>
      <top style="medium">
        <color indexed="64"/>
      </top>
      <bottom style="double">
        <color indexed="64"/>
      </bottom>
      <diagonal/>
    </border>
  </borders>
  <cellStyleXfs count="2">
    <xf numFmtId="0" fontId="0" fillId="0" borderId="0"/>
    <xf numFmtId="9" fontId="3" fillId="0" borderId="0" applyFont="0" applyFill="0" applyBorder="0" applyAlignment="0" applyProtection="0"/>
  </cellStyleXfs>
  <cellXfs count="69">
    <xf numFmtId="0" fontId="0" fillId="0" borderId="0" xfId="0"/>
    <xf numFmtId="0" fontId="0" fillId="0" borderId="1" xfId="0" applyBorder="1"/>
    <xf numFmtId="0" fontId="0" fillId="2" borderId="1" xfId="0" applyFill="1" applyBorder="1"/>
    <xf numFmtId="0" fontId="0" fillId="2" borderId="2" xfId="0" applyFill="1" applyBorder="1"/>
    <xf numFmtId="0" fontId="0" fillId="3" borderId="1" xfId="0" applyFill="1" applyBorder="1"/>
    <xf numFmtId="0" fontId="0" fillId="2" borderId="3" xfId="0" applyFill="1" applyBorder="1"/>
    <xf numFmtId="0" fontId="0" fillId="5" borderId="1" xfId="0" applyFill="1" applyBorder="1" applyAlignment="1">
      <alignment wrapText="1"/>
    </xf>
    <xf numFmtId="0" fontId="0" fillId="0" borderId="0" xfId="0" applyAlignment="1">
      <alignment wrapText="1"/>
    </xf>
    <xf numFmtId="0" fontId="2" fillId="6" borderId="4" xfId="0" applyFont="1" applyFill="1" applyBorder="1"/>
    <xf numFmtId="0" fontId="0" fillId="6" borderId="1" xfId="0" applyFill="1" applyBorder="1"/>
    <xf numFmtId="0" fontId="1" fillId="7" borderId="0" xfId="0" applyFont="1" applyFill="1"/>
    <xf numFmtId="0" fontId="1" fillId="7" borderId="1" xfId="0" applyFont="1" applyFill="1" applyBorder="1"/>
    <xf numFmtId="14" fontId="0" fillId="0" borderId="1" xfId="0" applyNumberFormat="1" applyBorder="1"/>
    <xf numFmtId="8" fontId="0" fillId="0" borderId="1" xfId="0" applyNumberFormat="1" applyBorder="1"/>
    <xf numFmtId="0" fontId="0" fillId="0" borderId="1" xfId="0" applyNumberFormat="1" applyBorder="1"/>
    <xf numFmtId="0" fontId="0" fillId="6" borderId="1" xfId="0" applyNumberFormat="1" applyFill="1" applyBorder="1"/>
    <xf numFmtId="0" fontId="0" fillId="2" borderId="4" xfId="0" applyFill="1" applyBorder="1" applyAlignment="1">
      <alignment horizontal="centerContinuous" wrapText="1"/>
    </xf>
    <xf numFmtId="0" fontId="0" fillId="2" borderId="5" xfId="0" applyFill="1" applyBorder="1" applyAlignment="1">
      <alignment horizontal="centerContinuous" wrapText="1"/>
    </xf>
    <xf numFmtId="0" fontId="0" fillId="2" borderId="6" xfId="0" applyFill="1" applyBorder="1" applyAlignment="1">
      <alignment horizontal="centerContinuous" wrapText="1"/>
    </xf>
    <xf numFmtId="0" fontId="4" fillId="8" borderId="7" xfId="0" applyFont="1" applyFill="1" applyBorder="1" applyAlignment="1">
      <alignment horizontal="centerContinuous" wrapText="1"/>
    </xf>
    <xf numFmtId="0" fontId="0" fillId="0" borderId="3" xfId="0" applyBorder="1"/>
    <xf numFmtId="0" fontId="5" fillId="7" borderId="1" xfId="0" applyFont="1" applyFill="1" applyBorder="1" applyAlignment="1">
      <alignment horizontal="centerContinuous" wrapText="1"/>
    </xf>
    <xf numFmtId="0" fontId="0" fillId="7" borderId="1" xfId="0" applyFill="1" applyBorder="1" applyAlignment="1">
      <alignment horizontal="centerContinuous" wrapText="1"/>
    </xf>
    <xf numFmtId="0" fontId="6" fillId="7" borderId="1" xfId="0" applyFont="1" applyFill="1" applyBorder="1"/>
    <xf numFmtId="0" fontId="7" fillId="0" borderId="1" xfId="0" applyFont="1" applyBorder="1"/>
    <xf numFmtId="0" fontId="7" fillId="9" borderId="1" xfId="0" applyFont="1" applyFill="1" applyBorder="1" applyAlignment="1">
      <alignment horizontal="left" indent="1"/>
    </xf>
    <xf numFmtId="0" fontId="1" fillId="7" borderId="1" xfId="0" applyFont="1" applyFill="1" applyBorder="1" applyAlignment="1">
      <alignment wrapText="1"/>
    </xf>
    <xf numFmtId="0" fontId="1" fillId="7" borderId="0" xfId="0" applyFont="1" applyFill="1" applyBorder="1"/>
    <xf numFmtId="8" fontId="0" fillId="0" borderId="0" xfId="0" applyNumberFormat="1"/>
    <xf numFmtId="8" fontId="0" fillId="6" borderId="1" xfId="0" applyNumberFormat="1" applyFill="1" applyBorder="1"/>
    <xf numFmtId="1" fontId="0" fillId="0" borderId="1" xfId="0" applyNumberFormat="1" applyBorder="1"/>
    <xf numFmtId="0" fontId="1" fillId="4" borderId="1" xfId="0" applyFont="1" applyFill="1" applyBorder="1"/>
    <xf numFmtId="0" fontId="0" fillId="0" borderId="1" xfId="0" applyBorder="1" applyAlignment="1">
      <alignment wrapText="1"/>
    </xf>
    <xf numFmtId="0" fontId="0" fillId="2" borderId="4" xfId="0" applyFill="1" applyBorder="1"/>
    <xf numFmtId="0" fontId="0" fillId="2" borderId="6" xfId="0" applyFill="1" applyBorder="1"/>
    <xf numFmtId="0" fontId="0" fillId="0" borderId="0" xfId="0" applyNumberFormat="1"/>
    <xf numFmtId="164" fontId="0" fillId="0" borderId="1" xfId="0" applyNumberFormat="1" applyBorder="1"/>
    <xf numFmtId="164" fontId="0" fillId="6" borderId="1" xfId="0" applyNumberFormat="1" applyFill="1" applyBorder="1"/>
    <xf numFmtId="0" fontId="5" fillId="7" borderId="1" xfId="0" applyFont="1" applyFill="1" applyBorder="1"/>
    <xf numFmtId="10" fontId="5" fillId="7" borderId="1" xfId="1" applyNumberFormat="1" applyFont="1" applyFill="1" applyBorder="1"/>
    <xf numFmtId="10" fontId="0" fillId="0" borderId="1" xfId="0" applyNumberFormat="1" applyBorder="1"/>
    <xf numFmtId="0" fontId="1" fillId="8" borderId="1" xfId="0" applyFont="1" applyFill="1" applyBorder="1"/>
    <xf numFmtId="0" fontId="0" fillId="0" borderId="1" xfId="0" applyFill="1" applyBorder="1"/>
    <xf numFmtId="0" fontId="9" fillId="4" borderId="1" xfId="0" applyFont="1" applyFill="1" applyBorder="1"/>
    <xf numFmtId="0" fontId="0" fillId="2" borderId="5" xfId="0" applyFill="1" applyBorder="1"/>
    <xf numFmtId="0" fontId="1" fillId="7" borderId="3" xfId="0" applyFont="1" applyFill="1" applyBorder="1"/>
    <xf numFmtId="2" fontId="0" fillId="0" borderId="1" xfId="0" applyNumberFormat="1" applyBorder="1"/>
    <xf numFmtId="0" fontId="1" fillId="7" borderId="8" xfId="0" applyFont="1" applyFill="1" applyBorder="1"/>
    <xf numFmtId="0" fontId="0" fillId="0" borderId="1" xfId="0" quotePrefix="1" applyBorder="1"/>
    <xf numFmtId="49" fontId="0" fillId="0" borderId="1" xfId="0" applyNumberFormat="1" applyBorder="1"/>
    <xf numFmtId="4" fontId="0" fillId="0" borderId="1" xfId="0" applyNumberFormat="1" applyBorder="1"/>
    <xf numFmtId="165" fontId="0" fillId="0" borderId="1" xfId="0" applyNumberFormat="1" applyBorder="1"/>
    <xf numFmtId="44" fontId="0" fillId="0" borderId="1" xfId="0" applyNumberFormat="1" applyBorder="1"/>
    <xf numFmtId="14" fontId="0" fillId="6" borderId="1" xfId="0" applyNumberFormat="1" applyFill="1" applyBorder="1"/>
    <xf numFmtId="166" fontId="0" fillId="0" borderId="1" xfId="0" applyNumberFormat="1" applyBorder="1"/>
    <xf numFmtId="9" fontId="0" fillId="0" borderId="1" xfId="1" applyFont="1" applyBorder="1"/>
    <xf numFmtId="167" fontId="0" fillId="0" borderId="0" xfId="1" applyNumberFormat="1" applyFont="1"/>
    <xf numFmtId="167" fontId="0" fillId="0" borderId="1" xfId="0" applyNumberFormat="1" applyBorder="1"/>
    <xf numFmtId="10" fontId="0" fillId="6" borderId="1" xfId="0" applyNumberFormat="1" applyFill="1" applyBorder="1"/>
    <xf numFmtId="168" fontId="0" fillId="6" borderId="1" xfId="0" applyNumberFormat="1" applyFill="1" applyBorder="1"/>
    <xf numFmtId="0" fontId="0" fillId="0" borderId="1" xfId="1" applyNumberFormat="1" applyFont="1" applyBorder="1"/>
    <xf numFmtId="0" fontId="0" fillId="0" borderId="0" xfId="1" applyNumberFormat="1" applyFont="1"/>
    <xf numFmtId="0" fontId="0" fillId="2" borderId="1" xfId="0" applyFill="1" applyBorder="1" applyAlignment="1">
      <alignment horizontal="centerContinuous" wrapText="1"/>
    </xf>
    <xf numFmtId="167" fontId="0" fillId="6" borderId="1" xfId="0" applyNumberFormat="1" applyFill="1" applyBorder="1"/>
    <xf numFmtId="0" fontId="1" fillId="7" borderId="2" xfId="0" applyFont="1" applyFill="1" applyBorder="1"/>
    <xf numFmtId="164" fontId="0" fillId="0" borderId="2" xfId="0" applyNumberFormat="1" applyBorder="1"/>
    <xf numFmtId="0" fontId="1" fillId="7" borderId="9" xfId="0" applyFont="1" applyFill="1" applyBorder="1"/>
    <xf numFmtId="164" fontId="0" fillId="6" borderId="9" xfId="0" applyNumberFormat="1" applyFill="1" applyBorder="1"/>
    <xf numFmtId="44" fontId="0" fillId="6" borderId="1" xfId="0" applyNumberFormat="1" applyFill="1" applyBorder="1"/>
  </cellXfs>
  <cellStyles count="2">
    <cellStyle name="Normal" xfId="0" builtinId="0"/>
    <cellStyle name="Percent" xfId="1" builtinId="5"/>
  </cellStyles>
  <dxfs count="1">
    <dxf>
      <fill>
        <patternFill>
          <bgColor theme="8" tint="0.59996337778862885"/>
        </patternFill>
      </fill>
    </dxf>
  </dxfs>
  <tableStyles count="0" defaultTableStyle="TableStyleMedium2" defaultPivotStyle="PivotStyleLight16"/>
  <colors>
    <mruColors>
      <color rgb="FFCCFFCC"/>
      <color rgb="FF0000FF"/>
      <color rgb="FFFFFF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6</xdr:col>
      <xdr:colOff>317</xdr:colOff>
      <xdr:row>30</xdr:row>
      <xdr:rowOff>238</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2926080"/>
          <a:ext cx="3657917" cy="2743438"/>
        </a:xfrm>
        <a:prstGeom prst="rect">
          <a:avLst/>
        </a:prstGeom>
      </xdr:spPr>
    </xdr:pic>
    <xdr:clientData/>
  </xdr:twoCellAnchor>
  <xdr:twoCellAnchor editAs="oneCell">
    <xdr:from>
      <xdr:col>0</xdr:col>
      <xdr:colOff>0</xdr:colOff>
      <xdr:row>0</xdr:row>
      <xdr:rowOff>0</xdr:rowOff>
    </xdr:from>
    <xdr:to>
      <xdr:col>6</xdr:col>
      <xdr:colOff>317</xdr:colOff>
      <xdr:row>14</xdr:row>
      <xdr:rowOff>183118</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3657917" cy="27434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15</xdr:row>
      <xdr:rowOff>0</xdr:rowOff>
    </xdr:from>
    <xdr:to>
      <xdr:col>6</xdr:col>
      <xdr:colOff>317</xdr:colOff>
      <xdr:row>30</xdr:row>
      <xdr:rowOff>238</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926080"/>
          <a:ext cx="3657917" cy="2743438"/>
        </a:xfrm>
        <a:prstGeom prst="rect">
          <a:avLst/>
        </a:prstGeom>
      </xdr:spPr>
    </xdr:pic>
    <xdr:clientData/>
  </xdr:twoCellAnchor>
  <xdr:twoCellAnchor editAs="oneCell">
    <xdr:from>
      <xdr:col>0</xdr:col>
      <xdr:colOff>0</xdr:colOff>
      <xdr:row>0</xdr:row>
      <xdr:rowOff>0</xdr:rowOff>
    </xdr:from>
    <xdr:to>
      <xdr:col>6</xdr:col>
      <xdr:colOff>317</xdr:colOff>
      <xdr:row>14</xdr:row>
      <xdr:rowOff>183118</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3657917" cy="27434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13"/>
  <sheetViews>
    <sheetView tabSelected="1" zoomScale="115" zoomScaleNormal="115" workbookViewId="0">
      <selection activeCell="A13" sqref="A13"/>
    </sheetView>
  </sheetViews>
  <sheetFormatPr defaultRowHeight="14.4" x14ac:dyDescent="0.3"/>
  <cols>
    <col min="1" max="1" width="23.44140625" bestFit="1" customWidth="1"/>
  </cols>
  <sheetData>
    <row r="1" spans="1:1" x14ac:dyDescent="0.3">
      <c r="A1" s="1" t="s">
        <v>0</v>
      </c>
    </row>
    <row r="2" spans="1:1" x14ac:dyDescent="0.3">
      <c r="A2" s="1" t="s">
        <v>53</v>
      </c>
    </row>
    <row r="3" spans="1:1" x14ac:dyDescent="0.3">
      <c r="A3" s="1" t="s">
        <v>1</v>
      </c>
    </row>
    <row r="4" spans="1:1" x14ac:dyDescent="0.3">
      <c r="A4" s="1" t="s">
        <v>66</v>
      </c>
    </row>
    <row r="5" spans="1:1" x14ac:dyDescent="0.3">
      <c r="A5" s="1" t="s">
        <v>108</v>
      </c>
    </row>
    <row r="6" spans="1:1" x14ac:dyDescent="0.3">
      <c r="A6" s="1" t="s">
        <v>7</v>
      </c>
    </row>
    <row r="7" spans="1:1" x14ac:dyDescent="0.3">
      <c r="A7" s="1" t="s">
        <v>3</v>
      </c>
    </row>
    <row r="8" spans="1:1" x14ac:dyDescent="0.3">
      <c r="A8" s="1" t="s">
        <v>4</v>
      </c>
    </row>
    <row r="9" spans="1:1" x14ac:dyDescent="0.3">
      <c r="A9" s="1" t="s">
        <v>6</v>
      </c>
    </row>
    <row r="10" spans="1:1" x14ac:dyDescent="0.3">
      <c r="A10" s="1" t="s">
        <v>5</v>
      </c>
    </row>
    <row r="11" spans="1:1" x14ac:dyDescent="0.3">
      <c r="A11" s="1" t="s">
        <v>8</v>
      </c>
    </row>
    <row r="12" spans="1:1" x14ac:dyDescent="0.3">
      <c r="A12" s="1" t="s">
        <v>2</v>
      </c>
    </row>
    <row r="13" spans="1:1" x14ac:dyDescent="0.3">
      <c r="A13" s="42" t="s">
        <v>229</v>
      </c>
    </row>
  </sheetData>
  <conditionalFormatting sqref="A1:A13">
    <cfRule type="expression" dxfId="0" priority="1">
      <formula>MOD(ROW(),2)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
  <sheetViews>
    <sheetView workbookViewId="0">
      <selection activeCell="M5" sqref="M5"/>
    </sheetView>
  </sheetViews>
  <sheetFormatPr defaultRowHeight="14.4" x14ac:dyDescent="0.3"/>
  <cols>
    <col min="1" max="1" width="20.88671875" bestFit="1" customWidth="1"/>
    <col min="3" max="3" width="26.88671875" bestFit="1" customWidth="1"/>
    <col min="4" max="4" width="0.88671875" customWidth="1"/>
    <col min="11" max="11" width="0.88671875" customWidth="1"/>
    <col min="13" max="13" width="12.21875" bestFit="1" customWidth="1"/>
  </cols>
  <sheetData>
    <row r="1" spans="1:18" ht="18" x14ac:dyDescent="0.35">
      <c r="A1" s="19" t="s">
        <v>75</v>
      </c>
      <c r="B1" s="19"/>
      <c r="C1" s="19"/>
      <c r="L1" s="33" t="s">
        <v>161</v>
      </c>
      <c r="M1" s="44"/>
      <c r="N1" s="44"/>
      <c r="O1" s="44"/>
      <c r="P1" s="44"/>
      <c r="Q1" s="44"/>
      <c r="R1" s="34"/>
    </row>
    <row r="2" spans="1:18" x14ac:dyDescent="0.3">
      <c r="A2" s="5" t="s">
        <v>76</v>
      </c>
      <c r="B2" s="20" t="s">
        <v>77</v>
      </c>
      <c r="C2" s="20" t="s">
        <v>78</v>
      </c>
      <c r="E2" s="11" t="s">
        <v>22</v>
      </c>
      <c r="F2" s="11" t="s">
        <v>87</v>
      </c>
      <c r="G2" s="11" t="s">
        <v>84</v>
      </c>
      <c r="H2" s="11" t="s">
        <v>84</v>
      </c>
      <c r="I2" s="11" t="s">
        <v>81</v>
      </c>
      <c r="J2" s="11" t="s">
        <v>140</v>
      </c>
      <c r="L2" s="45" t="s">
        <v>154</v>
      </c>
      <c r="M2" s="45" t="s">
        <v>155</v>
      </c>
    </row>
    <row r="3" spans="1:18" x14ac:dyDescent="0.3">
      <c r="A3" s="2" t="s">
        <v>3</v>
      </c>
      <c r="B3" s="1" t="s">
        <v>79</v>
      </c>
      <c r="C3" s="1" t="s">
        <v>80</v>
      </c>
      <c r="E3" s="1">
        <v>5</v>
      </c>
      <c r="F3" s="1">
        <v>2</v>
      </c>
      <c r="G3" s="1">
        <v>5</v>
      </c>
      <c r="H3" s="1">
        <v>2</v>
      </c>
      <c r="I3" s="1">
        <v>6</v>
      </c>
      <c r="J3" s="1">
        <v>6</v>
      </c>
      <c r="L3" s="46">
        <v>10.01</v>
      </c>
      <c r="M3" s="1">
        <v>12</v>
      </c>
    </row>
    <row r="4" spans="1:18" x14ac:dyDescent="0.3">
      <c r="A4" s="2" t="s">
        <v>81</v>
      </c>
      <c r="B4" s="1" t="s">
        <v>82</v>
      </c>
      <c r="C4" s="1" t="s">
        <v>83</v>
      </c>
      <c r="E4" s="1">
        <v>6</v>
      </c>
      <c r="F4" s="1">
        <v>5</v>
      </c>
      <c r="G4" s="1">
        <v>2</v>
      </c>
      <c r="H4" s="1">
        <v>5</v>
      </c>
      <c r="I4" s="1">
        <v>6</v>
      </c>
      <c r="J4" s="1">
        <v>2</v>
      </c>
      <c r="L4" s="46">
        <v>10</v>
      </c>
      <c r="M4" s="1">
        <v>11</v>
      </c>
    </row>
    <row r="5" spans="1:18" x14ac:dyDescent="0.3">
      <c r="A5" s="2" t="s">
        <v>84</v>
      </c>
      <c r="B5" s="1" t="s">
        <v>85</v>
      </c>
      <c r="C5" s="1" t="s">
        <v>83</v>
      </c>
      <c r="E5" s="9">
        <f>SUM(E3:E4)</f>
        <v>11</v>
      </c>
      <c r="F5" s="9">
        <f>F3-F4</f>
        <v>-3</v>
      </c>
      <c r="G5" s="9">
        <f>G3/G4</f>
        <v>2.5</v>
      </c>
      <c r="H5" s="9">
        <f>H3/H4</f>
        <v>0.4</v>
      </c>
      <c r="I5" s="9">
        <f>I4*I3</f>
        <v>36</v>
      </c>
      <c r="J5" s="9">
        <f>J3^J4</f>
        <v>36</v>
      </c>
      <c r="L5" s="9" t="b">
        <f>L3=L4</f>
        <v>0</v>
      </c>
      <c r="M5" s="9" t="b">
        <f>M3&gt;M4</f>
        <v>1</v>
      </c>
    </row>
    <row r="6" spans="1:18" x14ac:dyDescent="0.3">
      <c r="A6" s="2" t="s">
        <v>22</v>
      </c>
      <c r="B6" s="1" t="s">
        <v>86</v>
      </c>
      <c r="C6" s="1" t="s">
        <v>83</v>
      </c>
      <c r="I6" s="9">
        <f>PRODUCT(I3:I4)</f>
        <v>36</v>
      </c>
    </row>
    <row r="7" spans="1:18" x14ac:dyDescent="0.3">
      <c r="A7" s="2" t="s">
        <v>87</v>
      </c>
      <c r="B7" s="1" t="s">
        <v>88</v>
      </c>
      <c r="C7" s="1" t="s">
        <v>83</v>
      </c>
      <c r="E7" t="s">
        <v>223</v>
      </c>
    </row>
    <row r="8" spans="1:18" x14ac:dyDescent="0.3">
      <c r="A8" s="2" t="s">
        <v>92</v>
      </c>
      <c r="B8" s="1" t="s">
        <v>93</v>
      </c>
      <c r="C8" s="1" t="s">
        <v>94</v>
      </c>
      <c r="L8" t="s">
        <v>156</v>
      </c>
    </row>
    <row r="9" spans="1:18" x14ac:dyDescent="0.3">
      <c r="A9" s="2" t="s">
        <v>95</v>
      </c>
      <c r="B9" s="1" t="s">
        <v>96</v>
      </c>
      <c r="C9" s="1" t="s">
        <v>97</v>
      </c>
      <c r="L9" t="s">
        <v>157</v>
      </c>
    </row>
    <row r="10" spans="1:18" x14ac:dyDescent="0.3">
      <c r="A10" s="2" t="s">
        <v>98</v>
      </c>
      <c r="B10" s="1" t="s">
        <v>99</v>
      </c>
      <c r="C10" s="1" t="s">
        <v>100</v>
      </c>
      <c r="L10" t="s">
        <v>158</v>
      </c>
    </row>
    <row r="11" spans="1:18" x14ac:dyDescent="0.3">
      <c r="A11" s="2" t="s">
        <v>101</v>
      </c>
      <c r="B11" s="1" t="s">
        <v>102</v>
      </c>
      <c r="C11" s="1" t="s">
        <v>103</v>
      </c>
      <c r="L11" t="s">
        <v>159</v>
      </c>
    </row>
    <row r="12" spans="1:18" x14ac:dyDescent="0.3">
      <c r="A12" s="2" t="s">
        <v>104</v>
      </c>
      <c r="B12" s="1" t="s">
        <v>105</v>
      </c>
      <c r="C12" s="1" t="s">
        <v>100</v>
      </c>
      <c r="L12" t="s">
        <v>160</v>
      </c>
    </row>
    <row r="13" spans="1:18" x14ac:dyDescent="0.3">
      <c r="A13" s="2" t="s">
        <v>106</v>
      </c>
      <c r="B13" s="1" t="s">
        <v>107</v>
      </c>
      <c r="C13" s="1" t="s">
        <v>100</v>
      </c>
    </row>
    <row r="14" spans="1:18" x14ac:dyDescent="0.3">
      <c r="A14" s="2" t="s">
        <v>89</v>
      </c>
      <c r="B14" s="1" t="s">
        <v>90</v>
      </c>
      <c r="C14" s="1" t="s">
        <v>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D33"/>
  <sheetViews>
    <sheetView topLeftCell="C1" zoomScale="125" zoomScaleNormal="125" workbookViewId="0">
      <selection activeCell="C8" sqref="C8"/>
    </sheetView>
  </sheetViews>
  <sheetFormatPr defaultRowHeight="14.4" x14ac:dyDescent="0.3"/>
  <cols>
    <col min="1" max="1" width="2" bestFit="1" customWidth="1"/>
    <col min="3" max="3" width="30.44140625" customWidth="1"/>
    <col min="4" max="4" width="18.6640625" bestFit="1" customWidth="1"/>
  </cols>
  <sheetData>
    <row r="1" spans="1:4" x14ac:dyDescent="0.3">
      <c r="A1" s="21" t="s">
        <v>109</v>
      </c>
      <c r="B1" s="22"/>
      <c r="C1" s="22"/>
      <c r="D1" s="22"/>
    </row>
    <row r="2" spans="1:4" x14ac:dyDescent="0.3">
      <c r="A2" s="1">
        <v>1</v>
      </c>
      <c r="B2" s="1" t="s">
        <v>110</v>
      </c>
      <c r="C2" s="1" t="s">
        <v>76</v>
      </c>
      <c r="D2" s="1" t="s">
        <v>111</v>
      </c>
    </row>
    <row r="3" spans="1:4" x14ac:dyDescent="0.3">
      <c r="A3" s="1">
        <v>2</v>
      </c>
      <c r="B3" s="1" t="s">
        <v>112</v>
      </c>
      <c r="C3" s="1" t="s">
        <v>3</v>
      </c>
      <c r="D3" s="1" t="s">
        <v>79</v>
      </c>
    </row>
    <row r="4" spans="1:4" x14ac:dyDescent="0.3">
      <c r="A4" s="1">
        <v>3</v>
      </c>
      <c r="B4" s="1" t="s">
        <v>113</v>
      </c>
      <c r="C4" s="1" t="s">
        <v>114</v>
      </c>
      <c r="D4" s="1" t="s">
        <v>115</v>
      </c>
    </row>
    <row r="5" spans="1:4" x14ac:dyDescent="0.3">
      <c r="A5" s="1">
        <v>4</v>
      </c>
      <c r="B5" s="1" t="s">
        <v>116</v>
      </c>
      <c r="C5" s="1" t="s">
        <v>117</v>
      </c>
      <c r="D5" s="1" t="s">
        <v>118</v>
      </c>
    </row>
    <row r="7" spans="1:4" x14ac:dyDescent="0.3">
      <c r="C7" s="11" t="s">
        <v>235</v>
      </c>
      <c r="D7" s="11" t="s">
        <v>234</v>
      </c>
    </row>
    <row r="8" spans="1:4" x14ac:dyDescent="0.3">
      <c r="C8" s="9"/>
      <c r="D8" s="9"/>
    </row>
    <row r="14" spans="1:4" x14ac:dyDescent="0.3">
      <c r="C14" s="23" t="s">
        <v>119</v>
      </c>
    </row>
    <row r="15" spans="1:4" ht="15.6" x14ac:dyDescent="0.3">
      <c r="C15" s="24" t="s">
        <v>120</v>
      </c>
    </row>
    <row r="16" spans="1:4" ht="15.6" x14ac:dyDescent="0.3">
      <c r="C16" s="24" t="s">
        <v>121</v>
      </c>
    </row>
    <row r="17" spans="3:3" ht="15.6" x14ac:dyDescent="0.3">
      <c r="C17" s="25" t="s">
        <v>122</v>
      </c>
    </row>
    <row r="18" spans="3:3" ht="15.6" x14ac:dyDescent="0.3">
      <c r="C18" s="24" t="s">
        <v>123</v>
      </c>
    </row>
    <row r="19" spans="3:3" ht="15.6" x14ac:dyDescent="0.3">
      <c r="C19" s="25" t="s">
        <v>124</v>
      </c>
    </row>
    <row r="20" spans="3:3" ht="15.6" x14ac:dyDescent="0.3">
      <c r="C20" s="24" t="s">
        <v>125</v>
      </c>
    </row>
    <row r="21" spans="3:3" ht="15.6" x14ac:dyDescent="0.3">
      <c r="C21" s="25" t="s">
        <v>126</v>
      </c>
    </row>
    <row r="22" spans="3:3" ht="15.6" x14ac:dyDescent="0.3">
      <c r="C22" s="24" t="s">
        <v>127</v>
      </c>
    </row>
    <row r="23" spans="3:3" ht="15.6" x14ac:dyDescent="0.3">
      <c r="C23" s="25" t="s">
        <v>128</v>
      </c>
    </row>
    <row r="24" spans="3:3" ht="15.6" x14ac:dyDescent="0.3">
      <c r="C24" s="25" t="s">
        <v>129</v>
      </c>
    </row>
    <row r="25" spans="3:3" ht="15.6" x14ac:dyDescent="0.3">
      <c r="C25" s="24" t="s">
        <v>130</v>
      </c>
    </row>
    <row r="26" spans="3:3" ht="15.6" x14ac:dyDescent="0.3">
      <c r="C26" s="24" t="s">
        <v>131</v>
      </c>
    </row>
    <row r="27" spans="3:3" ht="15.6" x14ac:dyDescent="0.3">
      <c r="C27" s="25" t="s">
        <v>132</v>
      </c>
    </row>
    <row r="28" spans="3:3" ht="15.6" x14ac:dyDescent="0.3">
      <c r="C28" s="25" t="s">
        <v>133</v>
      </c>
    </row>
    <row r="29" spans="3:3" ht="15.6" x14ac:dyDescent="0.3">
      <c r="C29" s="24" t="s">
        <v>134</v>
      </c>
    </row>
    <row r="30" spans="3:3" ht="15.6" x14ac:dyDescent="0.3">
      <c r="C30" s="24" t="s">
        <v>135</v>
      </c>
    </row>
    <row r="31" spans="3:3" ht="15.6" x14ac:dyDescent="0.3">
      <c r="C31" s="24" t="s">
        <v>136</v>
      </c>
    </row>
    <row r="32" spans="3:3" ht="15.6" x14ac:dyDescent="0.3">
      <c r="C32" s="24" t="s">
        <v>137</v>
      </c>
    </row>
    <row r="33" spans="3:3" ht="15.6" x14ac:dyDescent="0.3">
      <c r="C33" s="24" t="s">
        <v>138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3"/>
  <sheetViews>
    <sheetView workbookViewId="0">
      <selection activeCell="C8" sqref="C8"/>
    </sheetView>
  </sheetViews>
  <sheetFormatPr defaultRowHeight="14.4" x14ac:dyDescent="0.3"/>
  <cols>
    <col min="1" max="1" width="2" bestFit="1" customWidth="1"/>
    <col min="3" max="3" width="30.44140625" customWidth="1"/>
    <col min="4" max="4" width="18.6640625" bestFit="1" customWidth="1"/>
  </cols>
  <sheetData>
    <row r="1" spans="1:4" x14ac:dyDescent="0.3">
      <c r="A1" s="21" t="s">
        <v>109</v>
      </c>
      <c r="B1" s="22"/>
      <c r="C1" s="22"/>
      <c r="D1" s="22"/>
    </row>
    <row r="2" spans="1:4" x14ac:dyDescent="0.3">
      <c r="A2" s="1">
        <v>1</v>
      </c>
      <c r="B2" s="1" t="s">
        <v>110</v>
      </c>
      <c r="C2" s="1" t="s">
        <v>76</v>
      </c>
      <c r="D2" s="1" t="s">
        <v>111</v>
      </c>
    </row>
    <row r="3" spans="1:4" x14ac:dyDescent="0.3">
      <c r="A3" s="1">
        <v>2</v>
      </c>
      <c r="B3" s="1" t="s">
        <v>112</v>
      </c>
      <c r="C3" s="1" t="s">
        <v>3</v>
      </c>
      <c r="D3" s="1" t="s">
        <v>79</v>
      </c>
    </row>
    <row r="4" spans="1:4" x14ac:dyDescent="0.3">
      <c r="A4" s="1">
        <v>3</v>
      </c>
      <c r="B4" s="1" t="s">
        <v>113</v>
      </c>
      <c r="C4" s="1" t="s">
        <v>114</v>
      </c>
      <c r="D4" s="1" t="s">
        <v>115</v>
      </c>
    </row>
    <row r="5" spans="1:4" x14ac:dyDescent="0.3">
      <c r="A5" s="1">
        <v>4</v>
      </c>
      <c r="B5" s="1" t="s">
        <v>116</v>
      </c>
      <c r="C5" s="1" t="s">
        <v>117</v>
      </c>
      <c r="D5" s="1" t="s">
        <v>118</v>
      </c>
    </row>
    <row r="7" spans="1:4" x14ac:dyDescent="0.3">
      <c r="C7" s="11" t="s">
        <v>235</v>
      </c>
      <c r="D7" s="11" t="s">
        <v>234</v>
      </c>
    </row>
    <row r="8" spans="1:4" x14ac:dyDescent="0.3">
      <c r="C8" s="9">
        <f>((2+2)*3)^2</f>
        <v>144</v>
      </c>
      <c r="D8" s="9">
        <f>2+2*3^2</f>
        <v>20</v>
      </c>
    </row>
    <row r="14" spans="1:4" x14ac:dyDescent="0.3">
      <c r="C14" s="23" t="s">
        <v>119</v>
      </c>
    </row>
    <row r="15" spans="1:4" ht="15.6" x14ac:dyDescent="0.3">
      <c r="C15" s="24" t="s">
        <v>120</v>
      </c>
    </row>
    <row r="16" spans="1:4" ht="15.6" x14ac:dyDescent="0.3">
      <c r="C16" s="24" t="s">
        <v>121</v>
      </c>
    </row>
    <row r="17" spans="3:3" ht="15.6" x14ac:dyDescent="0.3">
      <c r="C17" s="25" t="s">
        <v>122</v>
      </c>
    </row>
    <row r="18" spans="3:3" ht="15.6" x14ac:dyDescent="0.3">
      <c r="C18" s="24" t="s">
        <v>123</v>
      </c>
    </row>
    <row r="19" spans="3:3" ht="15.6" x14ac:dyDescent="0.3">
      <c r="C19" s="25" t="s">
        <v>124</v>
      </c>
    </row>
    <row r="20" spans="3:3" ht="15.6" x14ac:dyDescent="0.3">
      <c r="C20" s="24" t="s">
        <v>125</v>
      </c>
    </row>
    <row r="21" spans="3:3" ht="15.6" x14ac:dyDescent="0.3">
      <c r="C21" s="25" t="s">
        <v>126</v>
      </c>
    </row>
    <row r="22" spans="3:3" ht="15.6" x14ac:dyDescent="0.3">
      <c r="C22" s="24" t="s">
        <v>127</v>
      </c>
    </row>
    <row r="23" spans="3:3" ht="15.6" x14ac:dyDescent="0.3">
      <c r="C23" s="25" t="s">
        <v>128</v>
      </c>
    </row>
    <row r="24" spans="3:3" ht="15.6" x14ac:dyDescent="0.3">
      <c r="C24" s="25" t="s">
        <v>129</v>
      </c>
    </row>
    <row r="25" spans="3:3" ht="15.6" x14ac:dyDescent="0.3">
      <c r="C25" s="24" t="s">
        <v>130</v>
      </c>
    </row>
    <row r="26" spans="3:3" ht="15.6" x14ac:dyDescent="0.3">
      <c r="C26" s="24" t="s">
        <v>131</v>
      </c>
    </row>
    <row r="27" spans="3:3" ht="15.6" x14ac:dyDescent="0.3">
      <c r="C27" s="25" t="s">
        <v>132</v>
      </c>
    </row>
    <row r="28" spans="3:3" ht="15.6" x14ac:dyDescent="0.3">
      <c r="C28" s="25" t="s">
        <v>133</v>
      </c>
    </row>
    <row r="29" spans="3:3" ht="15.6" x14ac:dyDescent="0.3">
      <c r="C29" s="24" t="s">
        <v>134</v>
      </c>
    </row>
    <row r="30" spans="3:3" ht="15.6" x14ac:dyDescent="0.3">
      <c r="C30" s="24" t="s">
        <v>135</v>
      </c>
    </row>
    <row r="31" spans="3:3" ht="15.6" x14ac:dyDescent="0.3">
      <c r="C31" s="24" t="s">
        <v>136</v>
      </c>
    </row>
    <row r="32" spans="3:3" ht="15.6" x14ac:dyDescent="0.3">
      <c r="C32" s="24" t="s">
        <v>137</v>
      </c>
    </row>
    <row r="33" spans="3:3" ht="15.6" x14ac:dyDescent="0.3">
      <c r="C33" s="24" t="s">
        <v>138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H1:J19"/>
  <sheetViews>
    <sheetView workbookViewId="0">
      <selection activeCell="I3" sqref="I3"/>
    </sheetView>
  </sheetViews>
  <sheetFormatPr defaultRowHeight="14.4" x14ac:dyDescent="0.3"/>
  <cols>
    <col min="8" max="8" width="28.77734375" customWidth="1"/>
  </cols>
  <sheetData>
    <row r="1" spans="8:10" x14ac:dyDescent="0.3">
      <c r="H1" s="11" t="s">
        <v>139</v>
      </c>
      <c r="I1" s="1">
        <v>2</v>
      </c>
    </row>
    <row r="2" spans="8:10" x14ac:dyDescent="0.3">
      <c r="H2" s="11" t="s">
        <v>140</v>
      </c>
      <c r="I2" s="1">
        <v>6</v>
      </c>
    </row>
    <row r="3" spans="8:10" x14ac:dyDescent="0.3">
      <c r="H3" s="11" t="str">
        <f>I1&amp;"^"&amp;I2&amp;" = ?"</f>
        <v>2^6 = ?</v>
      </c>
      <c r="I3" s="9"/>
    </row>
    <row r="5" spans="8:10" x14ac:dyDescent="0.3">
      <c r="H5" s="11" t="s">
        <v>46</v>
      </c>
      <c r="I5" s="1">
        <v>0.1</v>
      </c>
    </row>
    <row r="6" spans="8:10" x14ac:dyDescent="0.3">
      <c r="H6" s="11" t="s">
        <v>141</v>
      </c>
      <c r="I6" s="1">
        <v>12</v>
      </c>
    </row>
    <row r="7" spans="8:10" x14ac:dyDescent="0.3">
      <c r="H7" s="11" t="s">
        <v>142</v>
      </c>
      <c r="I7" s="1">
        <v>30</v>
      </c>
    </row>
    <row r="8" spans="8:10" x14ac:dyDescent="0.3">
      <c r="H8" s="11" t="s">
        <v>143</v>
      </c>
      <c r="I8" s="9"/>
    </row>
    <row r="10" spans="8:10" x14ac:dyDescent="0.3">
      <c r="H10" s="11" t="s">
        <v>146</v>
      </c>
      <c r="I10" s="1"/>
    </row>
    <row r="11" spans="8:10" x14ac:dyDescent="0.3">
      <c r="H11" s="11" t="s">
        <v>144</v>
      </c>
      <c r="I11" s="1">
        <v>16</v>
      </c>
    </row>
    <row r="12" spans="8:10" x14ac:dyDescent="0.3">
      <c r="H12" s="11" t="s">
        <v>145</v>
      </c>
      <c r="I12" s="9"/>
      <c r="J12" s="9"/>
    </row>
    <row r="14" spans="8:10" x14ac:dyDescent="0.3">
      <c r="H14" s="11" t="str">
        <f>"n root of "&amp;I16&amp;", where n = "&amp;I17</f>
        <v>n root of 8, where n = 3</v>
      </c>
      <c r="I14" s="1"/>
    </row>
    <row r="15" spans="8:10" ht="28.8" x14ac:dyDescent="0.3">
      <c r="H15" s="26" t="s">
        <v>149</v>
      </c>
      <c r="I15" s="1"/>
    </row>
    <row r="16" spans="8:10" x14ac:dyDescent="0.3">
      <c r="H16" s="11" t="s">
        <v>148</v>
      </c>
      <c r="I16" s="1">
        <v>8</v>
      </c>
    </row>
    <row r="17" spans="8:9" x14ac:dyDescent="0.3">
      <c r="H17" s="11" t="s">
        <v>147</v>
      </c>
      <c r="I17" s="1">
        <v>3</v>
      </c>
    </row>
    <row r="18" spans="8:9" x14ac:dyDescent="0.3">
      <c r="H18" s="11" t="str">
        <f>I17&amp;"rd root of "&amp;I16&amp;" = ?"</f>
        <v>3rd root of 8 = ?</v>
      </c>
      <c r="I18" s="9"/>
    </row>
    <row r="19" spans="8:9" x14ac:dyDescent="0.3">
      <c r="H19" s="47" t="s">
        <v>236</v>
      </c>
      <c r="I19" t="s">
        <v>162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H1:J19"/>
  <sheetViews>
    <sheetView workbookViewId="0">
      <selection activeCell="H19" sqref="H19"/>
    </sheetView>
  </sheetViews>
  <sheetFormatPr defaultRowHeight="14.4" x14ac:dyDescent="0.3"/>
  <cols>
    <col min="8" max="8" width="28.77734375" customWidth="1"/>
  </cols>
  <sheetData>
    <row r="1" spans="8:10" x14ac:dyDescent="0.3">
      <c r="H1" s="11" t="s">
        <v>139</v>
      </c>
      <c r="I1" s="1">
        <v>2</v>
      </c>
    </row>
    <row r="2" spans="8:10" x14ac:dyDescent="0.3">
      <c r="H2" s="11" t="s">
        <v>140</v>
      </c>
      <c r="I2" s="1">
        <v>6</v>
      </c>
    </row>
    <row r="3" spans="8:10" x14ac:dyDescent="0.3">
      <c r="H3" s="11" t="str">
        <f>I1&amp;"^"&amp;I2&amp;" = ?"</f>
        <v>2^6 = ?</v>
      </c>
      <c r="I3" s="9">
        <f>I1^I2</f>
        <v>64</v>
      </c>
    </row>
    <row r="5" spans="8:10" x14ac:dyDescent="0.3">
      <c r="H5" s="11" t="s">
        <v>46</v>
      </c>
      <c r="I5" s="1">
        <v>0.1</v>
      </c>
    </row>
    <row r="6" spans="8:10" x14ac:dyDescent="0.3">
      <c r="H6" s="11" t="s">
        <v>141</v>
      </c>
      <c r="I6" s="1">
        <v>12</v>
      </c>
    </row>
    <row r="7" spans="8:10" x14ac:dyDescent="0.3">
      <c r="H7" s="11" t="s">
        <v>142</v>
      </c>
      <c r="I7" s="1">
        <v>30</v>
      </c>
    </row>
    <row r="8" spans="8:10" x14ac:dyDescent="0.3">
      <c r="H8" s="11" t="s">
        <v>143</v>
      </c>
      <c r="I8" s="9">
        <f>(1+I5/I6)^(I6*I7)</f>
        <v>19.837399373300443</v>
      </c>
    </row>
    <row r="10" spans="8:10" x14ac:dyDescent="0.3">
      <c r="H10" s="11" t="s">
        <v>146</v>
      </c>
      <c r="I10" s="1"/>
    </row>
    <row r="11" spans="8:10" x14ac:dyDescent="0.3">
      <c r="H11" s="11" t="s">
        <v>144</v>
      </c>
      <c r="I11" s="1">
        <v>16</v>
      </c>
    </row>
    <row r="12" spans="8:10" x14ac:dyDescent="0.3">
      <c r="H12" s="11" t="s">
        <v>145</v>
      </c>
      <c r="I12" s="9">
        <f>I11^(1/2)</f>
        <v>4</v>
      </c>
      <c r="J12" s="9">
        <f>SQRT(I11)</f>
        <v>4</v>
      </c>
    </row>
    <row r="14" spans="8:10" x14ac:dyDescent="0.3">
      <c r="H14" s="11" t="str">
        <f>"n root of "&amp;I16&amp;", where n = "&amp;I17</f>
        <v>n root of 8, where n = 3</v>
      </c>
      <c r="I14" s="1"/>
    </row>
    <row r="15" spans="8:10" ht="28.8" x14ac:dyDescent="0.3">
      <c r="H15" s="26" t="s">
        <v>149</v>
      </c>
      <c r="I15" s="1"/>
    </row>
    <row r="16" spans="8:10" x14ac:dyDescent="0.3">
      <c r="H16" s="11" t="s">
        <v>148</v>
      </c>
      <c r="I16" s="1">
        <v>8</v>
      </c>
    </row>
    <row r="17" spans="8:9" x14ac:dyDescent="0.3">
      <c r="H17" s="11" t="s">
        <v>147</v>
      </c>
      <c r="I17" s="1">
        <v>3</v>
      </c>
    </row>
    <row r="18" spans="8:9" x14ac:dyDescent="0.3">
      <c r="H18" s="11" t="str">
        <f>I17&amp;"rd root of "&amp;I16&amp;" = ?"</f>
        <v>3rd root of 8 = ?</v>
      </c>
      <c r="I18" s="9">
        <f>I16^(1/I17)</f>
        <v>1.9999999999999998</v>
      </c>
    </row>
    <row r="19" spans="8:9" x14ac:dyDescent="0.3">
      <c r="H19" s="47" t="s">
        <v>236</v>
      </c>
      <c r="I19" t="s">
        <v>162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zoomScale="235" zoomScaleNormal="235" workbookViewId="0"/>
  </sheetViews>
  <sheetFormatPr defaultRowHeight="14.4" x14ac:dyDescent="0.3"/>
  <sheetData>
    <row r="1" spans="1:1" x14ac:dyDescent="0.3">
      <c r="A1" t="s">
        <v>182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I11"/>
  <sheetViews>
    <sheetView workbookViewId="0">
      <selection activeCell="C3" sqref="C3"/>
    </sheetView>
  </sheetViews>
  <sheetFormatPr defaultRowHeight="14.4" x14ac:dyDescent="0.3"/>
  <cols>
    <col min="1" max="1" width="14.5546875" customWidth="1"/>
    <col min="2" max="2" width="9.88671875" customWidth="1"/>
    <col min="3" max="3" width="8.6640625" customWidth="1"/>
    <col min="4" max="4" width="13.21875" customWidth="1"/>
    <col min="5" max="5" width="13.44140625" customWidth="1"/>
    <col min="6" max="6" width="13.109375" customWidth="1"/>
    <col min="7" max="7" width="21.5546875" bestFit="1" customWidth="1"/>
    <col min="8" max="8" width="22.44140625" bestFit="1" customWidth="1"/>
    <col min="9" max="9" width="10.5546875" bestFit="1" customWidth="1"/>
  </cols>
  <sheetData>
    <row r="1" spans="1:9" x14ac:dyDescent="0.3">
      <c r="A1" s="2" t="s">
        <v>186</v>
      </c>
      <c r="B1" s="2"/>
      <c r="C1" s="2"/>
      <c r="F1" t="s">
        <v>241</v>
      </c>
    </row>
    <row r="2" spans="1:9" ht="43.2" x14ac:dyDescent="0.3">
      <c r="A2" s="26" t="s">
        <v>204</v>
      </c>
      <c r="B2" s="26" t="s">
        <v>185</v>
      </c>
      <c r="C2" s="26" t="s">
        <v>50</v>
      </c>
      <c r="D2" s="26" t="s">
        <v>205</v>
      </c>
      <c r="E2" s="26" t="s">
        <v>183</v>
      </c>
      <c r="F2" s="26" t="s">
        <v>184</v>
      </c>
      <c r="G2" s="26" t="s">
        <v>184</v>
      </c>
      <c r="H2" s="26" t="s">
        <v>184</v>
      </c>
      <c r="I2" s="26" t="s">
        <v>184</v>
      </c>
    </row>
    <row r="3" spans="1:9" x14ac:dyDescent="0.3">
      <c r="A3" s="13">
        <v>55.542112199999998</v>
      </c>
      <c r="B3" s="30">
        <v>10.01</v>
      </c>
      <c r="C3" s="14">
        <v>1000</v>
      </c>
      <c r="D3" s="14">
        <v>1000</v>
      </c>
      <c r="E3" s="14">
        <v>1000</v>
      </c>
      <c r="F3" s="14"/>
      <c r="G3" s="14">
        <v>1</v>
      </c>
      <c r="H3" s="14">
        <v>2</v>
      </c>
      <c r="I3" s="14">
        <v>40436</v>
      </c>
    </row>
    <row r="4" spans="1:9" x14ac:dyDescent="0.3">
      <c r="A4" s="13">
        <v>55.542112199999998</v>
      </c>
      <c r="B4" s="30">
        <v>10.01</v>
      </c>
      <c r="C4" s="14">
        <v>1000</v>
      </c>
      <c r="D4" s="14">
        <v>1000</v>
      </c>
      <c r="E4" s="14">
        <v>1000</v>
      </c>
      <c r="F4" s="14"/>
      <c r="G4" s="14">
        <v>1</v>
      </c>
      <c r="H4" s="14">
        <v>2</v>
      </c>
      <c r="I4" s="14">
        <v>40436</v>
      </c>
    </row>
    <row r="5" spans="1:9" x14ac:dyDescent="0.3">
      <c r="A5" s="13">
        <v>55.542112199999998</v>
      </c>
      <c r="B5" s="30">
        <v>10.01</v>
      </c>
      <c r="C5" s="14">
        <v>1000</v>
      </c>
      <c r="D5" s="14">
        <v>1000</v>
      </c>
      <c r="E5" s="14">
        <v>1000</v>
      </c>
      <c r="F5" s="14"/>
      <c r="G5" s="14">
        <v>1</v>
      </c>
      <c r="H5" s="14">
        <v>2</v>
      </c>
      <c r="I5" s="14">
        <v>40436</v>
      </c>
    </row>
    <row r="7" spans="1:9" x14ac:dyDescent="0.3">
      <c r="A7" s="1" t="s">
        <v>240</v>
      </c>
      <c r="B7" s="15">
        <f>SUM(B3:B5)</f>
        <v>30.03</v>
      </c>
      <c r="E7" s="11" t="s">
        <v>237</v>
      </c>
      <c r="F7" s="12">
        <v>40391</v>
      </c>
      <c r="H7" s="11" t="s">
        <v>42</v>
      </c>
      <c r="I7" s="13">
        <v>50000</v>
      </c>
    </row>
    <row r="8" spans="1:9" x14ac:dyDescent="0.3">
      <c r="E8" s="11" t="s">
        <v>238</v>
      </c>
      <c r="F8" s="12">
        <v>40436</v>
      </c>
      <c r="H8" s="11" t="s">
        <v>43</v>
      </c>
      <c r="I8" s="12">
        <v>40436</v>
      </c>
    </row>
    <row r="9" spans="1:9" x14ac:dyDescent="0.3">
      <c r="E9" s="11" t="s">
        <v>239</v>
      </c>
      <c r="F9" s="15"/>
      <c r="H9" s="11" t="s">
        <v>49</v>
      </c>
      <c r="I9" s="14">
        <v>45</v>
      </c>
    </row>
    <row r="10" spans="1:9" x14ac:dyDescent="0.3">
      <c r="H10" s="11" t="s">
        <v>44</v>
      </c>
      <c r="I10" s="53"/>
    </row>
    <row r="11" spans="1:9" x14ac:dyDescent="0.3">
      <c r="I11" s="5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11"/>
  <sheetViews>
    <sheetView workbookViewId="0"/>
  </sheetViews>
  <sheetFormatPr defaultRowHeight="14.4" x14ac:dyDescent="0.3"/>
  <cols>
    <col min="1" max="1" width="14.5546875" customWidth="1"/>
    <col min="2" max="2" width="9.88671875" customWidth="1"/>
    <col min="3" max="3" width="8.6640625" customWidth="1"/>
    <col min="4" max="4" width="13.21875" customWidth="1"/>
    <col min="5" max="5" width="13.44140625" customWidth="1"/>
    <col min="6" max="6" width="13.109375" customWidth="1"/>
    <col min="7" max="7" width="21.5546875" bestFit="1" customWidth="1"/>
    <col min="8" max="8" width="22.44140625" bestFit="1" customWidth="1"/>
    <col min="9" max="9" width="10.5546875" bestFit="1" customWidth="1"/>
  </cols>
  <sheetData>
    <row r="1" spans="1:9" x14ac:dyDescent="0.3">
      <c r="A1" s="2" t="s">
        <v>186</v>
      </c>
      <c r="B1" s="2"/>
      <c r="C1" s="2"/>
      <c r="F1" t="s">
        <v>241</v>
      </c>
    </row>
    <row r="2" spans="1:9" ht="43.2" x14ac:dyDescent="0.3">
      <c r="A2" s="26" t="s">
        <v>204</v>
      </c>
      <c r="B2" s="26" t="s">
        <v>185</v>
      </c>
      <c r="C2" s="26" t="s">
        <v>50</v>
      </c>
      <c r="D2" s="26" t="s">
        <v>205</v>
      </c>
      <c r="E2" s="26" t="s">
        <v>183</v>
      </c>
      <c r="F2" s="26" t="s">
        <v>184</v>
      </c>
      <c r="G2" s="26" t="s">
        <v>184</v>
      </c>
      <c r="H2" s="26" t="s">
        <v>184</v>
      </c>
      <c r="I2" s="26" t="s">
        <v>184</v>
      </c>
    </row>
    <row r="3" spans="1:9" x14ac:dyDescent="0.3">
      <c r="A3" s="14">
        <v>55.542112199999998</v>
      </c>
      <c r="B3" s="46">
        <v>10.01</v>
      </c>
      <c r="C3" s="50">
        <v>1000</v>
      </c>
      <c r="D3" s="51">
        <v>1000</v>
      </c>
      <c r="E3" s="52">
        <v>1000</v>
      </c>
      <c r="F3" s="14">
        <v>40436</v>
      </c>
      <c r="G3" s="54">
        <v>1</v>
      </c>
      <c r="H3" s="54">
        <v>2</v>
      </c>
      <c r="I3" s="12">
        <v>40436</v>
      </c>
    </row>
    <row r="4" spans="1:9" x14ac:dyDescent="0.3">
      <c r="A4" s="14">
        <v>55.542112199999998</v>
      </c>
      <c r="B4" s="46">
        <v>10.01</v>
      </c>
      <c r="C4" s="50">
        <v>1000</v>
      </c>
      <c r="D4" s="51">
        <v>1000</v>
      </c>
      <c r="E4" s="52">
        <v>1000</v>
      </c>
      <c r="F4" s="14">
        <v>40466</v>
      </c>
      <c r="G4" s="54">
        <v>1</v>
      </c>
      <c r="H4" s="54">
        <v>2</v>
      </c>
      <c r="I4" s="12">
        <v>40436</v>
      </c>
    </row>
    <row r="5" spans="1:9" x14ac:dyDescent="0.3">
      <c r="A5" s="14">
        <v>55.542112199999998</v>
      </c>
      <c r="B5" s="46">
        <v>10.01</v>
      </c>
      <c r="C5" s="50">
        <v>1000</v>
      </c>
      <c r="D5" s="51">
        <v>1000</v>
      </c>
      <c r="E5" s="52">
        <v>1000</v>
      </c>
      <c r="F5" s="14">
        <v>40497</v>
      </c>
      <c r="G5" s="54">
        <v>1</v>
      </c>
      <c r="H5" s="54">
        <v>2</v>
      </c>
      <c r="I5" s="12">
        <v>40436</v>
      </c>
    </row>
    <row r="7" spans="1:9" x14ac:dyDescent="0.3">
      <c r="A7" s="1" t="s">
        <v>240</v>
      </c>
      <c r="B7" s="15">
        <f>SUM(B3:B5)</f>
        <v>30.03</v>
      </c>
      <c r="E7" s="11" t="s">
        <v>237</v>
      </c>
      <c r="F7" s="12">
        <v>40391</v>
      </c>
      <c r="H7" s="11" t="s">
        <v>42</v>
      </c>
      <c r="I7" s="13">
        <v>50000</v>
      </c>
    </row>
    <row r="8" spans="1:9" x14ac:dyDescent="0.3">
      <c r="E8" s="11" t="s">
        <v>238</v>
      </c>
      <c r="F8" s="12">
        <v>40436</v>
      </c>
      <c r="H8" s="11" t="s">
        <v>43</v>
      </c>
      <c r="I8" s="12">
        <v>40436</v>
      </c>
    </row>
    <row r="9" spans="1:9" x14ac:dyDescent="0.3">
      <c r="E9" s="11" t="s">
        <v>239</v>
      </c>
      <c r="F9" s="15">
        <f>F8-F7</f>
        <v>45</v>
      </c>
      <c r="H9" s="11" t="s">
        <v>49</v>
      </c>
      <c r="I9" s="14">
        <v>45</v>
      </c>
    </row>
    <row r="10" spans="1:9" x14ac:dyDescent="0.3">
      <c r="H10" s="11" t="s">
        <v>44</v>
      </c>
      <c r="I10" s="53">
        <f>I8+I9</f>
        <v>40481</v>
      </c>
    </row>
    <row r="11" spans="1:9" x14ac:dyDescent="0.3">
      <c r="I11" s="53">
        <f>SUM(I8:I9)</f>
        <v>40481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D13"/>
  <sheetViews>
    <sheetView workbookViewId="0"/>
  </sheetViews>
  <sheetFormatPr defaultRowHeight="14.4" x14ac:dyDescent="0.3"/>
  <cols>
    <col min="1" max="4" width="15.5546875" customWidth="1"/>
  </cols>
  <sheetData>
    <row r="1" spans="1:4" x14ac:dyDescent="0.3">
      <c r="A1" s="11" t="s">
        <v>26</v>
      </c>
      <c r="B1" s="11" t="s">
        <v>27</v>
      </c>
      <c r="C1" s="11" t="s">
        <v>28</v>
      </c>
      <c r="D1" s="11" t="s">
        <v>29</v>
      </c>
    </row>
    <row r="2" spans="1:4" x14ac:dyDescent="0.3">
      <c r="A2" s="12">
        <v>40436</v>
      </c>
      <c r="B2" s="13">
        <v>557</v>
      </c>
      <c r="C2" s="1" t="s">
        <v>30</v>
      </c>
      <c r="D2" s="1" t="s">
        <v>37</v>
      </c>
    </row>
    <row r="3" spans="1:4" x14ac:dyDescent="0.3">
      <c r="A3" s="12">
        <v>40437</v>
      </c>
      <c r="B3" s="13">
        <v>1067</v>
      </c>
      <c r="C3" s="1" t="s">
        <v>31</v>
      </c>
      <c r="D3" s="1" t="s">
        <v>38</v>
      </c>
    </row>
    <row r="4" spans="1:4" x14ac:dyDescent="0.3">
      <c r="A4" s="12">
        <v>40438</v>
      </c>
      <c r="B4" s="13">
        <v>784</v>
      </c>
      <c r="C4" s="1" t="s">
        <v>32</v>
      </c>
      <c r="D4" s="1" t="s">
        <v>37</v>
      </c>
    </row>
    <row r="5" spans="1:4" x14ac:dyDescent="0.3">
      <c r="A5" s="12">
        <v>40439</v>
      </c>
      <c r="B5" s="13">
        <v>694</v>
      </c>
      <c r="C5" s="1" t="s">
        <v>33</v>
      </c>
      <c r="D5" s="1" t="s">
        <v>39</v>
      </c>
    </row>
    <row r="6" spans="1:4" x14ac:dyDescent="0.3">
      <c r="A6" s="12">
        <v>40440</v>
      </c>
      <c r="B6" s="13">
        <v>1068</v>
      </c>
      <c r="C6" s="1" t="s">
        <v>34</v>
      </c>
      <c r="D6" s="1" t="s">
        <v>38</v>
      </c>
    </row>
    <row r="7" spans="1:4" x14ac:dyDescent="0.3">
      <c r="A7" s="12">
        <v>40441</v>
      </c>
      <c r="B7" s="13">
        <v>1125</v>
      </c>
      <c r="C7" s="1" t="s">
        <v>35</v>
      </c>
      <c r="D7" s="1" t="s">
        <v>37</v>
      </c>
    </row>
    <row r="8" spans="1:4" x14ac:dyDescent="0.3">
      <c r="A8" s="12">
        <v>40442</v>
      </c>
      <c r="B8" s="13">
        <v>557</v>
      </c>
      <c r="C8" s="1" t="s">
        <v>36</v>
      </c>
      <c r="D8" s="1" t="s">
        <v>39</v>
      </c>
    </row>
    <row r="10" spans="1:4" x14ac:dyDescent="0.3">
      <c r="A10" t="s">
        <v>40</v>
      </c>
      <c r="C10" t="s">
        <v>41</v>
      </c>
    </row>
    <row r="12" spans="1:4" x14ac:dyDescent="0.3">
      <c r="A12" s="48" t="s">
        <v>45</v>
      </c>
      <c r="B12" t="s">
        <v>188</v>
      </c>
    </row>
    <row r="13" spans="1:4" x14ac:dyDescent="0.3">
      <c r="A13" s="49" t="s">
        <v>45</v>
      </c>
      <c r="B13" t="s">
        <v>187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D35"/>
  <sheetViews>
    <sheetView workbookViewId="0">
      <selection activeCell="B2" sqref="B2"/>
    </sheetView>
  </sheetViews>
  <sheetFormatPr defaultRowHeight="14.4" x14ac:dyDescent="0.3"/>
  <cols>
    <col min="1" max="1" width="27.109375" bestFit="1" customWidth="1"/>
    <col min="2" max="2" width="16.33203125" bestFit="1" customWidth="1"/>
    <col min="3" max="3" width="10.21875" customWidth="1"/>
    <col min="4" max="4" width="13.21875" customWidth="1"/>
    <col min="5" max="5" width="13.77734375" customWidth="1"/>
    <col min="6" max="6" width="0.88671875" customWidth="1"/>
    <col min="7" max="7" width="18.88671875" bestFit="1" customWidth="1"/>
    <col min="8" max="8" width="16.33203125" bestFit="1" customWidth="1"/>
    <col min="9" max="9" width="0.88671875" customWidth="1"/>
    <col min="10" max="10" width="18.88671875" bestFit="1" customWidth="1"/>
    <col min="11" max="11" width="16.33203125" bestFit="1" customWidth="1"/>
  </cols>
  <sheetData>
    <row r="1" spans="1:4" x14ac:dyDescent="0.3">
      <c r="A1" s="16" t="s">
        <v>217</v>
      </c>
      <c r="B1" s="18"/>
    </row>
    <row r="2" spans="1:4" x14ac:dyDescent="0.3">
      <c r="A2" s="38" t="s">
        <v>214</v>
      </c>
      <c r="B2" s="60">
        <v>0.02</v>
      </c>
      <c r="C2" s="60">
        <v>2</v>
      </c>
      <c r="D2" s="61">
        <v>1.44E-2</v>
      </c>
    </row>
    <row r="3" spans="1:4" x14ac:dyDescent="0.3">
      <c r="A3" s="39" t="s">
        <v>215</v>
      </c>
      <c r="B3" s="14"/>
      <c r="C3" s="14"/>
      <c r="D3" s="35"/>
    </row>
    <row r="4" spans="1:4" x14ac:dyDescent="0.3">
      <c r="A4" s="38" t="s">
        <v>216</v>
      </c>
      <c r="B4" s="14"/>
      <c r="C4" s="14"/>
      <c r="D4" s="35"/>
    </row>
    <row r="6" spans="1:4" x14ac:dyDescent="0.3">
      <c r="A6" s="16" t="s">
        <v>180</v>
      </c>
      <c r="B6" s="18"/>
    </row>
    <row r="7" spans="1:4" x14ac:dyDescent="0.3">
      <c r="A7" s="11" t="s">
        <v>60</v>
      </c>
      <c r="B7" s="1">
        <v>1000</v>
      </c>
    </row>
    <row r="8" spans="1:4" x14ac:dyDescent="0.3">
      <c r="A8" s="11" t="s">
        <v>174</v>
      </c>
      <c r="B8" s="1">
        <v>455</v>
      </c>
    </row>
    <row r="9" spans="1:4" ht="28.8" x14ac:dyDescent="0.3">
      <c r="A9" s="26" t="str">
        <f>A8&amp;" as a percent of "&amp;A7</f>
        <v>COGS expense as a percent of Total Revenue</v>
      </c>
      <c r="B9" s="15"/>
    </row>
    <row r="11" spans="1:4" ht="28.8" x14ac:dyDescent="0.3">
      <c r="A11" s="16" t="s">
        <v>181</v>
      </c>
      <c r="B11" s="18"/>
    </row>
    <row r="12" spans="1:4" x14ac:dyDescent="0.3">
      <c r="A12" s="11" t="s">
        <v>177</v>
      </c>
      <c r="B12" s="1">
        <v>95</v>
      </c>
    </row>
    <row r="13" spans="1:4" x14ac:dyDescent="0.3">
      <c r="A13" s="11" t="s">
        <v>178</v>
      </c>
      <c r="B13" s="1">
        <v>98.75</v>
      </c>
    </row>
    <row r="14" spans="1:4" x14ac:dyDescent="0.3">
      <c r="A14" s="11" t="s">
        <v>179</v>
      </c>
      <c r="B14" s="15"/>
    </row>
    <row r="15" spans="1:4" x14ac:dyDescent="0.3">
      <c r="A15" s="11" t="s">
        <v>179</v>
      </c>
      <c r="B15" s="15"/>
    </row>
    <row r="17" spans="1:2" x14ac:dyDescent="0.3">
      <c r="A17" s="16" t="s">
        <v>175</v>
      </c>
      <c r="B17" s="18"/>
    </row>
    <row r="18" spans="1:2" x14ac:dyDescent="0.3">
      <c r="A18" s="11" t="s">
        <v>27</v>
      </c>
      <c r="B18" s="11" t="s">
        <v>164</v>
      </c>
    </row>
    <row r="19" spans="1:2" x14ac:dyDescent="0.3">
      <c r="A19" s="13">
        <v>100</v>
      </c>
      <c r="B19" s="29"/>
    </row>
    <row r="20" spans="1:2" x14ac:dyDescent="0.3">
      <c r="A20" s="31" t="s">
        <v>163</v>
      </c>
      <c r="B20" s="1">
        <v>1.1000000000000001</v>
      </c>
    </row>
    <row r="21" spans="1:2" ht="4.8" customHeight="1" x14ac:dyDescent="0.3"/>
    <row r="22" spans="1:2" x14ac:dyDescent="0.3">
      <c r="B22" t="s">
        <v>165</v>
      </c>
    </row>
    <row r="23" spans="1:2" x14ac:dyDescent="0.3">
      <c r="B23" t="s">
        <v>166</v>
      </c>
    </row>
    <row r="24" spans="1:2" x14ac:dyDescent="0.3">
      <c r="B24" t="s">
        <v>167</v>
      </c>
    </row>
    <row r="25" spans="1:2" ht="4.8" customHeight="1" x14ac:dyDescent="0.3"/>
    <row r="26" spans="1:2" x14ac:dyDescent="0.3">
      <c r="B26" t="s">
        <v>168</v>
      </c>
    </row>
    <row r="27" spans="1:2" x14ac:dyDescent="0.3">
      <c r="B27" t="s">
        <v>169</v>
      </c>
    </row>
    <row r="28" spans="1:2" x14ac:dyDescent="0.3">
      <c r="B28" t="s">
        <v>170</v>
      </c>
    </row>
    <row r="29" spans="1:2" x14ac:dyDescent="0.3">
      <c r="B29" t="s">
        <v>171</v>
      </c>
    </row>
    <row r="30" spans="1:2" x14ac:dyDescent="0.3">
      <c r="B30" t="s">
        <v>172</v>
      </c>
    </row>
    <row r="32" spans="1:2" x14ac:dyDescent="0.3">
      <c r="A32" s="16" t="s">
        <v>176</v>
      </c>
      <c r="B32" s="18"/>
    </row>
    <row r="33" spans="1:2" x14ac:dyDescent="0.3">
      <c r="A33" s="11" t="s">
        <v>27</v>
      </c>
      <c r="B33" s="11" t="s">
        <v>164</v>
      </c>
    </row>
    <row r="34" spans="1:2" x14ac:dyDescent="0.3">
      <c r="A34" s="13">
        <v>100</v>
      </c>
      <c r="B34" s="29"/>
    </row>
    <row r="35" spans="1:2" x14ac:dyDescent="0.3">
      <c r="A35" s="31" t="s">
        <v>173</v>
      </c>
      <c r="B35" s="1">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J21"/>
  <sheetViews>
    <sheetView workbookViewId="0"/>
  </sheetViews>
  <sheetFormatPr defaultRowHeight="14.4" x14ac:dyDescent="0.3"/>
  <cols>
    <col min="1" max="1" width="17.77734375" customWidth="1"/>
    <col min="2" max="2" width="4.88671875" bestFit="1" customWidth="1"/>
    <col min="3" max="3" width="13.109375" bestFit="1" customWidth="1"/>
    <col min="4" max="4" width="2.77734375" customWidth="1"/>
    <col min="5" max="7" width="6.6640625" customWidth="1"/>
    <col min="8" max="8" width="8.21875" customWidth="1"/>
    <col min="9" max="9" width="10.6640625" customWidth="1"/>
  </cols>
  <sheetData>
    <row r="1" spans="1:10" x14ac:dyDescent="0.3">
      <c r="C1" s="3"/>
    </row>
    <row r="2" spans="1:10" x14ac:dyDescent="0.3">
      <c r="A2" s="4"/>
      <c r="B2" s="4"/>
      <c r="C2" s="43"/>
      <c r="D2" s="4"/>
      <c r="E2" s="4"/>
      <c r="F2" s="4"/>
      <c r="G2" s="4"/>
      <c r="H2" s="4"/>
      <c r="I2" s="4"/>
    </row>
    <row r="3" spans="1:10" x14ac:dyDescent="0.3">
      <c r="C3" s="2"/>
    </row>
    <row r="4" spans="1:10" x14ac:dyDescent="0.3">
      <c r="C4" s="2"/>
      <c r="H4" s="10" t="s">
        <v>22</v>
      </c>
    </row>
    <row r="5" spans="1:10" x14ac:dyDescent="0.3">
      <c r="E5" s="1">
        <v>4</v>
      </c>
      <c r="F5" s="1">
        <v>5</v>
      </c>
      <c r="G5" s="1">
        <v>3</v>
      </c>
      <c r="H5" s="9"/>
      <c r="I5" t="s">
        <v>24</v>
      </c>
      <c r="J5" t="s">
        <v>223</v>
      </c>
    </row>
    <row r="6" spans="1:10" x14ac:dyDescent="0.3">
      <c r="A6" s="6" t="s">
        <v>9</v>
      </c>
      <c r="B6" s="8" t="s">
        <v>10</v>
      </c>
      <c r="C6" s="1" t="s">
        <v>11</v>
      </c>
      <c r="H6" s="10" t="s">
        <v>23</v>
      </c>
    </row>
    <row r="7" spans="1:10" x14ac:dyDescent="0.3">
      <c r="A7" s="7"/>
      <c r="C7" s="1" t="s">
        <v>12</v>
      </c>
      <c r="E7" s="1">
        <v>0.15</v>
      </c>
      <c r="F7" s="1">
        <v>0.12</v>
      </c>
      <c r="G7" s="1">
        <v>0.09</v>
      </c>
      <c r="H7" s="9"/>
      <c r="I7" t="s">
        <v>25</v>
      </c>
    </row>
    <row r="8" spans="1:10" x14ac:dyDescent="0.3">
      <c r="A8" s="1" t="s">
        <v>18</v>
      </c>
      <c r="C8" s="1" t="s">
        <v>17</v>
      </c>
      <c r="H8" s="10" t="s">
        <v>220</v>
      </c>
    </row>
    <row r="9" spans="1:10" x14ac:dyDescent="0.3">
      <c r="A9" s="1" t="s">
        <v>19</v>
      </c>
      <c r="F9" s="1">
        <v>100</v>
      </c>
      <c r="G9" s="1">
        <v>75</v>
      </c>
      <c r="H9" s="9"/>
    </row>
    <row r="10" spans="1:10" x14ac:dyDescent="0.3">
      <c r="A10" s="1" t="s">
        <v>13</v>
      </c>
    </row>
    <row r="11" spans="1:10" x14ac:dyDescent="0.3">
      <c r="A11" s="1" t="s">
        <v>65</v>
      </c>
    </row>
    <row r="12" spans="1:10" x14ac:dyDescent="0.3">
      <c r="A12" s="1" t="s">
        <v>14</v>
      </c>
    </row>
    <row r="13" spans="1:10" x14ac:dyDescent="0.3">
      <c r="A13" s="1" t="s">
        <v>15</v>
      </c>
    </row>
    <row r="14" spans="1:10" x14ac:dyDescent="0.3">
      <c r="A14" s="1" t="s">
        <v>16</v>
      </c>
    </row>
    <row r="15" spans="1:10" ht="28.8" x14ac:dyDescent="0.3">
      <c r="A15" s="32" t="s">
        <v>218</v>
      </c>
    </row>
    <row r="16" spans="1:10" x14ac:dyDescent="0.3">
      <c r="A16" s="1" t="s">
        <v>20</v>
      </c>
    </row>
    <row r="17" spans="1:1" x14ac:dyDescent="0.3">
      <c r="A17" s="1" t="s">
        <v>21</v>
      </c>
    </row>
    <row r="18" spans="1:1" x14ac:dyDescent="0.3">
      <c r="A18" s="1" t="s">
        <v>219</v>
      </c>
    </row>
    <row r="19" spans="1:1" x14ac:dyDescent="0.3">
      <c r="A19" s="1" t="s">
        <v>221</v>
      </c>
    </row>
    <row r="20" spans="1:1" x14ac:dyDescent="0.3">
      <c r="A20" s="42" t="s">
        <v>227</v>
      </c>
    </row>
    <row r="21" spans="1:1" x14ac:dyDescent="0.3">
      <c r="A21" s="42" t="s">
        <v>228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35"/>
  <sheetViews>
    <sheetView workbookViewId="0">
      <selection activeCell="B2" sqref="B2"/>
    </sheetView>
  </sheetViews>
  <sheetFormatPr defaultRowHeight="14.4" x14ac:dyDescent="0.3"/>
  <cols>
    <col min="1" max="1" width="27.109375" bestFit="1" customWidth="1"/>
    <col min="2" max="2" width="16.33203125" bestFit="1" customWidth="1"/>
    <col min="3" max="3" width="10.21875" customWidth="1"/>
    <col min="4" max="4" width="13.21875" customWidth="1"/>
    <col min="5" max="5" width="13.77734375" customWidth="1"/>
    <col min="6" max="6" width="0.88671875" customWidth="1"/>
    <col min="7" max="7" width="18.88671875" bestFit="1" customWidth="1"/>
    <col min="8" max="8" width="16.33203125" bestFit="1" customWidth="1"/>
    <col min="9" max="9" width="0.88671875" customWidth="1"/>
    <col min="10" max="10" width="18.88671875" bestFit="1" customWidth="1"/>
    <col min="11" max="11" width="16.33203125" bestFit="1" customWidth="1"/>
  </cols>
  <sheetData>
    <row r="1" spans="1:4" x14ac:dyDescent="0.3">
      <c r="A1" s="16" t="s">
        <v>217</v>
      </c>
      <c r="B1" s="18"/>
    </row>
    <row r="2" spans="1:4" x14ac:dyDescent="0.3">
      <c r="A2" s="38" t="s">
        <v>214</v>
      </c>
      <c r="B2" s="55">
        <v>0.02</v>
      </c>
      <c r="C2" s="55">
        <v>2</v>
      </c>
      <c r="D2" s="56">
        <v>1.44E-2</v>
      </c>
    </row>
    <row r="3" spans="1:4" x14ac:dyDescent="0.3">
      <c r="A3" s="39" t="s">
        <v>215</v>
      </c>
      <c r="B3" s="40">
        <v>0.02</v>
      </c>
      <c r="C3" s="40">
        <v>0.02</v>
      </c>
    </row>
    <row r="4" spans="1:4" x14ac:dyDescent="0.3">
      <c r="A4" s="38" t="s">
        <v>216</v>
      </c>
      <c r="B4" s="40">
        <v>0.02</v>
      </c>
      <c r="C4" s="57">
        <v>1.5959999999999998E-2</v>
      </c>
    </row>
    <row r="6" spans="1:4" x14ac:dyDescent="0.3">
      <c r="A6" s="16" t="s">
        <v>180</v>
      </c>
      <c r="B6" s="18"/>
    </row>
    <row r="7" spans="1:4" x14ac:dyDescent="0.3">
      <c r="A7" s="11" t="s">
        <v>60</v>
      </c>
      <c r="B7" s="1">
        <v>1000</v>
      </c>
    </row>
    <row r="8" spans="1:4" x14ac:dyDescent="0.3">
      <c r="A8" s="11" t="s">
        <v>174</v>
      </c>
      <c r="B8" s="1">
        <v>455</v>
      </c>
    </row>
    <row r="9" spans="1:4" ht="28.8" x14ac:dyDescent="0.3">
      <c r="A9" s="26" t="str">
        <f>A8&amp;" as a percent of "&amp;A7</f>
        <v>COGS expense as a percent of Total Revenue</v>
      </c>
      <c r="B9" s="58">
        <f>B8/B7</f>
        <v>0.45500000000000002</v>
      </c>
    </row>
    <row r="11" spans="1:4" x14ac:dyDescent="0.3">
      <c r="A11" s="16" t="s">
        <v>181</v>
      </c>
      <c r="B11" s="18"/>
    </row>
    <row r="12" spans="1:4" x14ac:dyDescent="0.3">
      <c r="A12" s="11" t="s">
        <v>177</v>
      </c>
      <c r="B12" s="1">
        <v>95</v>
      </c>
    </row>
    <row r="13" spans="1:4" x14ac:dyDescent="0.3">
      <c r="A13" s="11" t="s">
        <v>178</v>
      </c>
      <c r="B13" s="1">
        <v>98.75</v>
      </c>
    </row>
    <row r="14" spans="1:4" x14ac:dyDescent="0.3">
      <c r="A14" s="11" t="s">
        <v>179</v>
      </c>
      <c r="B14" s="59">
        <f>(B13-B12)/B12</f>
        <v>3.9473684210526314E-2</v>
      </c>
    </row>
    <row r="15" spans="1:4" x14ac:dyDescent="0.3">
      <c r="A15" s="11" t="s">
        <v>179</v>
      </c>
      <c r="B15" s="59">
        <f>B13/B12-1</f>
        <v>3.9473684210526327E-2</v>
      </c>
    </row>
    <row r="17" spans="1:2" x14ac:dyDescent="0.3">
      <c r="A17" s="16" t="s">
        <v>175</v>
      </c>
      <c r="B17" s="18"/>
    </row>
    <row r="18" spans="1:2" x14ac:dyDescent="0.3">
      <c r="A18" s="11" t="s">
        <v>27</v>
      </c>
      <c r="B18" s="11" t="s">
        <v>164</v>
      </c>
    </row>
    <row r="19" spans="1:2" x14ac:dyDescent="0.3">
      <c r="A19" s="13">
        <v>100</v>
      </c>
      <c r="B19" s="29">
        <f>A19*B20</f>
        <v>110.00000000000001</v>
      </c>
    </row>
    <row r="20" spans="1:2" x14ac:dyDescent="0.3">
      <c r="A20" s="31" t="s">
        <v>163</v>
      </c>
      <c r="B20" s="1">
        <v>1.1000000000000001</v>
      </c>
    </row>
    <row r="22" spans="1:2" x14ac:dyDescent="0.3">
      <c r="B22" t="s">
        <v>165</v>
      </c>
    </row>
    <row r="23" spans="1:2" x14ac:dyDescent="0.3">
      <c r="B23" t="s">
        <v>166</v>
      </c>
    </row>
    <row r="24" spans="1:2" x14ac:dyDescent="0.3">
      <c r="B24" t="s">
        <v>167</v>
      </c>
    </row>
    <row r="26" spans="1:2" x14ac:dyDescent="0.3">
      <c r="B26" t="s">
        <v>168</v>
      </c>
    </row>
    <row r="27" spans="1:2" x14ac:dyDescent="0.3">
      <c r="B27" t="s">
        <v>169</v>
      </c>
    </row>
    <row r="28" spans="1:2" x14ac:dyDescent="0.3">
      <c r="B28" t="s">
        <v>170</v>
      </c>
    </row>
    <row r="29" spans="1:2" x14ac:dyDescent="0.3">
      <c r="B29" t="s">
        <v>171</v>
      </c>
    </row>
    <row r="30" spans="1:2" x14ac:dyDescent="0.3">
      <c r="B30" t="s">
        <v>172</v>
      </c>
    </row>
    <row r="32" spans="1:2" x14ac:dyDescent="0.3">
      <c r="A32" s="16" t="s">
        <v>176</v>
      </c>
      <c r="B32" s="18"/>
    </row>
    <row r="33" spans="1:2" x14ac:dyDescent="0.3">
      <c r="A33" s="11" t="s">
        <v>27</v>
      </c>
      <c r="B33" s="11" t="s">
        <v>164</v>
      </c>
    </row>
    <row r="34" spans="1:2" x14ac:dyDescent="0.3">
      <c r="A34" s="13">
        <v>100</v>
      </c>
      <c r="B34" s="29">
        <f>A34*B35</f>
        <v>90</v>
      </c>
    </row>
    <row r="35" spans="1:2" x14ac:dyDescent="0.3">
      <c r="A35" s="31" t="s">
        <v>173</v>
      </c>
      <c r="B35" s="1">
        <v>0.9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23"/>
  <sheetViews>
    <sheetView workbookViewId="0">
      <selection activeCell="D7" sqref="D7"/>
    </sheetView>
  </sheetViews>
  <sheetFormatPr defaultRowHeight="14.4" x14ac:dyDescent="0.3"/>
  <cols>
    <col min="1" max="1" width="13.33203125" customWidth="1"/>
    <col min="2" max="2" width="11.5546875" bestFit="1" customWidth="1"/>
    <col min="3" max="3" width="10.5546875" bestFit="1" customWidth="1"/>
    <col min="4" max="4" width="19.6640625" bestFit="1" customWidth="1"/>
  </cols>
  <sheetData>
    <row r="1" spans="1:5" ht="28.8" x14ac:dyDescent="0.3">
      <c r="A1" s="62" t="s">
        <v>200</v>
      </c>
      <c r="B1" s="62"/>
      <c r="C1" s="62"/>
      <c r="D1" s="62"/>
      <c r="E1" s="62"/>
    </row>
    <row r="2" spans="1:5" ht="28.8" x14ac:dyDescent="0.3">
      <c r="A2" s="62" t="s">
        <v>203</v>
      </c>
      <c r="B2" s="62"/>
      <c r="C2" s="62"/>
      <c r="D2" s="62"/>
      <c r="E2" s="62"/>
    </row>
    <row r="3" spans="1:5" ht="28.8" x14ac:dyDescent="0.3">
      <c r="A3" s="62" t="s">
        <v>202</v>
      </c>
      <c r="B3" s="62"/>
      <c r="C3" s="62"/>
      <c r="D3" s="62"/>
      <c r="E3" s="62"/>
    </row>
    <row r="4" spans="1:5" ht="28.8" x14ac:dyDescent="0.3">
      <c r="A4" s="62" t="s">
        <v>201</v>
      </c>
      <c r="B4" s="62"/>
      <c r="C4" s="62"/>
      <c r="D4" s="62"/>
      <c r="E4" s="62"/>
    </row>
    <row r="6" spans="1:5" x14ac:dyDescent="0.3">
      <c r="A6" s="11" t="s">
        <v>189</v>
      </c>
      <c r="B6" s="11" t="s">
        <v>190</v>
      </c>
      <c r="C6" s="11" t="s">
        <v>191</v>
      </c>
      <c r="D6" s="11" t="s">
        <v>192</v>
      </c>
    </row>
    <row r="7" spans="1:5" x14ac:dyDescent="0.3">
      <c r="A7" s="1" t="s">
        <v>193</v>
      </c>
      <c r="B7" s="36">
        <v>14995</v>
      </c>
      <c r="C7" s="36">
        <v>19353</v>
      </c>
      <c r="D7" s="37"/>
    </row>
    <row r="8" spans="1:5" x14ac:dyDescent="0.3">
      <c r="A8" s="1" t="s">
        <v>194</v>
      </c>
      <c r="B8" s="36">
        <v>11846</v>
      </c>
      <c r="C8" s="36">
        <v>7698</v>
      </c>
      <c r="D8" s="37"/>
    </row>
    <row r="9" spans="1:5" x14ac:dyDescent="0.3">
      <c r="A9" s="1" t="s">
        <v>195</v>
      </c>
      <c r="B9" s="36">
        <v>12035</v>
      </c>
      <c r="C9" s="36">
        <v>17226</v>
      </c>
      <c r="D9" s="37"/>
    </row>
    <row r="10" spans="1:5" x14ac:dyDescent="0.3">
      <c r="A10" s="1" t="s">
        <v>196</v>
      </c>
      <c r="B10" s="36">
        <v>5513</v>
      </c>
      <c r="C10" s="36">
        <v>13434</v>
      </c>
      <c r="D10" s="37"/>
    </row>
    <row r="11" spans="1:5" x14ac:dyDescent="0.3">
      <c r="A11" s="1" t="s">
        <v>197</v>
      </c>
      <c r="B11" s="36">
        <v>14333</v>
      </c>
      <c r="C11" s="36">
        <v>12108</v>
      </c>
      <c r="D11" s="37"/>
    </row>
    <row r="12" spans="1:5" x14ac:dyDescent="0.3">
      <c r="A12" s="1" t="s">
        <v>198</v>
      </c>
      <c r="B12" s="36">
        <v>19413</v>
      </c>
      <c r="C12" s="36">
        <v>13347</v>
      </c>
      <c r="D12" s="37"/>
    </row>
    <row r="13" spans="1:5" x14ac:dyDescent="0.3">
      <c r="A13" s="1" t="s">
        <v>199</v>
      </c>
      <c r="B13" s="36">
        <v>17860</v>
      </c>
      <c r="C13" s="36">
        <v>22132</v>
      </c>
      <c r="D13" s="37"/>
    </row>
    <row r="16" spans="1:5" x14ac:dyDescent="0.3">
      <c r="B16" s="31" t="s">
        <v>46</v>
      </c>
      <c r="C16" s="40">
        <v>8.7499999999999994E-2</v>
      </c>
    </row>
    <row r="17" spans="1:3" x14ac:dyDescent="0.3">
      <c r="A17" s="11" t="s">
        <v>51</v>
      </c>
      <c r="B17" s="11" t="s">
        <v>213</v>
      </c>
      <c r="C17" s="11" t="s">
        <v>212</v>
      </c>
    </row>
    <row r="18" spans="1:3" x14ac:dyDescent="0.3">
      <c r="A18" s="1" t="s">
        <v>210</v>
      </c>
      <c r="B18" s="13">
        <v>125000</v>
      </c>
      <c r="C18" s="29"/>
    </row>
    <row r="19" spans="1:3" x14ac:dyDescent="0.3">
      <c r="A19" s="1" t="s">
        <v>209</v>
      </c>
      <c r="B19" s="13">
        <v>90000</v>
      </c>
      <c r="C19" s="29"/>
    </row>
    <row r="20" spans="1:3" x14ac:dyDescent="0.3">
      <c r="A20" s="1" t="s">
        <v>208</v>
      </c>
      <c r="B20" s="13">
        <v>75000</v>
      </c>
      <c r="C20" s="29"/>
    </row>
    <row r="21" spans="1:3" x14ac:dyDescent="0.3">
      <c r="A21" s="1" t="s">
        <v>211</v>
      </c>
      <c r="B21" s="13">
        <v>68500</v>
      </c>
      <c r="C21" s="29"/>
    </row>
    <row r="22" spans="1:3" x14ac:dyDescent="0.3">
      <c r="A22" s="1" t="s">
        <v>206</v>
      </c>
      <c r="B22" s="13">
        <v>50500</v>
      </c>
      <c r="C22" s="29"/>
    </row>
    <row r="23" spans="1:3" x14ac:dyDescent="0.3">
      <c r="A23" s="1" t="s">
        <v>207</v>
      </c>
      <c r="B23" s="13">
        <v>15000</v>
      </c>
      <c r="C23" s="29"/>
    </row>
  </sheetData>
  <sortState ref="A18:C23">
    <sortCondition descending="1" ref="B18"/>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23"/>
  <sheetViews>
    <sheetView workbookViewId="0">
      <selection activeCell="D7" sqref="D7"/>
    </sheetView>
  </sheetViews>
  <sheetFormatPr defaultRowHeight="14.4" x14ac:dyDescent="0.3"/>
  <cols>
    <col min="1" max="1" width="13.33203125" customWidth="1"/>
    <col min="2" max="2" width="11.5546875" bestFit="1" customWidth="1"/>
    <col min="3" max="3" width="10.5546875" bestFit="1" customWidth="1"/>
    <col min="4" max="4" width="19.6640625" bestFit="1" customWidth="1"/>
  </cols>
  <sheetData>
    <row r="1" spans="1:5" ht="28.8" x14ac:dyDescent="0.3">
      <c r="A1" s="62" t="s">
        <v>200</v>
      </c>
      <c r="B1" s="62"/>
      <c r="C1" s="62"/>
      <c r="D1" s="62"/>
      <c r="E1" s="62"/>
    </row>
    <row r="2" spans="1:5" ht="28.8" x14ac:dyDescent="0.3">
      <c r="A2" s="62" t="s">
        <v>203</v>
      </c>
      <c r="B2" s="62"/>
      <c r="C2" s="62"/>
      <c r="D2" s="62"/>
      <c r="E2" s="62"/>
    </row>
    <row r="3" spans="1:5" ht="28.8" x14ac:dyDescent="0.3">
      <c r="A3" s="62" t="s">
        <v>202</v>
      </c>
      <c r="B3" s="62"/>
      <c r="C3" s="62"/>
      <c r="D3" s="62"/>
      <c r="E3" s="62"/>
    </row>
    <row r="4" spans="1:5" ht="28.8" x14ac:dyDescent="0.3">
      <c r="A4" s="62" t="s">
        <v>201</v>
      </c>
      <c r="B4" s="62"/>
      <c r="C4" s="62"/>
      <c r="D4" s="62"/>
      <c r="E4" s="62"/>
    </row>
    <row r="6" spans="1:5" x14ac:dyDescent="0.3">
      <c r="A6" s="11" t="s">
        <v>189</v>
      </c>
      <c r="B6" s="11" t="s">
        <v>190</v>
      </c>
      <c r="C6" s="11" t="s">
        <v>191</v>
      </c>
      <c r="D6" s="11" t="s">
        <v>192</v>
      </c>
    </row>
    <row r="7" spans="1:5" x14ac:dyDescent="0.3">
      <c r="A7" s="1" t="s">
        <v>193</v>
      </c>
      <c r="B7" s="36">
        <v>14995</v>
      </c>
      <c r="C7" s="36">
        <v>19353</v>
      </c>
      <c r="D7" s="37">
        <f t="shared" ref="D7:D13" si="0">B7-C7</f>
        <v>-4358</v>
      </c>
    </row>
    <row r="8" spans="1:5" x14ac:dyDescent="0.3">
      <c r="A8" s="1" t="s">
        <v>194</v>
      </c>
      <c r="B8" s="36">
        <v>11846</v>
      </c>
      <c r="C8" s="36">
        <v>7698</v>
      </c>
      <c r="D8" s="37">
        <f t="shared" si="0"/>
        <v>4148</v>
      </c>
    </row>
    <row r="9" spans="1:5" x14ac:dyDescent="0.3">
      <c r="A9" s="1" t="s">
        <v>195</v>
      </c>
      <c r="B9" s="36">
        <v>12035</v>
      </c>
      <c r="C9" s="36">
        <v>17226</v>
      </c>
      <c r="D9" s="37">
        <f t="shared" si="0"/>
        <v>-5191</v>
      </c>
    </row>
    <row r="10" spans="1:5" x14ac:dyDescent="0.3">
      <c r="A10" s="1" t="s">
        <v>196</v>
      </c>
      <c r="B10" s="36">
        <v>5513</v>
      </c>
      <c r="C10" s="36">
        <v>13434</v>
      </c>
      <c r="D10" s="37">
        <f t="shared" si="0"/>
        <v>-7921</v>
      </c>
    </row>
    <row r="11" spans="1:5" x14ac:dyDescent="0.3">
      <c r="A11" s="1" t="s">
        <v>197</v>
      </c>
      <c r="B11" s="36">
        <v>14333</v>
      </c>
      <c r="C11" s="36">
        <v>12108</v>
      </c>
      <c r="D11" s="37">
        <f t="shared" si="0"/>
        <v>2225</v>
      </c>
    </row>
    <row r="12" spans="1:5" x14ac:dyDescent="0.3">
      <c r="A12" s="1" t="s">
        <v>198</v>
      </c>
      <c r="B12" s="36">
        <v>19413</v>
      </c>
      <c r="C12" s="36">
        <v>13347</v>
      </c>
      <c r="D12" s="37">
        <f t="shared" si="0"/>
        <v>6066</v>
      </c>
    </row>
    <row r="13" spans="1:5" x14ac:dyDescent="0.3">
      <c r="A13" s="1" t="s">
        <v>199</v>
      </c>
      <c r="B13" s="36">
        <v>17860</v>
      </c>
      <c r="C13" s="36">
        <v>22132</v>
      </c>
      <c r="D13" s="37">
        <f t="shared" si="0"/>
        <v>-4272</v>
      </c>
    </row>
    <row r="16" spans="1:5" x14ac:dyDescent="0.3">
      <c r="B16" s="31" t="s">
        <v>46</v>
      </c>
      <c r="C16" s="40">
        <v>8.7499999999999994E-2</v>
      </c>
    </row>
    <row r="17" spans="1:3" x14ac:dyDescent="0.3">
      <c r="A17" s="11" t="s">
        <v>51</v>
      </c>
      <c r="B17" s="11" t="s">
        <v>213</v>
      </c>
      <c r="C17" s="11" t="s">
        <v>212</v>
      </c>
    </row>
    <row r="18" spans="1:3" x14ac:dyDescent="0.3">
      <c r="A18" s="1" t="s">
        <v>210</v>
      </c>
      <c r="B18" s="13">
        <v>125000</v>
      </c>
      <c r="C18" s="29">
        <f>B18*$C$16</f>
        <v>10937.5</v>
      </c>
    </row>
    <row r="19" spans="1:3" x14ac:dyDescent="0.3">
      <c r="A19" s="1" t="s">
        <v>209</v>
      </c>
      <c r="B19" s="13">
        <v>90000</v>
      </c>
      <c r="C19" s="29">
        <f t="shared" ref="C19:C22" si="1">B19*$C$16</f>
        <v>7874.9999999999991</v>
      </c>
    </row>
    <row r="20" spans="1:3" x14ac:dyDescent="0.3">
      <c r="A20" s="1" t="s">
        <v>208</v>
      </c>
      <c r="B20" s="13">
        <v>75000</v>
      </c>
      <c r="C20" s="29">
        <f t="shared" si="1"/>
        <v>6562.5</v>
      </c>
    </row>
    <row r="21" spans="1:3" x14ac:dyDescent="0.3">
      <c r="A21" s="1" t="s">
        <v>211</v>
      </c>
      <c r="B21" s="13">
        <v>68500</v>
      </c>
      <c r="C21" s="29">
        <f t="shared" si="1"/>
        <v>5993.75</v>
      </c>
    </row>
    <row r="22" spans="1:3" x14ac:dyDescent="0.3">
      <c r="A22" s="1" t="s">
        <v>206</v>
      </c>
      <c r="B22" s="13">
        <v>50500</v>
      </c>
      <c r="C22" s="29">
        <f t="shared" si="1"/>
        <v>4418.75</v>
      </c>
    </row>
    <row r="23" spans="1:3" x14ac:dyDescent="0.3">
      <c r="A23" s="1" t="s">
        <v>207</v>
      </c>
      <c r="B23" s="13">
        <v>15000</v>
      </c>
      <c r="C23" s="29">
        <f>B23*$C$16</f>
        <v>1312.5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B5"/>
  <sheetViews>
    <sheetView zoomScale="115" zoomScaleNormal="115" workbookViewId="0">
      <selection activeCell="C6" sqref="C6"/>
    </sheetView>
  </sheetViews>
  <sheetFormatPr defaultRowHeight="14.4" x14ac:dyDescent="0.3"/>
  <cols>
    <col min="1" max="1" width="14.33203125" bestFit="1" customWidth="1"/>
    <col min="2" max="2" width="11.109375" customWidth="1"/>
  </cols>
  <sheetData>
    <row r="1" spans="1:2" x14ac:dyDescent="0.3">
      <c r="A1" t="s">
        <v>51</v>
      </c>
      <c r="B1">
        <v>50000</v>
      </c>
    </row>
    <row r="2" spans="1:2" x14ac:dyDescent="0.3">
      <c r="A2" t="s">
        <v>46</v>
      </c>
      <c r="B2">
        <v>7.7499999999999999E-2</v>
      </c>
    </row>
    <row r="3" spans="1:2" x14ac:dyDescent="0.3">
      <c r="A3" t="s">
        <v>47</v>
      </c>
      <c r="B3">
        <v>2</v>
      </c>
    </row>
    <row r="4" spans="1:2" x14ac:dyDescent="0.3">
      <c r="A4" t="s">
        <v>48</v>
      </c>
      <c r="B4">
        <f>B2/B3</f>
        <v>3.875E-2</v>
      </c>
    </row>
    <row r="5" spans="1:2" x14ac:dyDescent="0.3">
      <c r="A5" t="s">
        <v>59</v>
      </c>
      <c r="B5">
        <f>0.0775/2</f>
        <v>3.875E-2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
  <sheetViews>
    <sheetView zoomScale="115" zoomScaleNormal="115" workbookViewId="0"/>
  </sheetViews>
  <sheetFormatPr defaultRowHeight="14.4" x14ac:dyDescent="0.3"/>
  <cols>
    <col min="1" max="1" width="14.33203125" bestFit="1" customWidth="1"/>
    <col min="2" max="2" width="11.109375" customWidth="1"/>
  </cols>
  <sheetData>
    <row r="1" spans="1:2" x14ac:dyDescent="0.3">
      <c r="A1" s="11" t="s">
        <v>51</v>
      </c>
      <c r="B1" s="13">
        <v>50000</v>
      </c>
    </row>
    <row r="2" spans="1:2" x14ac:dyDescent="0.3">
      <c r="A2" s="11" t="s">
        <v>46</v>
      </c>
      <c r="B2" s="57">
        <v>7.7499999999999999E-2</v>
      </c>
    </row>
    <row r="3" spans="1:2" x14ac:dyDescent="0.3">
      <c r="A3" s="11" t="s">
        <v>47</v>
      </c>
      <c r="B3" s="1">
        <v>2</v>
      </c>
    </row>
    <row r="4" spans="1:2" x14ac:dyDescent="0.3">
      <c r="A4" s="11" t="s">
        <v>48</v>
      </c>
      <c r="B4" s="63">
        <f>B2/B3</f>
        <v>3.875E-2</v>
      </c>
    </row>
    <row r="5" spans="1:2" x14ac:dyDescent="0.3">
      <c r="A5" s="11" t="s">
        <v>59</v>
      </c>
      <c r="B5" s="63">
        <f>0.0775/2</f>
        <v>3.875E-2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workbookViewId="0"/>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1"/>
  <sheetViews>
    <sheetView zoomScale="145" zoomScaleNormal="145" workbookViewId="0">
      <selection activeCell="A4" sqref="A4"/>
    </sheetView>
  </sheetViews>
  <sheetFormatPr defaultRowHeight="14.4" x14ac:dyDescent="0.3"/>
  <cols>
    <col min="1" max="1" width="16.88671875" customWidth="1"/>
  </cols>
  <sheetData>
    <row r="1" spans="1:5" ht="100.8" x14ac:dyDescent="0.3">
      <c r="A1" s="16" t="s">
        <v>242</v>
      </c>
      <c r="B1" s="17"/>
      <c r="C1" s="17"/>
      <c r="D1" s="17"/>
      <c r="E1" s="1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7"/>
  <sheetViews>
    <sheetView zoomScale="145" zoomScaleNormal="145" workbookViewId="0">
      <selection activeCell="B6" sqref="B6"/>
    </sheetView>
  </sheetViews>
  <sheetFormatPr defaultRowHeight="14.4" x14ac:dyDescent="0.3"/>
  <cols>
    <col min="1" max="1" width="13.33203125" bestFit="1" customWidth="1"/>
  </cols>
  <sheetData>
    <row r="1" spans="1:5" ht="100.8" x14ac:dyDescent="0.3">
      <c r="A1" s="16" t="s">
        <v>242</v>
      </c>
      <c r="B1" s="17"/>
      <c r="C1" s="17"/>
      <c r="D1" s="17"/>
      <c r="E1" s="18"/>
    </row>
    <row r="4" spans="1:5" x14ac:dyDescent="0.3">
      <c r="A4" s="11" t="s">
        <v>243</v>
      </c>
      <c r="B4" s="36">
        <v>500</v>
      </c>
    </row>
    <row r="5" spans="1:5" ht="15" thickBot="1" x14ac:dyDescent="0.35">
      <c r="A5" s="64" t="s">
        <v>61</v>
      </c>
      <c r="B5" s="65">
        <v>400</v>
      </c>
    </row>
    <row r="6" spans="1:5" ht="15" thickBot="1" x14ac:dyDescent="0.35">
      <c r="A6" s="66" t="s">
        <v>62</v>
      </c>
      <c r="B6" s="67">
        <f>B4-B5</f>
        <v>100</v>
      </c>
    </row>
    <row r="7" spans="1:5" ht="15" thickTop="1" x14ac:dyDescent="0.3"/>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1"/>
  <sheetViews>
    <sheetView zoomScale="145" zoomScaleNormal="145" workbookViewId="0">
      <selection activeCell="A4" sqref="A4"/>
    </sheetView>
  </sheetViews>
  <sheetFormatPr defaultRowHeight="14.4" x14ac:dyDescent="0.3"/>
  <cols>
    <col min="1" max="1" width="26.109375" bestFit="1" customWidth="1"/>
  </cols>
  <sheetData>
    <row r="1" spans="1:5" ht="57.6" x14ac:dyDescent="0.3">
      <c r="A1" s="16" t="s">
        <v>244</v>
      </c>
      <c r="B1" s="17"/>
      <c r="C1" s="17"/>
      <c r="D1" s="17"/>
      <c r="E1" s="18"/>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4"/>
  <sheetViews>
    <sheetView zoomScale="145" zoomScaleNormal="145" workbookViewId="0">
      <selection activeCell="A4" sqref="A4"/>
    </sheetView>
  </sheetViews>
  <sheetFormatPr defaultRowHeight="14.4" x14ac:dyDescent="0.3"/>
  <cols>
    <col min="1" max="1" width="26.109375" bestFit="1" customWidth="1"/>
  </cols>
  <sheetData>
    <row r="1" spans="1:5" ht="57.6" x14ac:dyDescent="0.3">
      <c r="A1" s="16" t="s">
        <v>244</v>
      </c>
      <c r="B1" s="17"/>
      <c r="C1" s="17"/>
      <c r="D1" s="17"/>
      <c r="E1" s="18"/>
    </row>
    <row r="4" spans="1:5" x14ac:dyDescent="0.3">
      <c r="A4" s="11" t="s">
        <v>272</v>
      </c>
      <c r="B4" s="9">
        <f>((9+2+1)*8)^2</f>
        <v>9216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1"/>
  <sheetViews>
    <sheetView workbookViewId="0"/>
  </sheetViews>
  <sheetFormatPr defaultRowHeight="14.4" x14ac:dyDescent="0.3"/>
  <cols>
    <col min="1" max="1" width="17.77734375" customWidth="1"/>
    <col min="2" max="2" width="4.88671875" bestFit="1" customWidth="1"/>
    <col min="3" max="3" width="13.109375" bestFit="1" customWidth="1"/>
    <col min="4" max="4" width="2.77734375" customWidth="1"/>
    <col min="5" max="7" width="6.6640625" customWidth="1"/>
    <col min="8" max="8" width="8.21875" customWidth="1"/>
    <col min="9" max="9" width="10.6640625" customWidth="1"/>
  </cols>
  <sheetData>
    <row r="1" spans="1:10" x14ac:dyDescent="0.3">
      <c r="C1" s="3"/>
    </row>
    <row r="2" spans="1:10" x14ac:dyDescent="0.3">
      <c r="A2" s="4"/>
      <c r="B2" s="4"/>
      <c r="C2" s="41" t="s">
        <v>222</v>
      </c>
      <c r="D2" s="4"/>
      <c r="E2" s="4"/>
      <c r="F2" s="4"/>
      <c r="G2" s="4"/>
      <c r="H2" s="4"/>
      <c r="I2" s="4"/>
    </row>
    <row r="3" spans="1:10" x14ac:dyDescent="0.3">
      <c r="C3" s="2"/>
    </row>
    <row r="4" spans="1:10" x14ac:dyDescent="0.3">
      <c r="C4" s="2"/>
      <c r="H4" s="10" t="s">
        <v>22</v>
      </c>
    </row>
    <row r="5" spans="1:10" x14ac:dyDescent="0.3">
      <c r="E5" s="1">
        <v>4</v>
      </c>
      <c r="F5" s="1">
        <v>5</v>
      </c>
      <c r="G5" s="1">
        <v>3</v>
      </c>
      <c r="H5" s="9">
        <f>SUM(E5:G5)</f>
        <v>12</v>
      </c>
      <c r="I5" t="s">
        <v>24</v>
      </c>
      <c r="J5" t="s">
        <v>223</v>
      </c>
    </row>
    <row r="6" spans="1:10" x14ac:dyDescent="0.3">
      <c r="A6" s="6" t="s">
        <v>9</v>
      </c>
      <c r="B6" s="8" t="s">
        <v>10</v>
      </c>
      <c r="C6" s="1" t="s">
        <v>11</v>
      </c>
      <c r="H6" s="10" t="s">
        <v>23</v>
      </c>
    </row>
    <row r="7" spans="1:10" x14ac:dyDescent="0.3">
      <c r="A7" s="7"/>
      <c r="C7" s="1" t="s">
        <v>12</v>
      </c>
      <c r="E7" s="1">
        <v>0.15</v>
      </c>
      <c r="F7" s="1">
        <v>0.12</v>
      </c>
      <c r="G7" s="1">
        <v>0.09</v>
      </c>
      <c r="H7" s="9">
        <f>MIN(E7:G7)</f>
        <v>0.09</v>
      </c>
      <c r="I7" t="s">
        <v>25</v>
      </c>
    </row>
    <row r="8" spans="1:10" x14ac:dyDescent="0.3">
      <c r="A8" s="1" t="s">
        <v>18</v>
      </c>
      <c r="C8" s="1" t="s">
        <v>17</v>
      </c>
      <c r="H8" s="10" t="s">
        <v>220</v>
      </c>
    </row>
    <row r="9" spans="1:10" x14ac:dyDescent="0.3">
      <c r="A9" s="1" t="s">
        <v>19</v>
      </c>
      <c r="F9" s="1">
        <v>100</v>
      </c>
      <c r="G9" s="1">
        <v>75</v>
      </c>
      <c r="H9" s="9">
        <f>F9-G9</f>
        <v>25</v>
      </c>
    </row>
    <row r="10" spans="1:10" x14ac:dyDescent="0.3">
      <c r="A10" s="1" t="s">
        <v>13</v>
      </c>
    </row>
    <row r="11" spans="1:10" x14ac:dyDescent="0.3">
      <c r="A11" s="1" t="s">
        <v>65</v>
      </c>
    </row>
    <row r="12" spans="1:10" x14ac:dyDescent="0.3">
      <c r="A12" s="1" t="s">
        <v>14</v>
      </c>
    </row>
    <row r="13" spans="1:10" x14ac:dyDescent="0.3">
      <c r="A13" s="1" t="s">
        <v>15</v>
      </c>
    </row>
    <row r="14" spans="1:10" x14ac:dyDescent="0.3">
      <c r="A14" s="1" t="s">
        <v>16</v>
      </c>
    </row>
    <row r="15" spans="1:10" ht="28.8" x14ac:dyDescent="0.3">
      <c r="A15" s="32" t="s">
        <v>218</v>
      </c>
    </row>
    <row r="16" spans="1:10" x14ac:dyDescent="0.3">
      <c r="A16" s="1" t="s">
        <v>20</v>
      </c>
    </row>
    <row r="17" spans="1:1" x14ac:dyDescent="0.3">
      <c r="A17" s="1" t="s">
        <v>21</v>
      </c>
    </row>
    <row r="18" spans="1:1" x14ac:dyDescent="0.3">
      <c r="A18" s="1" t="s">
        <v>219</v>
      </c>
    </row>
    <row r="19" spans="1:1" x14ac:dyDescent="0.3">
      <c r="A19" s="1" t="s">
        <v>221</v>
      </c>
    </row>
    <row r="20" spans="1:1" x14ac:dyDescent="0.3">
      <c r="A20" s="42" t="s">
        <v>227</v>
      </c>
    </row>
    <row r="21" spans="1:1" x14ac:dyDescent="0.3">
      <c r="A21" s="42" t="s">
        <v>228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6"/>
  <sheetViews>
    <sheetView zoomScale="145" zoomScaleNormal="145" workbookViewId="0">
      <selection activeCell="B6" sqref="B6"/>
    </sheetView>
  </sheetViews>
  <sheetFormatPr defaultRowHeight="14.4" x14ac:dyDescent="0.3"/>
  <cols>
    <col min="1" max="1" width="14.5546875" bestFit="1" customWidth="1"/>
  </cols>
  <sheetData>
    <row r="1" spans="1:5" x14ac:dyDescent="0.3">
      <c r="A1" s="16" t="s">
        <v>245</v>
      </c>
      <c r="B1" s="17"/>
      <c r="C1" s="17"/>
      <c r="D1" s="17"/>
      <c r="E1" s="18"/>
    </row>
    <row r="4" spans="1:5" x14ac:dyDescent="0.3">
      <c r="A4" s="11" t="s">
        <v>46</v>
      </c>
      <c r="B4" s="40">
        <v>0.1125</v>
      </c>
    </row>
    <row r="5" spans="1:5" x14ac:dyDescent="0.3">
      <c r="A5" s="11" t="s">
        <v>47</v>
      </c>
      <c r="B5" s="1">
        <v>2</v>
      </c>
    </row>
    <row r="6" spans="1:5" x14ac:dyDescent="0.3">
      <c r="A6" s="11" t="s">
        <v>48</v>
      </c>
      <c r="B6" s="9"/>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6"/>
  <sheetViews>
    <sheetView zoomScale="145" zoomScaleNormal="145" workbookViewId="0">
      <selection activeCell="B6" sqref="B6"/>
    </sheetView>
  </sheetViews>
  <sheetFormatPr defaultRowHeight="14.4" x14ac:dyDescent="0.3"/>
  <cols>
    <col min="1" max="1" width="14.5546875" bestFit="1" customWidth="1"/>
  </cols>
  <sheetData>
    <row r="1" spans="1:5" x14ac:dyDescent="0.3">
      <c r="A1" s="16" t="s">
        <v>246</v>
      </c>
      <c r="B1" s="17"/>
      <c r="C1" s="17"/>
      <c r="D1" s="17"/>
      <c r="E1" s="18"/>
    </row>
    <row r="4" spans="1:5" x14ac:dyDescent="0.3">
      <c r="A4" s="11" t="s">
        <v>46</v>
      </c>
      <c r="B4" s="40">
        <v>0.1125</v>
      </c>
    </row>
    <row r="5" spans="1:5" x14ac:dyDescent="0.3">
      <c r="A5" s="11" t="s">
        <v>47</v>
      </c>
      <c r="B5" s="1">
        <v>2</v>
      </c>
    </row>
    <row r="6" spans="1:5" x14ac:dyDescent="0.3">
      <c r="A6" s="11" t="s">
        <v>48</v>
      </c>
      <c r="B6" s="9">
        <f>B4/B5</f>
        <v>5.6250000000000001E-2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14"/>
  <sheetViews>
    <sheetView zoomScale="130" zoomScaleNormal="130" workbookViewId="0">
      <selection activeCell="D5" sqref="D5"/>
    </sheetView>
  </sheetViews>
  <sheetFormatPr defaultRowHeight="14.4" x14ac:dyDescent="0.3"/>
  <cols>
    <col min="1" max="1" width="9.88671875" customWidth="1"/>
    <col min="3" max="3" width="18.6640625" customWidth="1"/>
  </cols>
  <sheetData>
    <row r="1" spans="1:5" ht="43.2" x14ac:dyDescent="0.3">
      <c r="A1" s="16" t="s">
        <v>260</v>
      </c>
      <c r="B1" s="17"/>
      <c r="C1" s="17"/>
      <c r="D1" s="17"/>
      <c r="E1" s="18"/>
    </row>
    <row r="4" spans="1:5" x14ac:dyDescent="0.3">
      <c r="A4" s="11" t="s">
        <v>250</v>
      </c>
      <c r="B4" s="11" t="s">
        <v>27</v>
      </c>
      <c r="C4" s="11" t="s">
        <v>247</v>
      </c>
      <c r="D4" s="11" t="s">
        <v>248</v>
      </c>
    </row>
    <row r="5" spans="1:5" x14ac:dyDescent="0.3">
      <c r="A5" s="1" t="s">
        <v>249</v>
      </c>
      <c r="B5" s="1">
        <v>92808</v>
      </c>
      <c r="C5" s="1">
        <v>81230.822754048757</v>
      </c>
      <c r="D5" s="9"/>
    </row>
    <row r="6" spans="1:5" x14ac:dyDescent="0.3">
      <c r="A6" s="1" t="s">
        <v>251</v>
      </c>
      <c r="B6" s="1">
        <v>103740</v>
      </c>
      <c r="C6" s="1">
        <v>32966.530244523761</v>
      </c>
      <c r="D6" s="9"/>
    </row>
    <row r="7" spans="1:5" x14ac:dyDescent="0.3">
      <c r="A7" s="1" t="s">
        <v>252</v>
      </c>
      <c r="B7" s="1">
        <v>92828</v>
      </c>
      <c r="C7" s="1">
        <v>10560.387001610548</v>
      </c>
      <c r="D7" s="9"/>
    </row>
    <row r="8" spans="1:5" x14ac:dyDescent="0.3">
      <c r="A8" s="1" t="s">
        <v>253</v>
      </c>
      <c r="B8" s="1">
        <v>56032</v>
      </c>
      <c r="C8" s="1">
        <v>51268.670273266878</v>
      </c>
      <c r="D8" s="9"/>
    </row>
    <row r="9" spans="1:5" x14ac:dyDescent="0.3">
      <c r="A9" s="1" t="s">
        <v>254</v>
      </c>
      <c r="B9" s="1">
        <v>83685</v>
      </c>
      <c r="C9" s="1">
        <v>33203.656522195364</v>
      </c>
      <c r="D9" s="9"/>
    </row>
    <row r="10" spans="1:5" x14ac:dyDescent="0.3">
      <c r="A10" s="1" t="s">
        <v>255</v>
      </c>
      <c r="B10" s="1">
        <v>89271</v>
      </c>
      <c r="C10" s="1">
        <v>26838.676799652239</v>
      </c>
      <c r="D10" s="9"/>
    </row>
    <row r="11" spans="1:5" x14ac:dyDescent="0.3">
      <c r="A11" s="1" t="s">
        <v>256</v>
      </c>
      <c r="B11" s="1">
        <v>120530</v>
      </c>
      <c r="C11" s="1">
        <v>79725.778322825878</v>
      </c>
      <c r="D11" s="9"/>
    </row>
    <row r="12" spans="1:5" x14ac:dyDescent="0.3">
      <c r="A12" s="1" t="s">
        <v>257</v>
      </c>
      <c r="B12" s="1">
        <v>81764</v>
      </c>
      <c r="C12" s="1">
        <v>61115.560734191859</v>
      </c>
      <c r="D12" s="9"/>
    </row>
    <row r="13" spans="1:5" x14ac:dyDescent="0.3">
      <c r="A13" s="1" t="s">
        <v>258</v>
      </c>
      <c r="B13" s="1">
        <v>101728</v>
      </c>
      <c r="C13" s="1">
        <v>3733.3456027696402</v>
      </c>
      <c r="D13" s="9"/>
    </row>
    <row r="14" spans="1:5" x14ac:dyDescent="0.3">
      <c r="A14" s="1" t="s">
        <v>259</v>
      </c>
      <c r="B14" s="1">
        <v>79359</v>
      </c>
      <c r="C14" s="1">
        <v>50690.057809483587</v>
      </c>
      <c r="D14" s="9"/>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4"/>
  <sheetViews>
    <sheetView zoomScale="130" zoomScaleNormal="130" workbookViewId="0">
      <selection activeCell="D5" sqref="D5"/>
    </sheetView>
  </sheetViews>
  <sheetFormatPr defaultRowHeight="14.4" x14ac:dyDescent="0.3"/>
  <cols>
    <col min="1" max="1" width="9.88671875" customWidth="1"/>
    <col min="2" max="4" width="12.5546875" customWidth="1"/>
  </cols>
  <sheetData>
    <row r="1" spans="1:5" ht="43.2" x14ac:dyDescent="0.3">
      <c r="A1" s="16" t="s">
        <v>260</v>
      </c>
      <c r="B1" s="17"/>
      <c r="C1" s="17"/>
      <c r="D1" s="17"/>
      <c r="E1" s="18"/>
    </row>
    <row r="4" spans="1:5" x14ac:dyDescent="0.3">
      <c r="A4" s="11" t="s">
        <v>250</v>
      </c>
      <c r="B4" s="11" t="s">
        <v>27</v>
      </c>
      <c r="C4" s="11" t="s">
        <v>247</v>
      </c>
      <c r="D4" s="11" t="s">
        <v>248</v>
      </c>
    </row>
    <row r="5" spans="1:5" x14ac:dyDescent="0.3">
      <c r="A5" s="1" t="s">
        <v>249</v>
      </c>
      <c r="B5" s="52">
        <v>92808</v>
      </c>
      <c r="C5" s="52">
        <v>81230.822754048757</v>
      </c>
      <c r="D5" s="68">
        <f t="shared" ref="D5:D14" si="0">B5-C5</f>
        <v>11577.177245951243</v>
      </c>
    </row>
    <row r="6" spans="1:5" x14ac:dyDescent="0.3">
      <c r="A6" s="1" t="s">
        <v>251</v>
      </c>
      <c r="B6" s="52">
        <v>103740</v>
      </c>
      <c r="C6" s="52">
        <v>32966.530244523761</v>
      </c>
      <c r="D6" s="68">
        <f t="shared" si="0"/>
        <v>70773.469755476239</v>
      </c>
    </row>
    <row r="7" spans="1:5" x14ac:dyDescent="0.3">
      <c r="A7" s="1" t="s">
        <v>252</v>
      </c>
      <c r="B7" s="52">
        <v>92828</v>
      </c>
      <c r="C7" s="52">
        <v>10560.387001610548</v>
      </c>
      <c r="D7" s="68">
        <f t="shared" si="0"/>
        <v>82267.61299838945</v>
      </c>
    </row>
    <row r="8" spans="1:5" x14ac:dyDescent="0.3">
      <c r="A8" s="1" t="s">
        <v>253</v>
      </c>
      <c r="B8" s="52">
        <v>56032</v>
      </c>
      <c r="C8" s="52">
        <v>51268.670273266878</v>
      </c>
      <c r="D8" s="68">
        <f t="shared" si="0"/>
        <v>4763.3297267331218</v>
      </c>
    </row>
    <row r="9" spans="1:5" x14ac:dyDescent="0.3">
      <c r="A9" s="1" t="s">
        <v>254</v>
      </c>
      <c r="B9" s="52">
        <v>83685</v>
      </c>
      <c r="C9" s="52">
        <v>33203.656522195364</v>
      </c>
      <c r="D9" s="68">
        <f t="shared" si="0"/>
        <v>50481.343477804636</v>
      </c>
    </row>
    <row r="10" spans="1:5" x14ac:dyDescent="0.3">
      <c r="A10" s="1" t="s">
        <v>255</v>
      </c>
      <c r="B10" s="52">
        <v>89271</v>
      </c>
      <c r="C10" s="52">
        <v>26838.676799652239</v>
      </c>
      <c r="D10" s="68">
        <f t="shared" si="0"/>
        <v>62432.323200347761</v>
      </c>
    </row>
    <row r="11" spans="1:5" x14ac:dyDescent="0.3">
      <c r="A11" s="1" t="s">
        <v>256</v>
      </c>
      <c r="B11" s="52">
        <v>120530</v>
      </c>
      <c r="C11" s="52">
        <v>79725.778322825878</v>
      </c>
      <c r="D11" s="68">
        <f t="shared" si="0"/>
        <v>40804.221677174122</v>
      </c>
    </row>
    <row r="12" spans="1:5" x14ac:dyDescent="0.3">
      <c r="A12" s="1" t="s">
        <v>257</v>
      </c>
      <c r="B12" s="52">
        <v>81764</v>
      </c>
      <c r="C12" s="52">
        <v>61115.560734191859</v>
      </c>
      <c r="D12" s="68">
        <f t="shared" si="0"/>
        <v>20648.439265808141</v>
      </c>
    </row>
    <row r="13" spans="1:5" x14ac:dyDescent="0.3">
      <c r="A13" s="1" t="s">
        <v>258</v>
      </c>
      <c r="B13" s="52">
        <v>101728</v>
      </c>
      <c r="C13" s="52">
        <v>3733.3456027696402</v>
      </c>
      <c r="D13" s="68">
        <f t="shared" si="0"/>
        <v>97994.654397230363</v>
      </c>
    </row>
    <row r="14" spans="1:5" x14ac:dyDescent="0.3">
      <c r="A14" s="1" t="s">
        <v>259</v>
      </c>
      <c r="B14" s="52">
        <v>79359</v>
      </c>
      <c r="C14" s="52">
        <v>50690.057809483587</v>
      </c>
      <c r="D14" s="68">
        <f t="shared" si="0"/>
        <v>28668.942190516413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G14"/>
  <sheetViews>
    <sheetView zoomScale="130" zoomScaleNormal="130" workbookViewId="0">
      <selection activeCell="E5" sqref="E5"/>
    </sheetView>
  </sheetViews>
  <sheetFormatPr defaultRowHeight="14.4" x14ac:dyDescent="0.3"/>
  <cols>
    <col min="1" max="1" width="9.88671875" customWidth="1"/>
    <col min="2" max="2" width="12.21875" bestFit="1" customWidth="1"/>
    <col min="3" max="3" width="22.88671875" bestFit="1" customWidth="1"/>
    <col min="4" max="4" width="15" bestFit="1" customWidth="1"/>
    <col min="5" max="5" width="11" bestFit="1" customWidth="1"/>
  </cols>
  <sheetData>
    <row r="1" spans="1:7" ht="43.2" x14ac:dyDescent="0.3">
      <c r="A1" s="16" t="s">
        <v>265</v>
      </c>
      <c r="B1" s="17"/>
      <c r="C1" s="17"/>
      <c r="D1" s="17"/>
      <c r="E1" s="18"/>
    </row>
    <row r="3" spans="1:7" x14ac:dyDescent="0.3">
      <c r="G3" s="31" t="s">
        <v>264</v>
      </c>
    </row>
    <row r="4" spans="1:7" x14ac:dyDescent="0.3">
      <c r="A4" s="11" t="s">
        <v>250</v>
      </c>
      <c r="B4" s="11" t="s">
        <v>27</v>
      </c>
      <c r="C4" s="11" t="s">
        <v>261</v>
      </c>
      <c r="D4" s="11" t="s">
        <v>262</v>
      </c>
      <c r="E4" s="11" t="s">
        <v>263</v>
      </c>
      <c r="G4" s="40">
        <v>0.22500000000000001</v>
      </c>
    </row>
    <row r="5" spans="1:7" x14ac:dyDescent="0.3">
      <c r="A5" s="1" t="s">
        <v>249</v>
      </c>
      <c r="B5" s="52">
        <v>169864</v>
      </c>
      <c r="C5" s="52">
        <v>17641</v>
      </c>
      <c r="D5" s="68">
        <f t="shared" ref="D5:D14" si="0">B5-C5</f>
        <v>152223</v>
      </c>
      <c r="E5" s="15"/>
    </row>
    <row r="6" spans="1:7" x14ac:dyDescent="0.3">
      <c r="A6" s="1" t="s">
        <v>251</v>
      </c>
      <c r="B6" s="52">
        <v>112663</v>
      </c>
      <c r="C6" s="52">
        <v>81793</v>
      </c>
      <c r="D6" s="68">
        <f t="shared" si="0"/>
        <v>30870</v>
      </c>
      <c r="E6" s="15"/>
    </row>
    <row r="7" spans="1:7" x14ac:dyDescent="0.3">
      <c r="A7" s="1" t="s">
        <v>252</v>
      </c>
      <c r="B7" s="52">
        <v>151992</v>
      </c>
      <c r="C7" s="52">
        <v>131215</v>
      </c>
      <c r="D7" s="68">
        <f t="shared" si="0"/>
        <v>20777</v>
      </c>
      <c r="E7" s="15"/>
    </row>
    <row r="8" spans="1:7" x14ac:dyDescent="0.3">
      <c r="A8" s="1" t="s">
        <v>253</v>
      </c>
      <c r="B8" s="52">
        <v>156866</v>
      </c>
      <c r="C8" s="52">
        <v>130607</v>
      </c>
      <c r="D8" s="68">
        <f t="shared" si="0"/>
        <v>26259</v>
      </c>
      <c r="E8" s="15"/>
    </row>
    <row r="9" spans="1:7" x14ac:dyDescent="0.3">
      <c r="A9" s="1" t="s">
        <v>254</v>
      </c>
      <c r="B9" s="52">
        <v>108855</v>
      </c>
      <c r="C9" s="52">
        <v>9203</v>
      </c>
      <c r="D9" s="68">
        <f t="shared" si="0"/>
        <v>99652</v>
      </c>
      <c r="E9" s="15"/>
    </row>
    <row r="10" spans="1:7" x14ac:dyDescent="0.3">
      <c r="A10" s="1" t="s">
        <v>255</v>
      </c>
      <c r="B10" s="52">
        <v>145067</v>
      </c>
      <c r="C10" s="52">
        <v>96964</v>
      </c>
      <c r="D10" s="68">
        <f t="shared" si="0"/>
        <v>48103</v>
      </c>
      <c r="E10" s="15"/>
    </row>
    <row r="11" spans="1:7" x14ac:dyDescent="0.3">
      <c r="A11" s="1" t="s">
        <v>256</v>
      </c>
      <c r="B11" s="52">
        <v>195791</v>
      </c>
      <c r="C11" s="52">
        <v>105986</v>
      </c>
      <c r="D11" s="68">
        <f t="shared" si="0"/>
        <v>89805</v>
      </c>
      <c r="E11" s="15"/>
    </row>
    <row r="12" spans="1:7" x14ac:dyDescent="0.3">
      <c r="A12" s="1" t="s">
        <v>257</v>
      </c>
      <c r="B12" s="52">
        <v>144664</v>
      </c>
      <c r="C12" s="52">
        <v>72052</v>
      </c>
      <c r="D12" s="68">
        <f t="shared" si="0"/>
        <v>72612</v>
      </c>
      <c r="E12" s="15"/>
    </row>
    <row r="13" spans="1:7" x14ac:dyDescent="0.3">
      <c r="A13" s="1" t="s">
        <v>258</v>
      </c>
      <c r="B13" s="52">
        <v>169962</v>
      </c>
      <c r="C13" s="52">
        <v>19366</v>
      </c>
      <c r="D13" s="68">
        <f t="shared" si="0"/>
        <v>150596</v>
      </c>
      <c r="E13" s="15"/>
    </row>
    <row r="14" spans="1:7" x14ac:dyDescent="0.3">
      <c r="A14" s="1" t="s">
        <v>259</v>
      </c>
      <c r="B14" s="52">
        <v>168508</v>
      </c>
      <c r="C14" s="52">
        <v>162750</v>
      </c>
      <c r="D14" s="68">
        <f t="shared" si="0"/>
        <v>5758</v>
      </c>
      <c r="E14" s="1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4"/>
  <sheetViews>
    <sheetView zoomScale="130" zoomScaleNormal="130" workbookViewId="0">
      <selection activeCell="E5" sqref="E5"/>
    </sheetView>
  </sheetViews>
  <sheetFormatPr defaultRowHeight="14.4" x14ac:dyDescent="0.3"/>
  <cols>
    <col min="1" max="1" width="9.88671875" customWidth="1"/>
    <col min="2" max="2" width="12.21875" bestFit="1" customWidth="1"/>
    <col min="3" max="3" width="22.88671875" bestFit="1" customWidth="1"/>
    <col min="4" max="4" width="15" bestFit="1" customWidth="1"/>
    <col min="5" max="5" width="11" bestFit="1" customWidth="1"/>
  </cols>
  <sheetData>
    <row r="1" spans="1:7" ht="43.2" x14ac:dyDescent="0.3">
      <c r="A1" s="16" t="s">
        <v>265</v>
      </c>
      <c r="B1" s="17"/>
      <c r="C1" s="17"/>
      <c r="D1" s="17"/>
      <c r="E1" s="18"/>
    </row>
    <row r="3" spans="1:7" x14ac:dyDescent="0.3">
      <c r="G3" s="31" t="s">
        <v>264</v>
      </c>
    </row>
    <row r="4" spans="1:7" x14ac:dyDescent="0.3">
      <c r="A4" s="11" t="s">
        <v>250</v>
      </c>
      <c r="B4" s="11" t="s">
        <v>27</v>
      </c>
      <c r="C4" s="11" t="s">
        <v>261</v>
      </c>
      <c r="D4" s="11" t="s">
        <v>262</v>
      </c>
      <c r="E4" s="11" t="s">
        <v>263</v>
      </c>
      <c r="G4" s="40">
        <v>0.22500000000000001</v>
      </c>
    </row>
    <row r="5" spans="1:7" x14ac:dyDescent="0.3">
      <c r="A5" s="1" t="s">
        <v>249</v>
      </c>
      <c r="B5" s="52">
        <v>169864</v>
      </c>
      <c r="C5" s="52">
        <v>17641</v>
      </c>
      <c r="D5" s="68">
        <f t="shared" ref="D5:D14" si="0">B5-C5</f>
        <v>152223</v>
      </c>
      <c r="E5" s="68">
        <f t="shared" ref="E5:E14" si="1">D5*$G$4</f>
        <v>34250.175000000003</v>
      </c>
    </row>
    <row r="6" spans="1:7" x14ac:dyDescent="0.3">
      <c r="A6" s="1" t="s">
        <v>251</v>
      </c>
      <c r="B6" s="52">
        <v>112663</v>
      </c>
      <c r="C6" s="52">
        <v>81793</v>
      </c>
      <c r="D6" s="68">
        <f t="shared" si="0"/>
        <v>30870</v>
      </c>
      <c r="E6" s="68">
        <f t="shared" si="1"/>
        <v>6945.75</v>
      </c>
    </row>
    <row r="7" spans="1:7" x14ac:dyDescent="0.3">
      <c r="A7" s="1" t="s">
        <v>252</v>
      </c>
      <c r="B7" s="52">
        <v>151992</v>
      </c>
      <c r="C7" s="52">
        <v>131215</v>
      </c>
      <c r="D7" s="68">
        <f t="shared" si="0"/>
        <v>20777</v>
      </c>
      <c r="E7" s="68">
        <f t="shared" si="1"/>
        <v>4674.8249999999998</v>
      </c>
    </row>
    <row r="8" spans="1:7" x14ac:dyDescent="0.3">
      <c r="A8" s="1" t="s">
        <v>253</v>
      </c>
      <c r="B8" s="52">
        <v>156866</v>
      </c>
      <c r="C8" s="52">
        <v>130607</v>
      </c>
      <c r="D8" s="68">
        <f t="shared" si="0"/>
        <v>26259</v>
      </c>
      <c r="E8" s="68">
        <f t="shared" si="1"/>
        <v>5908.2750000000005</v>
      </c>
    </row>
    <row r="9" spans="1:7" x14ac:dyDescent="0.3">
      <c r="A9" s="1" t="s">
        <v>254</v>
      </c>
      <c r="B9" s="52">
        <v>108855</v>
      </c>
      <c r="C9" s="52">
        <v>9203</v>
      </c>
      <c r="D9" s="68">
        <f t="shared" si="0"/>
        <v>99652</v>
      </c>
      <c r="E9" s="68">
        <f t="shared" si="1"/>
        <v>22421.7</v>
      </c>
    </row>
    <row r="10" spans="1:7" x14ac:dyDescent="0.3">
      <c r="A10" s="1" t="s">
        <v>255</v>
      </c>
      <c r="B10" s="52">
        <v>145067</v>
      </c>
      <c r="C10" s="52">
        <v>96964</v>
      </c>
      <c r="D10" s="68">
        <f t="shared" si="0"/>
        <v>48103</v>
      </c>
      <c r="E10" s="68">
        <f t="shared" si="1"/>
        <v>10823.175000000001</v>
      </c>
    </row>
    <row r="11" spans="1:7" x14ac:dyDescent="0.3">
      <c r="A11" s="1" t="s">
        <v>256</v>
      </c>
      <c r="B11" s="52">
        <v>195791</v>
      </c>
      <c r="C11" s="52">
        <v>105986</v>
      </c>
      <c r="D11" s="68">
        <f t="shared" si="0"/>
        <v>89805</v>
      </c>
      <c r="E11" s="68">
        <f t="shared" si="1"/>
        <v>20206.125</v>
      </c>
    </row>
    <row r="12" spans="1:7" x14ac:dyDescent="0.3">
      <c r="A12" s="1" t="s">
        <v>257</v>
      </c>
      <c r="B12" s="52">
        <v>144664</v>
      </c>
      <c r="C12" s="52">
        <v>72052</v>
      </c>
      <c r="D12" s="68">
        <f t="shared" si="0"/>
        <v>72612</v>
      </c>
      <c r="E12" s="68">
        <f t="shared" si="1"/>
        <v>16337.7</v>
      </c>
    </row>
    <row r="13" spans="1:7" x14ac:dyDescent="0.3">
      <c r="A13" s="1" t="s">
        <v>258</v>
      </c>
      <c r="B13" s="52">
        <v>169962</v>
      </c>
      <c r="C13" s="52">
        <v>19366</v>
      </c>
      <c r="D13" s="68">
        <f t="shared" si="0"/>
        <v>150596</v>
      </c>
      <c r="E13" s="68">
        <f t="shared" si="1"/>
        <v>33884.1</v>
      </c>
    </row>
    <row r="14" spans="1:7" x14ac:dyDescent="0.3">
      <c r="A14" s="1" t="s">
        <v>259</v>
      </c>
      <c r="B14" s="52">
        <v>168508</v>
      </c>
      <c r="C14" s="52">
        <v>162750</v>
      </c>
      <c r="D14" s="68">
        <f t="shared" si="0"/>
        <v>5758</v>
      </c>
      <c r="E14" s="68">
        <f t="shared" si="1"/>
        <v>1295.55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21"/>
  <sheetViews>
    <sheetView zoomScale="130" zoomScaleNormal="130" workbookViewId="0">
      <selection activeCell="A4" sqref="A4"/>
    </sheetView>
  </sheetViews>
  <sheetFormatPr defaultRowHeight="14.4" x14ac:dyDescent="0.3"/>
  <cols>
    <col min="1" max="1" width="21.5546875" customWidth="1"/>
    <col min="2" max="2" width="12.21875" bestFit="1" customWidth="1"/>
    <col min="3" max="3" width="22.88671875" bestFit="1" customWidth="1"/>
    <col min="4" max="4" width="15" bestFit="1" customWidth="1"/>
    <col min="5" max="5" width="11" bestFit="1" customWidth="1"/>
  </cols>
  <sheetData>
    <row r="1" spans="1:5" ht="43.2" x14ac:dyDescent="0.3">
      <c r="A1" s="16" t="s">
        <v>267</v>
      </c>
      <c r="B1" s="17"/>
      <c r="C1" s="17"/>
      <c r="D1" s="17"/>
      <c r="E1" s="18"/>
    </row>
    <row r="21" spans="1:2" x14ac:dyDescent="0.3">
      <c r="A21" s="27" t="s">
        <v>270</v>
      </c>
      <c r="B21" s="15">
        <f>-FV(B6,B7*B8,,1)</f>
        <v>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21"/>
  <sheetViews>
    <sheetView zoomScale="130" zoomScaleNormal="130" workbookViewId="0">
      <selection activeCell="B4" sqref="B4"/>
    </sheetView>
  </sheetViews>
  <sheetFormatPr defaultRowHeight="14.4" x14ac:dyDescent="0.3"/>
  <cols>
    <col min="1" max="1" width="19.77734375" bestFit="1" customWidth="1"/>
    <col min="2" max="2" width="12.21875" bestFit="1" customWidth="1"/>
    <col min="3" max="3" width="22.88671875" bestFit="1" customWidth="1"/>
    <col min="4" max="4" width="15" bestFit="1" customWidth="1"/>
    <col min="5" max="5" width="11" bestFit="1" customWidth="1"/>
  </cols>
  <sheetData>
    <row r="1" spans="1:5" ht="43.2" x14ac:dyDescent="0.3">
      <c r="A1" s="16" t="s">
        <v>267</v>
      </c>
      <c r="B1" s="17"/>
      <c r="C1" s="17"/>
      <c r="D1" s="17"/>
      <c r="E1" s="18"/>
    </row>
    <row r="4" spans="1:5" ht="16.2" x14ac:dyDescent="0.3">
      <c r="A4" s="11" t="s">
        <v>266</v>
      </c>
      <c r="B4" s="9">
        <f>(1+B6)^(B7*B8)</f>
        <v>1.8166966985640913</v>
      </c>
    </row>
    <row r="6" spans="1:5" x14ac:dyDescent="0.3">
      <c r="A6" s="11" t="s">
        <v>268</v>
      </c>
      <c r="B6" s="1">
        <v>0.01</v>
      </c>
    </row>
    <row r="7" spans="1:5" x14ac:dyDescent="0.3">
      <c r="A7" s="11" t="s">
        <v>269</v>
      </c>
      <c r="B7" s="1">
        <v>12</v>
      </c>
    </row>
    <row r="8" spans="1:5" x14ac:dyDescent="0.3">
      <c r="A8" s="11" t="s">
        <v>142</v>
      </c>
      <c r="B8" s="1">
        <v>5</v>
      </c>
    </row>
    <row r="21" spans="1:2" x14ac:dyDescent="0.3">
      <c r="A21" s="27" t="s">
        <v>270</v>
      </c>
      <c r="B21" s="15">
        <f>-FV(B6,B7*B8,,1)</f>
        <v>1.8166966985640913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5"/>
  <sheetViews>
    <sheetView zoomScale="130" zoomScaleNormal="130" workbookViewId="0">
      <selection activeCell="B5" sqref="B5"/>
    </sheetView>
  </sheetViews>
  <sheetFormatPr defaultRowHeight="14.4" x14ac:dyDescent="0.3"/>
  <cols>
    <col min="1" max="1" width="19.88671875" bestFit="1" customWidth="1"/>
    <col min="2" max="2" width="12.21875" bestFit="1" customWidth="1"/>
    <col min="3" max="3" width="22.88671875" bestFit="1" customWidth="1"/>
    <col min="4" max="4" width="15" bestFit="1" customWidth="1"/>
    <col min="5" max="5" width="11" bestFit="1" customWidth="1"/>
  </cols>
  <sheetData>
    <row r="1" spans="1:5" x14ac:dyDescent="0.3">
      <c r="A1" s="16" t="s">
        <v>273</v>
      </c>
      <c r="B1" s="17"/>
      <c r="C1" s="17"/>
      <c r="D1" s="17"/>
      <c r="E1" s="18"/>
    </row>
    <row r="3" spans="1:5" x14ac:dyDescent="0.3">
      <c r="A3" s="11" t="s">
        <v>43</v>
      </c>
      <c r="B3" s="12">
        <v>40437</v>
      </c>
    </row>
    <row r="4" spans="1:5" x14ac:dyDescent="0.3">
      <c r="A4" s="11" t="s">
        <v>271</v>
      </c>
      <c r="B4" s="1">
        <v>120</v>
      </c>
    </row>
    <row r="5" spans="1:5" x14ac:dyDescent="0.3">
      <c r="A5" s="11" t="s">
        <v>44</v>
      </c>
      <c r="B5" s="15"/>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
  <sheetViews>
    <sheetView zoomScale="130" zoomScaleNormal="130" workbookViewId="0">
      <selection activeCell="B5" sqref="B5"/>
    </sheetView>
  </sheetViews>
  <sheetFormatPr defaultRowHeight="14.4" x14ac:dyDescent="0.3"/>
  <cols>
    <col min="1" max="1" width="19.88671875" bestFit="1" customWidth="1"/>
    <col min="2" max="2" width="12.21875" bestFit="1" customWidth="1"/>
    <col min="3" max="3" width="22.88671875" bestFit="1" customWidth="1"/>
    <col min="4" max="4" width="15" bestFit="1" customWidth="1"/>
    <col min="5" max="5" width="11" bestFit="1" customWidth="1"/>
  </cols>
  <sheetData>
    <row r="1" spans="1:5" x14ac:dyDescent="0.3">
      <c r="A1" s="16" t="s">
        <v>273</v>
      </c>
      <c r="B1" s="17"/>
      <c r="C1" s="17"/>
      <c r="D1" s="17"/>
      <c r="E1" s="18"/>
    </row>
    <row r="3" spans="1:5" x14ac:dyDescent="0.3">
      <c r="A3" s="11" t="s">
        <v>43</v>
      </c>
      <c r="B3" s="12">
        <v>40437</v>
      </c>
    </row>
    <row r="4" spans="1:5" x14ac:dyDescent="0.3">
      <c r="A4" s="11" t="s">
        <v>271</v>
      </c>
      <c r="B4" s="1">
        <v>120</v>
      </c>
    </row>
    <row r="5" spans="1:5" x14ac:dyDescent="0.3">
      <c r="A5" s="11" t="s">
        <v>44</v>
      </c>
      <c r="B5" s="53">
        <f>B3+B4</f>
        <v>40557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13"/>
  <sheetViews>
    <sheetView zoomScale="115" zoomScaleNormal="115" workbookViewId="0">
      <selection activeCell="B4" sqref="B4"/>
    </sheetView>
  </sheetViews>
  <sheetFormatPr defaultRowHeight="14.4" x14ac:dyDescent="0.3"/>
  <cols>
    <col min="1" max="1" width="14.33203125" bestFit="1" customWidth="1"/>
    <col min="2" max="2" width="12.44140625" customWidth="1"/>
    <col min="3" max="3" width="2" customWidth="1"/>
    <col min="4" max="4" width="14.44140625" customWidth="1"/>
    <col min="5" max="5" width="10" bestFit="1" customWidth="1"/>
  </cols>
  <sheetData>
    <row r="1" spans="1:5" x14ac:dyDescent="0.3">
      <c r="A1" s="11" t="s">
        <v>51</v>
      </c>
      <c r="B1" s="1">
        <v>50000</v>
      </c>
      <c r="D1" s="11" t="s">
        <v>60</v>
      </c>
      <c r="E1" s="1">
        <v>65000</v>
      </c>
    </row>
    <row r="2" spans="1:5" x14ac:dyDescent="0.3">
      <c r="A2" s="11" t="s">
        <v>46</v>
      </c>
      <c r="B2" s="14">
        <v>7.9500000000000001E-2</v>
      </c>
      <c r="D2" s="11" t="s">
        <v>61</v>
      </c>
      <c r="E2" s="1">
        <v>53210</v>
      </c>
    </row>
    <row r="3" spans="1:5" x14ac:dyDescent="0.3">
      <c r="A3" s="11" t="s">
        <v>47</v>
      </c>
      <c r="B3" s="1">
        <v>2</v>
      </c>
      <c r="D3" s="11" t="s">
        <v>62</v>
      </c>
      <c r="E3" s="9"/>
    </row>
    <row r="4" spans="1:5" x14ac:dyDescent="0.3">
      <c r="A4" s="11" t="s">
        <v>48</v>
      </c>
      <c r="B4" s="9"/>
    </row>
    <row r="5" spans="1:5" x14ac:dyDescent="0.3">
      <c r="A5" s="11" t="s">
        <v>59</v>
      </c>
      <c r="B5" s="9"/>
      <c r="D5" s="27" t="s">
        <v>232</v>
      </c>
    </row>
    <row r="6" spans="1:5" x14ac:dyDescent="0.3">
      <c r="D6" s="9"/>
    </row>
    <row r="8" spans="1:5" x14ac:dyDescent="0.3">
      <c r="A8" s="16" t="s">
        <v>52</v>
      </c>
      <c r="B8" s="17"/>
      <c r="C8" s="17"/>
      <c r="D8" s="17"/>
      <c r="E8" s="18"/>
    </row>
    <row r="9" spans="1:5" ht="28.8" x14ac:dyDescent="0.3">
      <c r="A9" s="16" t="s">
        <v>63</v>
      </c>
      <c r="B9" s="17"/>
      <c r="C9" s="17"/>
      <c r="D9" s="17"/>
      <c r="E9" s="18"/>
    </row>
    <row r="10" spans="1:5" ht="28.8" x14ac:dyDescent="0.3">
      <c r="A10" s="16" t="s">
        <v>56</v>
      </c>
      <c r="B10" s="17"/>
      <c r="C10" s="17"/>
      <c r="D10" s="17"/>
      <c r="E10" s="18"/>
    </row>
    <row r="11" spans="1:5" ht="28.8" x14ac:dyDescent="0.3">
      <c r="A11" s="16" t="s">
        <v>58</v>
      </c>
      <c r="B11" s="17"/>
      <c r="C11" s="17"/>
      <c r="D11" s="17"/>
      <c r="E11" s="18"/>
    </row>
    <row r="12" spans="1:5" ht="43.2" x14ac:dyDescent="0.3">
      <c r="A12" s="16" t="s">
        <v>57</v>
      </c>
      <c r="B12" s="17"/>
      <c r="C12" s="17"/>
      <c r="D12" s="17"/>
      <c r="E12" s="18"/>
    </row>
    <row r="13" spans="1:5" ht="28.8" x14ac:dyDescent="0.3">
      <c r="A13" s="16" t="s">
        <v>64</v>
      </c>
      <c r="B13" s="17"/>
      <c r="C13" s="17"/>
      <c r="D13" s="17"/>
      <c r="E13" s="18"/>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5"/>
  <sheetViews>
    <sheetView zoomScale="130" zoomScaleNormal="130" workbookViewId="0">
      <selection activeCell="B5" sqref="B5"/>
    </sheetView>
  </sheetViews>
  <sheetFormatPr defaultRowHeight="14.4" x14ac:dyDescent="0.3"/>
  <cols>
    <col min="1" max="1" width="21.77734375" bestFit="1" customWidth="1"/>
    <col min="2" max="2" width="12.21875" bestFit="1" customWidth="1"/>
    <col min="3" max="3" width="22.88671875" bestFit="1" customWidth="1"/>
    <col min="4" max="4" width="15" bestFit="1" customWidth="1"/>
    <col min="5" max="5" width="11" bestFit="1" customWidth="1"/>
  </cols>
  <sheetData>
    <row r="1" spans="1:5" ht="28.8" x14ac:dyDescent="0.3">
      <c r="A1" s="16" t="s">
        <v>277</v>
      </c>
      <c r="B1" s="17"/>
      <c r="C1" s="17"/>
      <c r="D1" s="17"/>
      <c r="E1" s="18"/>
    </row>
    <row r="3" spans="1:5" x14ac:dyDescent="0.3">
      <c r="A3" s="11" t="s">
        <v>274</v>
      </c>
      <c r="B3" s="14">
        <v>98</v>
      </c>
    </row>
    <row r="4" spans="1:5" x14ac:dyDescent="0.3">
      <c r="A4" s="11" t="s">
        <v>275</v>
      </c>
      <c r="B4" s="14">
        <v>102.5</v>
      </c>
    </row>
    <row r="5" spans="1:5" x14ac:dyDescent="0.3">
      <c r="A5" s="11" t="s">
        <v>276</v>
      </c>
      <c r="B5" s="15"/>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
  <sheetViews>
    <sheetView zoomScale="130" zoomScaleNormal="130" workbookViewId="0">
      <selection activeCell="B5" sqref="B5"/>
    </sheetView>
  </sheetViews>
  <sheetFormatPr defaultRowHeight="14.4" x14ac:dyDescent="0.3"/>
  <cols>
    <col min="1" max="1" width="21.77734375" bestFit="1" customWidth="1"/>
    <col min="2" max="2" width="12.21875" bestFit="1" customWidth="1"/>
    <col min="3" max="3" width="22.88671875" bestFit="1" customWidth="1"/>
    <col min="4" max="4" width="15" bestFit="1" customWidth="1"/>
    <col min="5" max="5" width="11" bestFit="1" customWidth="1"/>
  </cols>
  <sheetData>
    <row r="1" spans="1:5" ht="28.8" x14ac:dyDescent="0.3">
      <c r="A1" s="16" t="s">
        <v>277</v>
      </c>
      <c r="B1" s="17"/>
      <c r="C1" s="17"/>
      <c r="D1" s="17"/>
      <c r="E1" s="18"/>
    </row>
    <row r="3" spans="1:5" x14ac:dyDescent="0.3">
      <c r="A3" s="11" t="s">
        <v>274</v>
      </c>
      <c r="B3" s="13">
        <v>98</v>
      </c>
    </row>
    <row r="4" spans="1:5" x14ac:dyDescent="0.3">
      <c r="A4" s="11" t="s">
        <v>275</v>
      </c>
      <c r="B4" s="13">
        <v>102.5</v>
      </c>
    </row>
    <row r="5" spans="1:5" x14ac:dyDescent="0.3">
      <c r="A5" s="11" t="s">
        <v>276</v>
      </c>
      <c r="B5" s="63">
        <f>B4/B3-1</f>
        <v>4.5918367346938771E-2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5"/>
  <sheetViews>
    <sheetView zoomScale="130" zoomScaleNormal="130" workbookViewId="0">
      <selection activeCell="B5" sqref="B5"/>
    </sheetView>
  </sheetViews>
  <sheetFormatPr defaultRowHeight="14.4" x14ac:dyDescent="0.3"/>
  <cols>
    <col min="1" max="1" width="35.21875" bestFit="1" customWidth="1"/>
    <col min="2" max="2" width="12.21875" bestFit="1" customWidth="1"/>
    <col min="3" max="3" width="22.88671875" bestFit="1" customWidth="1"/>
    <col min="4" max="4" width="15" bestFit="1" customWidth="1"/>
    <col min="5" max="5" width="11" bestFit="1" customWidth="1"/>
  </cols>
  <sheetData>
    <row r="1" spans="1:5" ht="28.8" x14ac:dyDescent="0.3">
      <c r="A1" s="16" t="s">
        <v>280</v>
      </c>
      <c r="B1" s="17"/>
      <c r="C1" s="17"/>
      <c r="D1" s="17"/>
      <c r="E1" s="18"/>
    </row>
    <row r="3" spans="1:5" x14ac:dyDescent="0.3">
      <c r="A3" s="11" t="s">
        <v>278</v>
      </c>
      <c r="B3" s="1">
        <v>1423.6</v>
      </c>
    </row>
    <row r="4" spans="1:5" x14ac:dyDescent="0.3">
      <c r="A4" s="11" t="s">
        <v>279</v>
      </c>
      <c r="B4" s="1">
        <v>29.98</v>
      </c>
    </row>
    <row r="5" spans="1:5" x14ac:dyDescent="0.3">
      <c r="A5" s="11" t="s">
        <v>276</v>
      </c>
      <c r="B5" s="9"/>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E5"/>
  <sheetViews>
    <sheetView zoomScale="130" zoomScaleNormal="130" workbookViewId="0">
      <selection activeCell="C4" sqref="C4"/>
    </sheetView>
  </sheetViews>
  <sheetFormatPr defaultRowHeight="14.4" x14ac:dyDescent="0.3"/>
  <cols>
    <col min="1" max="1" width="35.21875" bestFit="1" customWidth="1"/>
    <col min="2" max="2" width="12.21875" bestFit="1" customWidth="1"/>
    <col min="3" max="3" width="22.88671875" bestFit="1" customWidth="1"/>
    <col min="4" max="4" width="15" bestFit="1" customWidth="1"/>
    <col min="5" max="5" width="11" bestFit="1" customWidth="1"/>
  </cols>
  <sheetData>
    <row r="1" spans="1:5" ht="28.8" x14ac:dyDescent="0.3">
      <c r="A1" s="16" t="s">
        <v>280</v>
      </c>
      <c r="B1" s="17"/>
      <c r="C1" s="17"/>
      <c r="D1" s="17"/>
      <c r="E1" s="18"/>
    </row>
    <row r="3" spans="1:5" x14ac:dyDescent="0.3">
      <c r="A3" s="11" t="s">
        <v>278</v>
      </c>
      <c r="B3" s="13">
        <v>1423.6</v>
      </c>
    </row>
    <row r="4" spans="1:5" x14ac:dyDescent="0.3">
      <c r="A4" s="11" t="s">
        <v>279</v>
      </c>
      <c r="B4" s="13">
        <v>29.98</v>
      </c>
    </row>
    <row r="5" spans="1:5" x14ac:dyDescent="0.3">
      <c r="A5" s="11" t="s">
        <v>276</v>
      </c>
      <c r="B5" s="63">
        <f>B4/B3-1</f>
        <v>-0.97894071368361901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3"/>
  <sheetViews>
    <sheetView zoomScale="115" zoomScaleNormal="115" workbookViewId="0">
      <selection activeCell="A2" sqref="A2:B4"/>
    </sheetView>
  </sheetViews>
  <sheetFormatPr defaultRowHeight="14.4" x14ac:dyDescent="0.3"/>
  <cols>
    <col min="1" max="1" width="14.33203125" bestFit="1" customWidth="1"/>
    <col min="2" max="2" width="12.44140625" customWidth="1"/>
    <col min="3" max="3" width="2" customWidth="1"/>
    <col min="4" max="4" width="14.44140625" customWidth="1"/>
    <col min="5" max="5" width="10" bestFit="1" customWidth="1"/>
  </cols>
  <sheetData>
    <row r="1" spans="1:5" x14ac:dyDescent="0.3">
      <c r="A1" s="11" t="s">
        <v>51</v>
      </c>
      <c r="B1" s="1">
        <v>50000</v>
      </c>
      <c r="D1" s="11" t="s">
        <v>60</v>
      </c>
      <c r="E1" s="1">
        <v>65000</v>
      </c>
    </row>
    <row r="2" spans="1:5" x14ac:dyDescent="0.3">
      <c r="A2" s="11" t="s">
        <v>46</v>
      </c>
      <c r="B2" s="14">
        <v>7.9500000000000001E-2</v>
      </c>
      <c r="D2" s="11" t="s">
        <v>61</v>
      </c>
      <c r="E2" s="1">
        <v>53210</v>
      </c>
    </row>
    <row r="3" spans="1:5" x14ac:dyDescent="0.3">
      <c r="A3" s="11" t="s">
        <v>47</v>
      </c>
      <c r="B3" s="1">
        <v>2</v>
      </c>
      <c r="D3" s="11" t="s">
        <v>62</v>
      </c>
      <c r="E3" s="9">
        <f>E1-E2</f>
        <v>11790</v>
      </c>
    </row>
    <row r="4" spans="1:5" x14ac:dyDescent="0.3">
      <c r="A4" s="11" t="s">
        <v>48</v>
      </c>
      <c r="B4" s="9">
        <f>B2/B3</f>
        <v>3.9750000000000001E-2</v>
      </c>
    </row>
    <row r="5" spans="1:5" x14ac:dyDescent="0.3">
      <c r="A5" s="11" t="s">
        <v>59</v>
      </c>
      <c r="B5" s="9">
        <f>0.0775/2</f>
        <v>3.875E-2</v>
      </c>
      <c r="D5" s="27" t="s">
        <v>232</v>
      </c>
    </row>
    <row r="6" spans="1:5" x14ac:dyDescent="0.3">
      <c r="D6" s="9">
        <f>(1+B2/B3)^B3-1</f>
        <v>8.1080062499999883E-2</v>
      </c>
    </row>
    <row r="8" spans="1:5" x14ac:dyDescent="0.3">
      <c r="A8" s="16" t="s">
        <v>52</v>
      </c>
      <c r="B8" s="17"/>
      <c r="C8" s="17"/>
      <c r="D8" s="17"/>
      <c r="E8" s="18"/>
    </row>
    <row r="9" spans="1:5" ht="28.8" x14ac:dyDescent="0.3">
      <c r="A9" s="16" t="s">
        <v>63</v>
      </c>
      <c r="B9" s="17"/>
      <c r="C9" s="17"/>
      <c r="D9" s="17"/>
      <c r="E9" s="18"/>
    </row>
    <row r="10" spans="1:5" ht="28.8" x14ac:dyDescent="0.3">
      <c r="A10" s="16" t="s">
        <v>56</v>
      </c>
      <c r="B10" s="17"/>
      <c r="C10" s="17"/>
      <c r="D10" s="17"/>
      <c r="E10" s="18"/>
    </row>
    <row r="11" spans="1:5" ht="28.8" x14ac:dyDescent="0.3">
      <c r="A11" s="16" t="s">
        <v>58</v>
      </c>
      <c r="B11" s="17"/>
      <c r="C11" s="17"/>
      <c r="D11" s="17"/>
      <c r="E11" s="18"/>
    </row>
    <row r="12" spans="1:5" ht="43.2" x14ac:dyDescent="0.3">
      <c r="A12" s="16" t="s">
        <v>57</v>
      </c>
      <c r="B12" s="17"/>
      <c r="C12" s="17"/>
      <c r="D12" s="17"/>
      <c r="E12" s="18"/>
    </row>
    <row r="13" spans="1:5" ht="28.8" x14ac:dyDescent="0.3">
      <c r="A13" s="16" t="s">
        <v>64</v>
      </c>
      <c r="B13" s="17"/>
      <c r="C13" s="17"/>
      <c r="D13" s="17"/>
      <c r="E13"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J21"/>
  <sheetViews>
    <sheetView zoomScaleNormal="100" workbookViewId="0">
      <selection activeCell="B11" sqref="B11"/>
    </sheetView>
  </sheetViews>
  <sheetFormatPr defaultRowHeight="14.4" x14ac:dyDescent="0.3"/>
  <cols>
    <col min="1" max="1" width="14.44140625" customWidth="1"/>
    <col min="2" max="2" width="10" bestFit="1" customWidth="1"/>
    <col min="3" max="3" width="1.44140625" customWidth="1"/>
    <col min="4" max="4" width="13.6640625" bestFit="1" customWidth="1"/>
    <col min="5" max="5" width="10" bestFit="1" customWidth="1"/>
    <col min="6" max="6" width="1.44140625" customWidth="1"/>
    <col min="7" max="7" width="14.44140625" customWidth="1"/>
    <col min="9" max="9" width="1" customWidth="1"/>
    <col min="10" max="10" width="13.6640625" bestFit="1" customWidth="1"/>
    <col min="11" max="11" width="10.109375" bestFit="1" customWidth="1"/>
  </cols>
  <sheetData>
    <row r="1" spans="1:7" ht="57.6" x14ac:dyDescent="0.3">
      <c r="A1" s="16" t="s">
        <v>152</v>
      </c>
      <c r="B1" s="17"/>
      <c r="C1" s="17"/>
      <c r="D1" s="17"/>
      <c r="E1" s="17"/>
      <c r="F1" s="17"/>
      <c r="G1" s="18"/>
    </row>
    <row r="2" spans="1:7" ht="43.2" x14ac:dyDescent="0.3">
      <c r="A2" s="16" t="s">
        <v>225</v>
      </c>
      <c r="B2" s="17"/>
      <c r="C2" s="17"/>
      <c r="D2" s="17"/>
      <c r="E2" s="17"/>
      <c r="F2" s="17"/>
      <c r="G2" s="18"/>
    </row>
    <row r="3" spans="1:7" x14ac:dyDescent="0.3">
      <c r="A3" s="16" t="s">
        <v>231</v>
      </c>
      <c r="B3" s="17"/>
      <c r="C3" s="17"/>
      <c r="D3" s="17"/>
      <c r="E3" s="17"/>
      <c r="F3" s="17"/>
      <c r="G3" s="18"/>
    </row>
    <row r="4" spans="1:7" ht="28.8" x14ac:dyDescent="0.3">
      <c r="A4" s="16" t="s">
        <v>226</v>
      </c>
      <c r="B4" s="17"/>
      <c r="C4" s="17"/>
      <c r="D4" s="17"/>
      <c r="E4" s="17"/>
      <c r="F4" s="17"/>
      <c r="G4" s="18"/>
    </row>
    <row r="6" spans="1:7" x14ac:dyDescent="0.3">
      <c r="B6" s="11" t="s">
        <v>54</v>
      </c>
      <c r="E6" s="11" t="s">
        <v>54</v>
      </c>
    </row>
    <row r="7" spans="1:7" x14ac:dyDescent="0.3">
      <c r="B7" s="1">
        <v>-1000</v>
      </c>
      <c r="E7" s="1">
        <v>-1000</v>
      </c>
    </row>
    <row r="8" spans="1:7" x14ac:dyDescent="0.3">
      <c r="B8" s="1">
        <v>500</v>
      </c>
      <c r="E8" s="1">
        <v>500</v>
      </c>
    </row>
    <row r="9" spans="1:7" x14ac:dyDescent="0.3">
      <c r="B9" s="1">
        <v>500</v>
      </c>
      <c r="E9" s="1">
        <v>500</v>
      </c>
    </row>
    <row r="10" spans="1:7" x14ac:dyDescent="0.3">
      <c r="B10" s="1">
        <v>500</v>
      </c>
      <c r="E10" s="1">
        <v>500</v>
      </c>
    </row>
    <row r="11" spans="1:7" ht="28.8" x14ac:dyDescent="0.3">
      <c r="A11" s="26" t="s">
        <v>55</v>
      </c>
      <c r="B11" s="9"/>
      <c r="D11" s="26" t="s">
        <v>59</v>
      </c>
      <c r="E11" s="9"/>
    </row>
    <row r="12" spans="1:7" x14ac:dyDescent="0.3">
      <c r="A12" t="s">
        <v>224</v>
      </c>
    </row>
    <row r="14" spans="1:7" x14ac:dyDescent="0.3">
      <c r="B14" s="11" t="s">
        <v>150</v>
      </c>
    </row>
    <row r="15" spans="1:7" x14ac:dyDescent="0.3">
      <c r="B15" s="1">
        <v>-1.4999999999999999E-2</v>
      </c>
    </row>
    <row r="16" spans="1:7" x14ac:dyDescent="0.3">
      <c r="B16" s="1">
        <v>-0.22500000000000001</v>
      </c>
      <c r="D16" s="11" t="s">
        <v>51</v>
      </c>
      <c r="E16" s="1">
        <v>50000</v>
      </c>
    </row>
    <row r="17" spans="1:10" x14ac:dyDescent="0.3">
      <c r="B17" s="1">
        <v>2.5000000000000001E-2</v>
      </c>
      <c r="D17" s="11" t="s">
        <v>46</v>
      </c>
      <c r="E17" s="1">
        <v>8.7499999999999994E-2</v>
      </c>
    </row>
    <row r="18" spans="1:10" x14ac:dyDescent="0.3">
      <c r="B18" s="1">
        <v>3.6499999999999998E-2</v>
      </c>
      <c r="D18" s="11" t="s">
        <v>142</v>
      </c>
      <c r="E18" s="1">
        <v>10</v>
      </c>
    </row>
    <row r="19" spans="1:10" x14ac:dyDescent="0.3">
      <c r="A19" s="26" t="s">
        <v>151</v>
      </c>
      <c r="B19" s="9"/>
      <c r="D19" s="11" t="s">
        <v>153</v>
      </c>
      <c r="E19" s="37"/>
      <c r="G19" s="33" t="s">
        <v>186</v>
      </c>
      <c r="H19" s="44"/>
      <c r="I19" s="44"/>
      <c r="J19" s="34"/>
    </row>
    <row r="20" spans="1:10" x14ac:dyDescent="0.3">
      <c r="E20" s="28"/>
    </row>
    <row r="21" spans="1:10" x14ac:dyDescent="0.3">
      <c r="D21" s="33" t="s">
        <v>233</v>
      </c>
      <c r="E21" s="44"/>
      <c r="F21" s="44"/>
      <c r="G21"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22"/>
  <sheetViews>
    <sheetView zoomScaleNormal="100" workbookViewId="0">
      <selection activeCell="H1" sqref="H1"/>
    </sheetView>
  </sheetViews>
  <sheetFormatPr defaultRowHeight="14.4" x14ac:dyDescent="0.3"/>
  <cols>
    <col min="1" max="1" width="14.44140625" customWidth="1"/>
    <col min="2" max="2" width="10" bestFit="1" customWidth="1"/>
    <col min="3" max="3" width="1.44140625" customWidth="1"/>
    <col min="4" max="4" width="13.6640625" bestFit="1" customWidth="1"/>
    <col min="5" max="5" width="10" bestFit="1" customWidth="1"/>
    <col min="6" max="6" width="1.44140625" customWidth="1"/>
    <col min="7" max="7" width="14.44140625" customWidth="1"/>
    <col min="9" max="9" width="1" customWidth="1"/>
    <col min="10" max="10" width="13.6640625" bestFit="1" customWidth="1"/>
    <col min="11" max="11" width="10.109375" bestFit="1" customWidth="1"/>
  </cols>
  <sheetData>
    <row r="1" spans="1:7" ht="57.6" x14ac:dyDescent="0.3">
      <c r="A1" s="16" t="s">
        <v>152</v>
      </c>
      <c r="B1" s="17"/>
      <c r="C1" s="17"/>
      <c r="D1" s="17"/>
      <c r="E1" s="17"/>
      <c r="F1" s="17"/>
      <c r="G1" s="18"/>
    </row>
    <row r="2" spans="1:7" ht="43.2" x14ac:dyDescent="0.3">
      <c r="A2" s="16" t="s">
        <v>225</v>
      </c>
      <c r="B2" s="17"/>
      <c r="C2" s="17"/>
      <c r="D2" s="17"/>
      <c r="E2" s="17"/>
      <c r="F2" s="17"/>
      <c r="G2" s="18"/>
    </row>
    <row r="3" spans="1:7" x14ac:dyDescent="0.3">
      <c r="A3" s="16" t="s">
        <v>231</v>
      </c>
      <c r="B3" s="17"/>
      <c r="C3" s="17"/>
      <c r="D3" s="17"/>
      <c r="E3" s="17"/>
      <c r="F3" s="17"/>
      <c r="G3" s="18"/>
    </row>
    <row r="4" spans="1:7" x14ac:dyDescent="0.3">
      <c r="A4" s="16" t="s">
        <v>226</v>
      </c>
      <c r="B4" s="17"/>
      <c r="C4" s="17"/>
      <c r="D4" s="17"/>
      <c r="E4" s="17"/>
      <c r="F4" s="17"/>
      <c r="G4" s="18"/>
    </row>
    <row r="6" spans="1:7" x14ac:dyDescent="0.3">
      <c r="B6" s="11" t="s">
        <v>54</v>
      </c>
      <c r="E6" s="11" t="s">
        <v>54</v>
      </c>
    </row>
    <row r="7" spans="1:7" x14ac:dyDescent="0.3">
      <c r="B7" s="1">
        <v>-1000</v>
      </c>
      <c r="E7" s="1">
        <v>-1000</v>
      </c>
    </row>
    <row r="8" spans="1:7" x14ac:dyDescent="0.3">
      <c r="B8" s="1">
        <v>500</v>
      </c>
      <c r="E8" s="1">
        <v>500</v>
      </c>
    </row>
    <row r="9" spans="1:7" x14ac:dyDescent="0.3">
      <c r="B9" s="1">
        <v>400</v>
      </c>
      <c r="E9" s="1">
        <v>400</v>
      </c>
    </row>
    <row r="10" spans="1:7" x14ac:dyDescent="0.3">
      <c r="B10" s="1">
        <v>500</v>
      </c>
      <c r="E10" s="1">
        <v>500</v>
      </c>
    </row>
    <row r="11" spans="1:7" x14ac:dyDescent="0.3">
      <c r="B11" s="1">
        <v>500</v>
      </c>
      <c r="E11" s="1">
        <v>500</v>
      </c>
    </row>
    <row r="12" spans="1:7" ht="28.8" x14ac:dyDescent="0.3">
      <c r="A12" s="26" t="s">
        <v>55</v>
      </c>
      <c r="B12" s="9">
        <f>SUM(B7:B11)</f>
        <v>900</v>
      </c>
      <c r="D12" s="26" t="s">
        <v>59</v>
      </c>
      <c r="E12" s="9">
        <f>E7+E8+E10+E11</f>
        <v>500</v>
      </c>
    </row>
    <row r="13" spans="1:7" x14ac:dyDescent="0.3">
      <c r="A13" t="s">
        <v>224</v>
      </c>
    </row>
    <row r="15" spans="1:7" x14ac:dyDescent="0.3">
      <c r="B15" s="11" t="s">
        <v>150</v>
      </c>
    </row>
    <row r="16" spans="1:7" x14ac:dyDescent="0.3">
      <c r="B16" s="1">
        <v>-1.4999999999999999E-2</v>
      </c>
    </row>
    <row r="17" spans="1:10" x14ac:dyDescent="0.3">
      <c r="B17" s="1">
        <v>-0.22500000000000001</v>
      </c>
      <c r="D17" s="11" t="s">
        <v>51</v>
      </c>
      <c r="E17" s="1">
        <v>50000</v>
      </c>
    </row>
    <row r="18" spans="1:10" x14ac:dyDescent="0.3">
      <c r="B18" s="1">
        <v>2.5000000000000001E-2</v>
      </c>
      <c r="D18" s="11" t="s">
        <v>46</v>
      </c>
      <c r="E18" s="1">
        <v>8.7499999999999994E-2</v>
      </c>
    </row>
    <row r="19" spans="1:10" x14ac:dyDescent="0.3">
      <c r="B19" s="1">
        <v>3.6499999999999998E-2</v>
      </c>
      <c r="D19" s="11" t="s">
        <v>142</v>
      </c>
      <c r="E19" s="1">
        <v>10</v>
      </c>
    </row>
    <row r="20" spans="1:10" x14ac:dyDescent="0.3">
      <c r="A20" s="26" t="s">
        <v>151</v>
      </c>
      <c r="B20" s="9">
        <f>AVERAGE(B16:B19)</f>
        <v>-4.4624999999999998E-2</v>
      </c>
      <c r="D20" s="11" t="s">
        <v>153</v>
      </c>
      <c r="E20" s="37">
        <f>PMT(E18,E19,E17)</f>
        <v>-7705.4828536366649</v>
      </c>
      <c r="G20" s="33" t="s">
        <v>186</v>
      </c>
      <c r="H20" s="44"/>
      <c r="I20" s="44"/>
      <c r="J20" s="34"/>
    </row>
    <row r="21" spans="1:10" x14ac:dyDescent="0.3">
      <c r="E21" s="28">
        <f>PMT(E18,E19,E17)</f>
        <v>-7705.4828536366649</v>
      </c>
    </row>
    <row r="22" spans="1:10" x14ac:dyDescent="0.3">
      <c r="D22" s="33" t="s">
        <v>233</v>
      </c>
      <c r="E22" s="44"/>
      <c r="F22" s="44"/>
      <c r="G22"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9"/>
  <sheetViews>
    <sheetView workbookViewId="0"/>
  </sheetViews>
  <sheetFormatPr defaultRowHeight="14.4" x14ac:dyDescent="0.3"/>
  <cols>
    <col min="1" max="1" width="70" bestFit="1" customWidth="1"/>
  </cols>
  <sheetData>
    <row r="1" spans="1:1" x14ac:dyDescent="0.3">
      <c r="A1" s="2" t="s">
        <v>67</v>
      </c>
    </row>
    <row r="2" spans="1:1" x14ac:dyDescent="0.3">
      <c r="A2" s="2" t="s">
        <v>68</v>
      </c>
    </row>
    <row r="3" spans="1:1" x14ac:dyDescent="0.3">
      <c r="A3" s="2" t="s">
        <v>69</v>
      </c>
    </row>
    <row r="4" spans="1:1" x14ac:dyDescent="0.3">
      <c r="A4" s="2" t="s">
        <v>230</v>
      </c>
    </row>
    <row r="5" spans="1:1" x14ac:dyDescent="0.3">
      <c r="A5" s="2" t="s">
        <v>74</v>
      </c>
    </row>
    <row r="6" spans="1:1" x14ac:dyDescent="0.3">
      <c r="A6" s="1" t="s">
        <v>70</v>
      </c>
    </row>
    <row r="7" spans="1:1" x14ac:dyDescent="0.3">
      <c r="A7" s="1" t="s">
        <v>71</v>
      </c>
    </row>
    <row r="8" spans="1:1" x14ac:dyDescent="0.3">
      <c r="A8" s="1" t="s">
        <v>72</v>
      </c>
    </row>
    <row r="9" spans="1:1" x14ac:dyDescent="0.3">
      <c r="A9" s="1" t="s">
        <v>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sheetPr>
  <dimension ref="A1:R14"/>
  <sheetViews>
    <sheetView workbookViewId="0">
      <selection activeCell="E5" sqref="E5"/>
    </sheetView>
  </sheetViews>
  <sheetFormatPr defaultRowHeight="14.4" x14ac:dyDescent="0.3"/>
  <cols>
    <col min="1" max="1" width="20.88671875" bestFit="1" customWidth="1"/>
    <col min="3" max="3" width="26.88671875" bestFit="1" customWidth="1"/>
    <col min="4" max="4" width="0.88671875" customWidth="1"/>
    <col min="11" max="11" width="0.88671875" customWidth="1"/>
    <col min="13" max="13" width="12.21875" bestFit="1" customWidth="1"/>
  </cols>
  <sheetData>
    <row r="1" spans="1:18" ht="18" x14ac:dyDescent="0.35">
      <c r="A1" s="19" t="s">
        <v>75</v>
      </c>
      <c r="B1" s="19"/>
      <c r="C1" s="19"/>
      <c r="L1" s="33" t="s">
        <v>161</v>
      </c>
      <c r="M1" s="44"/>
      <c r="N1" s="44"/>
      <c r="O1" s="44"/>
      <c r="P1" s="44"/>
      <c r="Q1" s="44"/>
      <c r="R1" s="34"/>
    </row>
    <row r="2" spans="1:18" x14ac:dyDescent="0.3">
      <c r="A2" s="5" t="s">
        <v>76</v>
      </c>
      <c r="B2" s="20" t="s">
        <v>77</v>
      </c>
      <c r="C2" s="20" t="s">
        <v>78</v>
      </c>
      <c r="E2" s="11" t="s">
        <v>22</v>
      </c>
      <c r="F2" s="11" t="s">
        <v>87</v>
      </c>
      <c r="G2" s="11" t="s">
        <v>84</v>
      </c>
      <c r="H2" s="11" t="s">
        <v>84</v>
      </c>
      <c r="I2" s="11" t="s">
        <v>81</v>
      </c>
      <c r="J2" s="11" t="s">
        <v>140</v>
      </c>
      <c r="L2" s="45" t="s">
        <v>154</v>
      </c>
      <c r="M2" s="45" t="s">
        <v>155</v>
      </c>
    </row>
    <row r="3" spans="1:18" x14ac:dyDescent="0.3">
      <c r="A3" s="2" t="s">
        <v>3</v>
      </c>
      <c r="B3" s="1" t="s">
        <v>79</v>
      </c>
      <c r="C3" s="1" t="s">
        <v>80</v>
      </c>
      <c r="E3" s="1">
        <v>5</v>
      </c>
      <c r="F3" s="1">
        <v>2</v>
      </c>
      <c r="G3" s="1">
        <v>5</v>
      </c>
      <c r="H3" s="1">
        <v>2</v>
      </c>
      <c r="I3" s="1">
        <v>6</v>
      </c>
      <c r="J3" s="1">
        <v>6</v>
      </c>
      <c r="L3" s="46">
        <v>10.01</v>
      </c>
      <c r="M3" s="1">
        <v>12</v>
      </c>
    </row>
    <row r="4" spans="1:18" x14ac:dyDescent="0.3">
      <c r="A4" s="2" t="s">
        <v>81</v>
      </c>
      <c r="B4" s="1" t="s">
        <v>82</v>
      </c>
      <c r="C4" s="1" t="s">
        <v>83</v>
      </c>
      <c r="E4" s="1">
        <v>6</v>
      </c>
      <c r="F4" s="1">
        <v>5</v>
      </c>
      <c r="G4" s="1">
        <v>2</v>
      </c>
      <c r="H4" s="1">
        <v>5</v>
      </c>
      <c r="I4" s="1">
        <v>6</v>
      </c>
      <c r="J4" s="1">
        <v>2</v>
      </c>
      <c r="L4" s="46">
        <v>10</v>
      </c>
      <c r="M4" s="1">
        <v>11</v>
      </c>
    </row>
    <row r="5" spans="1:18" x14ac:dyDescent="0.3">
      <c r="A5" s="2" t="s">
        <v>84</v>
      </c>
      <c r="B5" s="1" t="s">
        <v>85</v>
      </c>
      <c r="C5" s="1" t="s">
        <v>83</v>
      </c>
      <c r="E5" s="9"/>
      <c r="F5" s="9"/>
      <c r="G5" s="9"/>
      <c r="H5" s="9"/>
      <c r="I5" s="9"/>
      <c r="J5" s="9"/>
      <c r="L5" s="9"/>
      <c r="M5" s="9"/>
    </row>
    <row r="6" spans="1:18" x14ac:dyDescent="0.3">
      <c r="A6" s="2" t="s">
        <v>22</v>
      </c>
      <c r="B6" s="1" t="s">
        <v>86</v>
      </c>
      <c r="C6" s="1" t="s">
        <v>83</v>
      </c>
      <c r="I6" s="9"/>
    </row>
    <row r="7" spans="1:18" x14ac:dyDescent="0.3">
      <c r="A7" s="2" t="s">
        <v>87</v>
      </c>
      <c r="B7" s="1" t="s">
        <v>88</v>
      </c>
      <c r="C7" s="1" t="s">
        <v>83</v>
      </c>
      <c r="E7" t="s">
        <v>223</v>
      </c>
    </row>
    <row r="8" spans="1:18" x14ac:dyDescent="0.3">
      <c r="A8" s="2" t="s">
        <v>92</v>
      </c>
      <c r="B8" s="1" t="s">
        <v>93</v>
      </c>
      <c r="C8" s="1" t="s">
        <v>94</v>
      </c>
      <c r="L8" t="s">
        <v>156</v>
      </c>
    </row>
    <row r="9" spans="1:18" x14ac:dyDescent="0.3">
      <c r="A9" s="2" t="s">
        <v>95</v>
      </c>
      <c r="B9" s="1" t="s">
        <v>96</v>
      </c>
      <c r="C9" s="1" t="s">
        <v>97</v>
      </c>
      <c r="L9" t="s">
        <v>157</v>
      </c>
    </row>
    <row r="10" spans="1:18" x14ac:dyDescent="0.3">
      <c r="A10" s="2" t="s">
        <v>98</v>
      </c>
      <c r="B10" s="1" t="s">
        <v>99</v>
      </c>
      <c r="C10" s="1" t="s">
        <v>100</v>
      </c>
      <c r="L10" t="s">
        <v>158</v>
      </c>
    </row>
    <row r="11" spans="1:18" x14ac:dyDescent="0.3">
      <c r="A11" s="2" t="s">
        <v>101</v>
      </c>
      <c r="B11" s="1" t="s">
        <v>102</v>
      </c>
      <c r="C11" s="1" t="s">
        <v>103</v>
      </c>
      <c r="L11" t="s">
        <v>159</v>
      </c>
    </row>
    <row r="12" spans="1:18" x14ac:dyDescent="0.3">
      <c r="A12" s="2" t="s">
        <v>104</v>
      </c>
      <c r="B12" s="1" t="s">
        <v>105</v>
      </c>
      <c r="C12" s="1" t="s">
        <v>100</v>
      </c>
      <c r="L12" t="s">
        <v>160</v>
      </c>
    </row>
    <row r="13" spans="1:18" x14ac:dyDescent="0.3">
      <c r="A13" s="2" t="s">
        <v>106</v>
      </c>
      <c r="B13" s="1" t="s">
        <v>107</v>
      </c>
      <c r="C13" s="1" t="s">
        <v>100</v>
      </c>
    </row>
    <row r="14" spans="1:18" x14ac:dyDescent="0.3">
      <c r="A14" s="2" t="s">
        <v>89</v>
      </c>
      <c r="B14" s="1" t="s">
        <v>90</v>
      </c>
      <c r="C14" s="1"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Topics</vt:lpstr>
      <vt:lpstr>Excel</vt:lpstr>
      <vt:lpstr>Excel(an)</vt:lpstr>
      <vt:lpstr>Formulas &amp; Formula Inputs</vt:lpstr>
      <vt:lpstr>Formulas &amp; Formula Inputs (an)</vt:lpstr>
      <vt:lpstr>Functions</vt:lpstr>
      <vt:lpstr>Functions (an)</vt:lpstr>
      <vt:lpstr>Formula Elements</vt:lpstr>
      <vt:lpstr>Math Symbols</vt:lpstr>
      <vt:lpstr>Math Symbols (an)</vt:lpstr>
      <vt:lpstr>Order of Precedents</vt:lpstr>
      <vt:lpstr>Order of Precedents (an)</vt:lpstr>
      <vt:lpstr>Exponents</vt:lpstr>
      <vt:lpstr>Exponents (an)</vt:lpstr>
      <vt:lpstr>Number 1</vt:lpstr>
      <vt:lpstr>Number Formatting</vt:lpstr>
      <vt:lpstr>Number Formatting (an)</vt:lpstr>
      <vt:lpstr>Data in Excel</vt:lpstr>
      <vt:lpstr>Percent &amp; Percent Change</vt:lpstr>
      <vt:lpstr>Percent &amp; Percent Change (an)</vt:lpstr>
      <vt:lpstr>Cell References</vt:lpstr>
      <vt:lpstr>Cell References (an)</vt:lpstr>
      <vt:lpstr>Stylistic Formatting</vt:lpstr>
      <vt:lpstr>Stylistic Formatting (an)</vt:lpstr>
      <vt:lpstr>Homework==&gt;</vt:lpstr>
      <vt:lpstr>P(1)</vt:lpstr>
      <vt:lpstr>P(1an)</vt:lpstr>
      <vt:lpstr>P(2)</vt:lpstr>
      <vt:lpstr>P(2an)</vt:lpstr>
      <vt:lpstr>P(3)</vt:lpstr>
      <vt:lpstr>P(3an)</vt:lpstr>
      <vt:lpstr>P(4)</vt:lpstr>
      <vt:lpstr>P(4an)</vt:lpstr>
      <vt:lpstr>P(5)</vt:lpstr>
      <vt:lpstr>P(5an)</vt:lpstr>
      <vt:lpstr>P(6)</vt:lpstr>
      <vt:lpstr>P(6an)</vt:lpstr>
      <vt:lpstr>P(7)</vt:lpstr>
      <vt:lpstr>P(7an)</vt:lpstr>
      <vt:lpstr>P(8)</vt:lpstr>
      <vt:lpstr>P(8an)</vt:lpstr>
      <vt:lpstr>P(9)</vt:lpstr>
      <vt:lpstr>P(9an)</vt:lpstr>
    </vt:vector>
  </TitlesOfParts>
  <Company>Highline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Girvin</dc:creator>
  <cp:lastModifiedBy>Michael Girvin</cp:lastModifiedBy>
  <dcterms:created xsi:type="dcterms:W3CDTF">2010-09-15T17:28:20Z</dcterms:created>
  <dcterms:modified xsi:type="dcterms:W3CDTF">2010-09-16T19:53:39Z</dcterms:modified>
</cp:coreProperties>
</file>