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project\excels\"/>
    </mc:Choice>
  </mc:AlternateContent>
  <bookViews>
    <workbookView xWindow="0" yWindow="0" windowWidth="20490" windowHeight="109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29" i="1"/>
  <c r="L30" i="1"/>
  <c r="L31" i="1"/>
  <c r="L32" i="1"/>
  <c r="L33" i="1"/>
  <c r="L34" i="1"/>
  <c r="L35" i="1"/>
  <c r="L27" i="1"/>
  <c r="D24" i="1"/>
  <c r="N51" i="1" l="1"/>
  <c r="N52" i="1"/>
  <c r="N53" i="1"/>
  <c r="N54" i="1"/>
  <c r="N55" i="1"/>
  <c r="N56" i="1"/>
  <c r="N57" i="1"/>
  <c r="N58" i="1"/>
  <c r="N59" i="1"/>
  <c r="N50" i="1"/>
  <c r="M60" i="1"/>
  <c r="M51" i="1"/>
  <c r="M52" i="1"/>
  <c r="M53" i="1"/>
  <c r="M54" i="1"/>
  <c r="M55" i="1"/>
  <c r="M56" i="1"/>
  <c r="M57" i="1"/>
  <c r="M58" i="1"/>
  <c r="M59" i="1"/>
  <c r="M50" i="1"/>
  <c r="N29" i="1"/>
  <c r="N30" i="1"/>
  <c r="N31" i="1"/>
  <c r="N32" i="1"/>
  <c r="N33" i="1"/>
  <c r="N34" i="1"/>
  <c r="N35" i="1"/>
  <c r="N26" i="1"/>
  <c r="M27" i="1"/>
  <c r="M29" i="1"/>
  <c r="M30" i="1"/>
  <c r="M31" i="1"/>
  <c r="M32" i="1"/>
  <c r="M33" i="1"/>
  <c r="M34" i="1"/>
  <c r="M35" i="1"/>
  <c r="M26" i="1"/>
  <c r="E81" i="2" l="1"/>
  <c r="D9" i="2"/>
  <c r="D7" i="2"/>
  <c r="D6" i="2"/>
  <c r="C26" i="2" l="1"/>
  <c r="C28" i="2" s="1"/>
  <c r="M20" i="2"/>
  <c r="N22" i="2" s="1"/>
  <c r="M33" i="2"/>
  <c r="M42" i="2" s="1"/>
  <c r="O30" i="1"/>
  <c r="O31" i="1"/>
  <c r="O32" i="1"/>
  <c r="O34" i="1"/>
  <c r="O26" i="1"/>
  <c r="L59" i="1"/>
  <c r="G59" i="1"/>
  <c r="L58" i="1"/>
  <c r="G58" i="1"/>
  <c r="L57" i="1"/>
  <c r="G57" i="1"/>
  <c r="L56" i="1"/>
  <c r="G56" i="1"/>
  <c r="L55" i="1"/>
  <c r="G55" i="1"/>
  <c r="L54" i="1"/>
  <c r="G54" i="1"/>
  <c r="L53" i="1"/>
  <c r="G53" i="1"/>
  <c r="L52" i="1"/>
  <c r="G52" i="1"/>
  <c r="G51" i="1"/>
  <c r="L50" i="1"/>
  <c r="L51" i="1" s="1"/>
  <c r="G50" i="1"/>
  <c r="E47" i="1"/>
  <c r="O55" i="1" s="1"/>
  <c r="E45" i="1"/>
  <c r="E44" i="1"/>
  <c r="E46" i="1" s="1"/>
  <c r="O29" i="1"/>
  <c r="O33" i="1"/>
  <c r="O35" i="1"/>
  <c r="O52" i="1" l="1"/>
  <c r="O50" i="1"/>
  <c r="O57" i="1"/>
  <c r="O51" i="1"/>
  <c r="O56" i="1"/>
  <c r="O59" i="1"/>
  <c r="O58" i="1"/>
  <c r="O54" i="1"/>
  <c r="O60" i="1" s="1"/>
  <c r="O53" i="1"/>
  <c r="G27" i="1"/>
  <c r="G28" i="1"/>
  <c r="G29" i="1"/>
  <c r="G30" i="1"/>
  <c r="G31" i="1"/>
  <c r="G32" i="1"/>
  <c r="G33" i="1"/>
  <c r="G34" i="1"/>
  <c r="G35" i="1"/>
  <c r="L26" i="1"/>
  <c r="N27" i="1" s="1"/>
  <c r="G26" i="1"/>
  <c r="C10" i="1"/>
  <c r="C9" i="1"/>
  <c r="M28" i="1" l="1"/>
  <c r="M36" i="1" s="1"/>
  <c r="O27" i="1"/>
  <c r="D61" i="1"/>
  <c r="D62" i="1" s="1"/>
  <c r="N28" i="1" l="1"/>
  <c r="O28" i="1" s="1"/>
  <c r="O36" i="1" s="1"/>
  <c r="D37" i="1" s="1"/>
  <c r="D38" i="1" s="1"/>
  <c r="D63" i="1" l="1"/>
</calcChain>
</file>

<file path=xl/sharedStrings.xml><?xml version="1.0" encoding="utf-8"?>
<sst xmlns="http://schemas.openxmlformats.org/spreadsheetml/2006/main" count="182" uniqueCount="98">
  <si>
    <t>LENGTH OF PILE</t>
  </si>
  <si>
    <t>DIAMETER OF PILE</t>
  </si>
  <si>
    <t>=</t>
  </si>
  <si>
    <t>mm</t>
  </si>
  <si>
    <t>SOIL DETAILS</t>
  </si>
  <si>
    <t>LAYER NUMBER(n)</t>
  </si>
  <si>
    <t>NO OF SOIL LAYERS(n)</t>
  </si>
  <si>
    <t>&lt;10</t>
  </si>
  <si>
    <t>TYPE OF SOIL</t>
  </si>
  <si>
    <t>SANDY</t>
  </si>
  <si>
    <t>CLAY</t>
  </si>
  <si>
    <t>SOIL TYPE</t>
  </si>
  <si>
    <t>δ</t>
  </si>
  <si>
    <t>ø</t>
  </si>
  <si>
    <t>Nq</t>
  </si>
  <si>
    <t>Nc</t>
  </si>
  <si>
    <t>ϒ</t>
  </si>
  <si>
    <t>P</t>
  </si>
  <si>
    <t>h</t>
  </si>
  <si>
    <t>As</t>
  </si>
  <si>
    <t>Ap</t>
  </si>
  <si>
    <t>mm^2</t>
  </si>
  <si>
    <t>Cu</t>
  </si>
  <si>
    <t>α</t>
  </si>
  <si>
    <t>pile capacity</t>
  </si>
  <si>
    <t>internal friction(radians)</t>
  </si>
  <si>
    <t>2/3*ø</t>
  </si>
  <si>
    <t>bearing capcity factor</t>
  </si>
  <si>
    <t>bearing capcity factor(9)</t>
  </si>
  <si>
    <t>adhesion factor</t>
  </si>
  <si>
    <t>overburden pressure at h</t>
  </si>
  <si>
    <t>skin friction</t>
  </si>
  <si>
    <t>end bearing</t>
  </si>
  <si>
    <t>M</t>
  </si>
  <si>
    <t>height of soil layer(m)</t>
  </si>
  <si>
    <t>qp</t>
  </si>
  <si>
    <t>fs</t>
  </si>
  <si>
    <t>Qs</t>
  </si>
  <si>
    <t>unit weight of soil(KN/m^2)(effective)</t>
  </si>
  <si>
    <t>PILE GROUP CAPACITY</t>
  </si>
  <si>
    <t>No of piles in X direction</t>
  </si>
  <si>
    <t>spacing provided</t>
  </si>
  <si>
    <t>LENGTH OF GROUP</t>
  </si>
  <si>
    <t>WIDTH OF GROUP</t>
  </si>
  <si>
    <t>No of piles in Y direction</t>
  </si>
  <si>
    <t>m^2</t>
  </si>
  <si>
    <t>m</t>
  </si>
  <si>
    <t>safe capacity</t>
  </si>
  <si>
    <t>TOTAL NO  OF PILES</t>
  </si>
  <si>
    <t>LATERAL LOAD CAPACITY OF PILE</t>
  </si>
  <si>
    <t>PILE PROPERTIES</t>
  </si>
  <si>
    <t>Diameter of pile</t>
  </si>
  <si>
    <t>grade of concrete</t>
  </si>
  <si>
    <t>E</t>
  </si>
  <si>
    <t>I</t>
  </si>
  <si>
    <t>Mpa</t>
  </si>
  <si>
    <t>N/mm^2</t>
  </si>
  <si>
    <t>m^4</t>
  </si>
  <si>
    <t>noof piles</t>
  </si>
  <si>
    <t>consider pile head as</t>
  </si>
  <si>
    <t>Relative stiffness:</t>
  </si>
  <si>
    <t>for sand and normal loaded clays</t>
  </si>
  <si>
    <t>for pre loaded clays</t>
  </si>
  <si>
    <t>values of k</t>
  </si>
  <si>
    <t>ηh</t>
  </si>
  <si>
    <t>k</t>
  </si>
  <si>
    <t>T or R</t>
  </si>
  <si>
    <t>unsupported length(L1)=</t>
  </si>
  <si>
    <t>L1/T or L1/R=</t>
  </si>
  <si>
    <t>CALCULATION OF Lf</t>
  </si>
  <si>
    <t>Lf/T or Lf/R=</t>
  </si>
  <si>
    <t>Lf=</t>
  </si>
  <si>
    <t>TOTAL LENGTH(L1+Lf)=</t>
  </si>
  <si>
    <t>LATERAL LOAD CAPACITY(Q)</t>
  </si>
  <si>
    <t>FREE HEAD</t>
  </si>
  <si>
    <t>FIXED HEAD</t>
  </si>
  <si>
    <t>Y = limited lateral deflection(5 mm)</t>
  </si>
  <si>
    <t>Q</t>
  </si>
  <si>
    <t>Fixed end moment</t>
  </si>
  <si>
    <t>DESIGN MOMENT (M)</t>
  </si>
  <si>
    <t>Reduction factor(m) for free head piles</t>
  </si>
  <si>
    <t>Reduction factor(m) for fied head piles</t>
  </si>
  <si>
    <t>Pile  group capacity</t>
  </si>
  <si>
    <t>Safe group capacity</t>
  </si>
  <si>
    <t>Safe capacity( by individual piles)</t>
  </si>
  <si>
    <t xml:space="preserve"> PILE CAPACITY</t>
  </si>
  <si>
    <t xml:space="preserve">average undrained cohession at  I th layer of pile </t>
  </si>
  <si>
    <t>zc</t>
  </si>
  <si>
    <t>(critical depth 16*Dia of pile)</t>
  </si>
  <si>
    <t>NOTE:</t>
  </si>
  <si>
    <t xml:space="preserve">2. End the particular soil layer at depth equal to crtical depth </t>
  </si>
  <si>
    <t>1. Take separate layer of soil from water table level</t>
  </si>
  <si>
    <t>kN</t>
  </si>
  <si>
    <t>kN m</t>
  </si>
  <si>
    <t>kN-m</t>
  </si>
  <si>
    <t>Values of ηh</t>
  </si>
  <si>
    <r>
      <t>M</t>
    </r>
    <r>
      <rPr>
        <b/>
        <vertAlign val="subscript"/>
        <sz val="12"/>
        <color theme="1"/>
        <rFont val="Times New Roman"/>
        <family val="1"/>
      </rPr>
      <t>f</t>
    </r>
  </si>
  <si>
    <r>
      <t>mM</t>
    </r>
    <r>
      <rPr>
        <vertAlign val="subscript"/>
        <sz val="11"/>
        <color theme="1"/>
        <rFont val="Times New Roman"/>
        <family val="1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</si>
</sst>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3" borderId="2" xfId="0" applyFill="1" applyBorder="1"/>
    <xf numFmtId="0" fontId="0" fillId="3" borderId="0" xfId="0" applyFill="1" applyAlignment="1"/>
    <xf numFmtId="0" fontId="0" fillId="5" borderId="0" xfId="0" applyFill="1"/>
    <xf numFmtId="0" fontId="0" fillId="5" borderId="0" xfId="0" applyFill="1" applyAlignment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/>
    <xf numFmtId="0" fontId="5" fillId="2" borderId="3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1" xfId="0" applyFont="1" applyFill="1" applyBorder="1"/>
    <xf numFmtId="0" fontId="5" fillId="3" borderId="1" xfId="0" applyFont="1" applyFill="1" applyBorder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2" borderId="1" xfId="0" applyFont="1" applyFill="1" applyBorder="1"/>
    <xf numFmtId="0" fontId="10" fillId="3" borderId="1" xfId="0" applyFont="1" applyFill="1" applyBorder="1"/>
    <xf numFmtId="0" fontId="10" fillId="3" borderId="0" xfId="0" applyFont="1" applyFill="1"/>
    <xf numFmtId="0" fontId="10" fillId="0" borderId="0" xfId="0" applyFont="1" applyAlignme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12</xdr:row>
      <xdr:rowOff>109537</xdr:rowOff>
    </xdr:from>
    <xdr:ext cx="580607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FA0C0588-D1E6-4357-A5D6-499FC13E9432}"/>
                </a:ext>
              </a:extLst>
            </xdr:cNvPr>
            <xdr:cNvSpPr txBox="1"/>
          </xdr:nvSpPr>
          <xdr:spPr>
            <a:xfrm>
              <a:off x="676275" y="2205037"/>
              <a:ext cx="58060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</m:deg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A0C0588-D1E6-4357-A5D6-499FC13E9432}"/>
                </a:ext>
              </a:extLst>
            </xdr:cNvPr>
            <xdr:cNvSpPr txBox="1"/>
          </xdr:nvSpPr>
          <xdr:spPr>
            <a:xfrm>
              <a:off x="676275" y="2205037"/>
              <a:ext cx="58060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=√(5&amp;𝐸𝐼/𝜂ℎ)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18</xdr:row>
      <xdr:rowOff>61912</xdr:rowOff>
    </xdr:from>
    <xdr:ext cx="1200150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F7F98B26-0488-4700-B155-A63C9E5CC29B}"/>
                </a:ext>
              </a:extLst>
            </xdr:cNvPr>
            <xdr:cNvSpPr txBox="1"/>
          </xdr:nvSpPr>
          <xdr:spPr>
            <a:xfrm>
              <a:off x="619125" y="3300412"/>
              <a:ext cx="1200150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R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>
                      <m:r>
                        <m:rPr>
                          <m:brk m:alnAt="7"/>
                        </m:r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deg>
                    <m:e>
                      <m:f>
                        <m:f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𝐸𝐼</m:t>
                          </m:r>
                        </m:num>
                        <m:den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𝐾</m:t>
                          </m:r>
                        </m:den>
                      </m:f>
                    </m:e>
                  </m:rad>
                </m:oMath>
              </a14:m>
              <a:endParaRPr lang="en-IN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7F98B26-0488-4700-B155-A63C9E5CC29B}"/>
                </a:ext>
              </a:extLst>
            </xdr:cNvPr>
            <xdr:cNvSpPr txBox="1"/>
          </xdr:nvSpPr>
          <xdr:spPr>
            <a:xfrm>
              <a:off x="619125" y="3300412"/>
              <a:ext cx="1200150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R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=√(5&amp;𝐸𝐼/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400"/>
            </a:p>
          </xdr:txBody>
        </xdr:sp>
      </mc:Fallback>
    </mc:AlternateContent>
    <xdr:clientData/>
  </xdr:oneCellAnchor>
  <xdr:twoCellAnchor editAs="oneCell">
    <xdr:from>
      <xdr:col>3</xdr:col>
      <xdr:colOff>523876</xdr:colOff>
      <xdr:row>12</xdr:row>
      <xdr:rowOff>0</xdr:rowOff>
    </xdr:from>
    <xdr:to>
      <xdr:col>9</xdr:col>
      <xdr:colOff>0</xdr:colOff>
      <xdr:row>24</xdr:row>
      <xdr:rowOff>159466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EE4A2EC7-5269-474F-8B47-D23A71BF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6" y="2286000"/>
          <a:ext cx="3133724" cy="2565281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27</xdr:row>
      <xdr:rowOff>38101</xdr:rowOff>
    </xdr:from>
    <xdr:to>
      <xdr:col>8</xdr:col>
      <xdr:colOff>600075</xdr:colOff>
      <xdr:row>35</xdr:row>
      <xdr:rowOff>150006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EE93962D-ED97-4F23-B0E8-5A783738B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5181601"/>
          <a:ext cx="3114675" cy="1713610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85726</xdr:colOff>
      <xdr:row>3</xdr:row>
      <xdr:rowOff>152400</xdr:rowOff>
    </xdr:from>
    <xdr:to>
      <xdr:col>16</xdr:col>
      <xdr:colOff>428626</xdr:colOff>
      <xdr:row>15</xdr:row>
      <xdr:rowOff>176767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3C1B9C46-7A40-48FA-B5F4-E390BB02C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1726" y="723900"/>
          <a:ext cx="4000500" cy="2430683"/>
        </a:xfrm>
        <a:prstGeom prst="rect">
          <a:avLst/>
        </a:prstGeom>
      </xdr:spPr>
    </xdr:pic>
    <xdr:clientData/>
  </xdr:twoCellAnchor>
  <xdr:oneCellAnchor>
    <xdr:from>
      <xdr:col>10</xdr:col>
      <xdr:colOff>266700</xdr:colOff>
      <xdr:row>24</xdr:row>
      <xdr:rowOff>119062</xdr:rowOff>
    </xdr:from>
    <xdr:ext cx="1020664" cy="352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xmlns="" id="{522BA658-B0A4-4083-B3CC-93250CE9B000}"/>
                </a:ext>
              </a:extLst>
            </xdr:cNvPr>
            <xdr:cNvSpPr txBox="1"/>
          </xdr:nvSpPr>
          <xdr:spPr>
            <a:xfrm>
              <a:off x="6362700" y="4691062"/>
              <a:ext cx="1020664" cy="352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𝐸𝐼𝑌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𝐿𝐹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22BA658-B0A4-4083-B3CC-93250CE9B000}"/>
                </a:ext>
              </a:extLst>
            </xdr:cNvPr>
            <xdr:cNvSpPr txBox="1"/>
          </xdr:nvSpPr>
          <xdr:spPr>
            <a:xfrm>
              <a:off x="6362700" y="4691062"/>
              <a:ext cx="1020664" cy="352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=3𝐸𝐼𝑌/(𝐿1+𝐿𝐹)^3 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10</xdr:col>
      <xdr:colOff>285750</xdr:colOff>
      <xdr:row>27</xdr:row>
      <xdr:rowOff>14287</xdr:rowOff>
    </xdr:from>
    <xdr:ext cx="985591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xmlns="" id="{CD662CC1-42EB-4822-A249-8F2A6B3DB238}"/>
                </a:ext>
              </a:extLst>
            </xdr:cNvPr>
            <xdr:cNvSpPr txBox="1"/>
          </xdr:nvSpPr>
          <xdr:spPr>
            <a:xfrm>
              <a:off x="6381750" y="5157787"/>
              <a:ext cx="98559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𝐸𝐼𝑌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𝐿𝐹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D662CC1-42EB-4822-A249-8F2A6B3DB238}"/>
                </a:ext>
              </a:extLst>
            </xdr:cNvPr>
            <xdr:cNvSpPr txBox="1"/>
          </xdr:nvSpPr>
          <xdr:spPr>
            <a:xfrm>
              <a:off x="6381750" y="5157787"/>
              <a:ext cx="98559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𝐸𝐼𝑌/(𝐿1+𝐿𝐹)^3 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10</xdr:col>
      <xdr:colOff>247650</xdr:colOff>
      <xdr:row>37</xdr:row>
      <xdr:rowOff>14287</xdr:rowOff>
    </xdr:from>
    <xdr:ext cx="1297022" cy="538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xmlns="" id="{2BAEA772-A5F0-4564-9135-99C94B5171B6}"/>
                </a:ext>
              </a:extLst>
            </xdr:cNvPr>
            <xdr:cNvSpPr txBox="1"/>
          </xdr:nvSpPr>
          <xdr:spPr>
            <a:xfrm>
              <a:off x="6343650" y="7167562"/>
              <a:ext cx="1297022" cy="538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𝑀𝑓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𝐿𝑓</m:t>
                        </m:r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 b="0"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𝑀𝑓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=0.5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𝐿𝑓</m:t>
                        </m:r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BAEA772-A5F0-4564-9135-99C94B5171B6}"/>
                </a:ext>
              </a:extLst>
            </xdr:cNvPr>
            <xdr:cNvSpPr txBox="1"/>
          </xdr:nvSpPr>
          <xdr:spPr>
            <a:xfrm>
              <a:off x="6343650" y="7167562"/>
              <a:ext cx="1297022" cy="538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𝑀𝑓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=𝑄(𝐿1+𝐿𝑓)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 b="0">
                <a:ea typeface="Cambria Math" panose="02040503050406030204" pitchFamily="18" charset="0"/>
              </a:endParaRP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𝑀𝑓=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𝑄(𝐿1+𝐿𝑓)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0</xdr:col>
      <xdr:colOff>495300</xdr:colOff>
      <xdr:row>50</xdr:row>
      <xdr:rowOff>152400</xdr:rowOff>
    </xdr:from>
    <xdr:to>
      <xdr:col>5</xdr:col>
      <xdr:colOff>428625</xdr:colOff>
      <xdr:row>61</xdr:row>
      <xdr:rowOff>93580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5A7F4A1B-4F97-4B74-B787-B6C6E998C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" y="9858375"/>
          <a:ext cx="2981325" cy="203668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63</xdr:row>
      <xdr:rowOff>152400</xdr:rowOff>
    </xdr:from>
    <xdr:to>
      <xdr:col>6</xdr:col>
      <xdr:colOff>47625</xdr:colOff>
      <xdr:row>75</xdr:row>
      <xdr:rowOff>50598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9C9BA31B-3567-4E30-AE8D-7EADBF06D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12334875"/>
          <a:ext cx="3390900" cy="2184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view="pageBreakPreview" zoomScale="96" zoomScaleNormal="100" zoomScaleSheetLayoutView="96" workbookViewId="0">
      <selection activeCell="A5" sqref="A5:B5"/>
    </sheetView>
  </sheetViews>
  <sheetFormatPr defaultRowHeight="15" x14ac:dyDescent="0.25"/>
  <cols>
    <col min="1" max="1" width="10.28515625" customWidth="1"/>
    <col min="2" max="2" width="16.7109375" customWidth="1"/>
    <col min="3" max="3" width="10.85546875" customWidth="1"/>
    <col min="4" max="4" width="11" bestFit="1" customWidth="1"/>
  </cols>
  <sheetData>
    <row r="1" spans="1:15" ht="18.75" x14ac:dyDescent="0.3">
      <c r="A1" s="21" t="s">
        <v>85</v>
      </c>
      <c r="B1" s="22"/>
      <c r="C1" s="22"/>
      <c r="D1" s="22"/>
      <c r="E1" s="22"/>
      <c r="F1" s="22"/>
      <c r="G1" s="22"/>
      <c r="H1" s="22"/>
      <c r="I1" s="22"/>
      <c r="J1" s="1"/>
      <c r="K1" s="1"/>
    </row>
    <row r="2" spans="1:15" x14ac:dyDescent="0.25">
      <c r="A2" s="19" t="s">
        <v>0</v>
      </c>
      <c r="B2" s="19"/>
      <c r="C2" t="s">
        <v>2</v>
      </c>
      <c r="D2" s="3">
        <v>4</v>
      </c>
      <c r="E2" t="s">
        <v>46</v>
      </c>
    </row>
    <row r="3" spans="1:15" x14ac:dyDescent="0.25">
      <c r="A3" s="19" t="s">
        <v>1</v>
      </c>
      <c r="B3" s="19"/>
      <c r="C3" t="s">
        <v>2</v>
      </c>
      <c r="D3" s="3">
        <v>0.2</v>
      </c>
      <c r="E3" t="s">
        <v>46</v>
      </c>
    </row>
    <row r="5" spans="1:15" x14ac:dyDescent="0.25">
      <c r="A5" s="19" t="s">
        <v>6</v>
      </c>
      <c r="B5" s="19"/>
      <c r="C5" t="s">
        <v>2</v>
      </c>
      <c r="D5" s="3">
        <v>2</v>
      </c>
      <c r="E5" t="s">
        <v>7</v>
      </c>
    </row>
    <row r="6" spans="1:15" x14ac:dyDescent="0.25">
      <c r="A6" s="19" t="s">
        <v>8</v>
      </c>
      <c r="B6" s="19"/>
    </row>
    <row r="7" spans="1:15" x14ac:dyDescent="0.25">
      <c r="A7" s="1" t="s">
        <v>9</v>
      </c>
      <c r="B7" s="1" t="s">
        <v>2</v>
      </c>
      <c r="C7">
        <v>1</v>
      </c>
      <c r="J7" t="s">
        <v>89</v>
      </c>
    </row>
    <row r="8" spans="1:15" x14ac:dyDescent="0.25">
      <c r="A8" s="1" t="s">
        <v>10</v>
      </c>
      <c r="B8" s="1" t="s">
        <v>2</v>
      </c>
      <c r="C8">
        <v>2</v>
      </c>
      <c r="J8" s="17" t="s">
        <v>91</v>
      </c>
      <c r="K8" s="17"/>
      <c r="L8" s="17"/>
      <c r="M8" s="17"/>
      <c r="N8" s="17"/>
      <c r="O8" s="15"/>
    </row>
    <row r="9" spans="1:15" x14ac:dyDescent="0.25">
      <c r="A9" s="1" t="s">
        <v>20</v>
      </c>
      <c r="B9" s="1" t="s">
        <v>2</v>
      </c>
      <c r="C9">
        <f>PI()*D3^2/4</f>
        <v>3.1415926535897934E-2</v>
      </c>
      <c r="D9" t="s">
        <v>21</v>
      </c>
      <c r="J9" s="16" t="s">
        <v>90</v>
      </c>
      <c r="K9" s="16"/>
      <c r="L9" s="16"/>
      <c r="M9" s="16"/>
      <c r="N9" s="16"/>
      <c r="O9" s="15"/>
    </row>
    <row r="10" spans="1:15" x14ac:dyDescent="0.25">
      <c r="A10" s="1" t="s">
        <v>19</v>
      </c>
      <c r="B10" s="1" t="s">
        <v>2</v>
      </c>
      <c r="C10">
        <f>PI()*D3</f>
        <v>0.62831853071795862</v>
      </c>
      <c r="D10" t="s">
        <v>3</v>
      </c>
    </row>
    <row r="12" spans="1:15" x14ac:dyDescent="0.25">
      <c r="A12" s="19" t="s">
        <v>4</v>
      </c>
      <c r="B12" s="19"/>
      <c r="C12" s="19"/>
      <c r="D12" s="4"/>
    </row>
    <row r="13" spans="1:15" x14ac:dyDescent="0.25">
      <c r="A13" s="1"/>
      <c r="B13" s="1" t="s">
        <v>18</v>
      </c>
      <c r="C13" s="1" t="s">
        <v>2</v>
      </c>
      <c r="D13" s="4" t="s">
        <v>34</v>
      </c>
    </row>
    <row r="14" spans="1:15" x14ac:dyDescent="0.25">
      <c r="A14" s="1"/>
      <c r="B14" s="1" t="s">
        <v>16</v>
      </c>
      <c r="C14" s="1" t="s">
        <v>2</v>
      </c>
      <c r="D14" s="4" t="s">
        <v>38</v>
      </c>
    </row>
    <row r="15" spans="1:15" x14ac:dyDescent="0.25">
      <c r="A15" s="1"/>
      <c r="B15" s="1" t="s">
        <v>13</v>
      </c>
      <c r="C15" s="1" t="s">
        <v>2</v>
      </c>
      <c r="D15" s="4" t="s">
        <v>25</v>
      </c>
    </row>
    <row r="16" spans="1:15" x14ac:dyDescent="0.25">
      <c r="A16" s="1"/>
      <c r="B16" s="1" t="s">
        <v>12</v>
      </c>
      <c r="C16" s="1" t="s">
        <v>2</v>
      </c>
      <c r="D16" s="4" t="s">
        <v>26</v>
      </c>
    </row>
    <row r="17" spans="1:15" x14ac:dyDescent="0.25">
      <c r="A17" s="1"/>
      <c r="B17" s="1" t="s">
        <v>14</v>
      </c>
      <c r="C17" s="1" t="s">
        <v>2</v>
      </c>
      <c r="D17" s="4" t="s">
        <v>27</v>
      </c>
    </row>
    <row r="18" spans="1:15" x14ac:dyDescent="0.25">
      <c r="A18" s="1"/>
      <c r="B18" s="1" t="s">
        <v>15</v>
      </c>
      <c r="C18" s="1" t="s">
        <v>2</v>
      </c>
      <c r="D18" s="4" t="s">
        <v>28</v>
      </c>
    </row>
    <row r="19" spans="1:15" x14ac:dyDescent="0.25">
      <c r="A19" s="1"/>
      <c r="B19" s="1" t="s">
        <v>22</v>
      </c>
      <c r="C19" s="1" t="s">
        <v>2</v>
      </c>
      <c r="D19" s="4" t="s">
        <v>86</v>
      </c>
    </row>
    <row r="20" spans="1:15" x14ac:dyDescent="0.25">
      <c r="A20" s="1"/>
      <c r="B20" s="1" t="s">
        <v>23</v>
      </c>
      <c r="C20" s="1" t="s">
        <v>2</v>
      </c>
      <c r="D20" s="4" t="s">
        <v>29</v>
      </c>
    </row>
    <row r="21" spans="1:15" x14ac:dyDescent="0.25">
      <c r="A21" s="1"/>
      <c r="B21" s="1" t="s">
        <v>17</v>
      </c>
      <c r="C21" s="1" t="s">
        <v>2</v>
      </c>
      <c r="D21" s="4" t="s">
        <v>30</v>
      </c>
    </row>
    <row r="22" spans="1:15" x14ac:dyDescent="0.25">
      <c r="A22" s="1"/>
      <c r="B22" s="1" t="s">
        <v>36</v>
      </c>
      <c r="C22" s="1" t="s">
        <v>2</v>
      </c>
      <c r="D22" s="4" t="s">
        <v>31</v>
      </c>
    </row>
    <row r="23" spans="1:15" x14ac:dyDescent="0.25">
      <c r="A23" s="1"/>
      <c r="B23" s="1" t="s">
        <v>35</v>
      </c>
      <c r="C23" s="1" t="s">
        <v>2</v>
      </c>
      <c r="D23" s="4" t="s">
        <v>32</v>
      </c>
    </row>
    <row r="24" spans="1:15" x14ac:dyDescent="0.25">
      <c r="A24" s="1"/>
      <c r="B24" s="1" t="s">
        <v>87</v>
      </c>
      <c r="C24" s="1" t="s">
        <v>2</v>
      </c>
      <c r="D24" s="14">
        <f>16*D3</f>
        <v>3.2</v>
      </c>
      <c r="E24" t="s">
        <v>46</v>
      </c>
      <c r="F24" s="19" t="s">
        <v>88</v>
      </c>
      <c r="G24" s="19"/>
      <c r="H24" s="19"/>
    </row>
    <row r="25" spans="1:15" ht="18.75" x14ac:dyDescent="0.3">
      <c r="A25" s="19" t="s">
        <v>5</v>
      </c>
      <c r="B25" s="19"/>
      <c r="C25" t="s">
        <v>11</v>
      </c>
      <c r="D25" s="1" t="s">
        <v>18</v>
      </c>
      <c r="E25" s="6" t="s">
        <v>16</v>
      </c>
      <c r="F25" s="5" t="s">
        <v>13</v>
      </c>
      <c r="G25" s="1" t="s">
        <v>12</v>
      </c>
      <c r="H25" s="1" t="s">
        <v>14</v>
      </c>
      <c r="I25" s="1" t="s">
        <v>15</v>
      </c>
      <c r="J25" s="1" t="s">
        <v>22</v>
      </c>
      <c r="K25" s="6" t="s">
        <v>23</v>
      </c>
      <c r="L25" s="1" t="s">
        <v>17</v>
      </c>
      <c r="M25" s="1" t="s">
        <v>35</v>
      </c>
      <c r="N25" s="1" t="s">
        <v>36</v>
      </c>
      <c r="O25" s="2" t="s">
        <v>37</v>
      </c>
    </row>
    <row r="26" spans="1:15" x14ac:dyDescent="0.25">
      <c r="A26" s="19">
        <v>1</v>
      </c>
      <c r="B26" s="19"/>
      <c r="C26" s="7">
        <v>2</v>
      </c>
      <c r="D26" s="7">
        <v>2</v>
      </c>
      <c r="E26" s="7">
        <v>17</v>
      </c>
      <c r="F26" s="7">
        <v>0.52</v>
      </c>
      <c r="G26" s="9">
        <f>2/3*F26</f>
        <v>0.34666666666666668</v>
      </c>
      <c r="H26" s="7"/>
      <c r="I26" s="7">
        <v>9</v>
      </c>
      <c r="J26" s="7">
        <v>120</v>
      </c>
      <c r="K26" s="7">
        <v>0.41499999999999998</v>
      </c>
      <c r="L26" s="13">
        <f>IF(C26="","",E26*D26)</f>
        <v>34</v>
      </c>
      <c r="M26" s="9" t="str">
        <f>IF(C27="",IF(C26=1,L26*(H26-1),J26*I26),"")</f>
        <v/>
      </c>
      <c r="N26" s="9">
        <f>IF(C26=1,1.25*0.5*L26*TAN(G26),K26*J26)</f>
        <v>49.8</v>
      </c>
      <c r="O26" s="9">
        <f>N26*D26*$C$10</f>
        <v>62.580525659508673</v>
      </c>
    </row>
    <row r="27" spans="1:15" x14ac:dyDescent="0.25">
      <c r="A27" s="19">
        <v>2</v>
      </c>
      <c r="B27" s="19"/>
      <c r="C27" s="7">
        <v>1</v>
      </c>
      <c r="D27" s="7">
        <v>1.2</v>
      </c>
      <c r="E27" s="7">
        <v>17</v>
      </c>
      <c r="F27" s="7">
        <v>0.52</v>
      </c>
      <c r="G27" s="9">
        <f t="shared" ref="G27:G35" si="0">2/3*F27</f>
        <v>0.34666666666666668</v>
      </c>
      <c r="H27" s="7">
        <v>60</v>
      </c>
      <c r="I27" s="7">
        <v>9</v>
      </c>
      <c r="J27" s="7"/>
      <c r="K27" s="7">
        <v>0.9</v>
      </c>
      <c r="L27" s="13">
        <f>IF(C27="","",IF(SUM($D$26:$D26)=$D$24,L26,E27*D27+L26))</f>
        <v>54.4</v>
      </c>
      <c r="M27" s="9" t="str">
        <f t="shared" ref="M27:M35" si="1">IF(C28="",IF(C27=1,L27*(H27-1),J27*I27),"")</f>
        <v/>
      </c>
      <c r="N27" s="9">
        <f t="shared" ref="N27:N35" si="2">IF(C27=1,1.25*0.5*L27*TAN(G27),K27*J27)</f>
        <v>12.282689909759565</v>
      </c>
      <c r="O27" s="9">
        <f t="shared" ref="O27:O35" si="3">N27*D27*$C$10</f>
        <v>9.26093001283731</v>
      </c>
    </row>
    <row r="28" spans="1:15" x14ac:dyDescent="0.25">
      <c r="A28" s="19">
        <v>3</v>
      </c>
      <c r="B28" s="19"/>
      <c r="C28" s="7">
        <v>1</v>
      </c>
      <c r="D28" s="7">
        <v>0.8</v>
      </c>
      <c r="E28" s="7">
        <v>17</v>
      </c>
      <c r="F28" s="7">
        <v>0.52</v>
      </c>
      <c r="G28" s="9">
        <f t="shared" si="0"/>
        <v>0.34666666666666668</v>
      </c>
      <c r="H28" s="7">
        <v>60</v>
      </c>
      <c r="I28" s="7">
        <v>9</v>
      </c>
      <c r="J28" s="7"/>
      <c r="K28" s="7">
        <v>0.9</v>
      </c>
      <c r="L28" s="13">
        <f>IF(C28="","",IF(SUM($D$26:$D27)=$D$24,L27,E28*D28+L27))</f>
        <v>54.4</v>
      </c>
      <c r="M28" s="9">
        <f t="shared" si="1"/>
        <v>3209.6</v>
      </c>
      <c r="N28" s="9">
        <f t="shared" si="2"/>
        <v>12.282689909759565</v>
      </c>
      <c r="O28" s="9">
        <f t="shared" si="3"/>
        <v>6.1739533418915409</v>
      </c>
    </row>
    <row r="29" spans="1:15" x14ac:dyDescent="0.25">
      <c r="A29" s="19">
        <v>4</v>
      </c>
      <c r="B29" s="19"/>
      <c r="C29" s="7"/>
      <c r="D29" s="7"/>
      <c r="E29" s="7"/>
      <c r="F29" s="7"/>
      <c r="G29" s="9">
        <f t="shared" si="0"/>
        <v>0</v>
      </c>
      <c r="H29" s="7"/>
      <c r="I29" s="7"/>
      <c r="J29" s="7"/>
      <c r="K29" s="7"/>
      <c r="L29" s="13" t="str">
        <f>IF(C29="","",IF(SUM($D$26:$D28)=$D$24,L28,E29*D29+L28))</f>
        <v/>
      </c>
      <c r="M29" s="9">
        <f t="shared" si="1"/>
        <v>0</v>
      </c>
      <c r="N29" s="9">
        <f t="shared" si="2"/>
        <v>0</v>
      </c>
      <c r="O29" s="9">
        <f t="shared" si="3"/>
        <v>0</v>
      </c>
    </row>
    <row r="30" spans="1:15" x14ac:dyDescent="0.25">
      <c r="A30" s="19">
        <v>5</v>
      </c>
      <c r="B30" s="19"/>
      <c r="C30" s="7"/>
      <c r="D30" s="7"/>
      <c r="E30" s="7"/>
      <c r="F30" s="7"/>
      <c r="G30" s="9">
        <f t="shared" si="0"/>
        <v>0</v>
      </c>
      <c r="H30" s="7"/>
      <c r="I30" s="7"/>
      <c r="J30" s="7"/>
      <c r="K30" s="7"/>
      <c r="L30" s="13" t="str">
        <f>IF(C30="","",IF(SUM($D$26:$D29)=$D$24,L29,E30*D30+L29))</f>
        <v/>
      </c>
      <c r="M30" s="9">
        <f t="shared" si="1"/>
        <v>0</v>
      </c>
      <c r="N30" s="9">
        <f t="shared" si="2"/>
        <v>0</v>
      </c>
      <c r="O30" s="9">
        <f t="shared" si="3"/>
        <v>0</v>
      </c>
    </row>
    <row r="31" spans="1:15" x14ac:dyDescent="0.25">
      <c r="A31" s="19">
        <v>6</v>
      </c>
      <c r="B31" s="19"/>
      <c r="C31" s="7"/>
      <c r="D31" s="7"/>
      <c r="E31" s="7"/>
      <c r="F31" s="7"/>
      <c r="G31" s="9">
        <f t="shared" si="0"/>
        <v>0</v>
      </c>
      <c r="H31" s="7"/>
      <c r="I31" s="7"/>
      <c r="J31" s="7"/>
      <c r="K31" s="7"/>
      <c r="L31" s="13" t="str">
        <f>IF(C31="","",IF(SUM($D$26:$D30)=$D$24,L30,E31*D31+L30))</f>
        <v/>
      </c>
      <c r="M31" s="9">
        <f t="shared" si="1"/>
        <v>0</v>
      </c>
      <c r="N31" s="9">
        <f t="shared" si="2"/>
        <v>0</v>
      </c>
      <c r="O31" s="9">
        <f t="shared" si="3"/>
        <v>0</v>
      </c>
    </row>
    <row r="32" spans="1:15" x14ac:dyDescent="0.25">
      <c r="A32" s="19">
        <v>7</v>
      </c>
      <c r="B32" s="19"/>
      <c r="C32" s="7"/>
      <c r="D32" s="7"/>
      <c r="E32" s="7"/>
      <c r="F32" s="7"/>
      <c r="G32" s="9">
        <f t="shared" si="0"/>
        <v>0</v>
      </c>
      <c r="H32" s="7"/>
      <c r="I32" s="7"/>
      <c r="J32" s="7"/>
      <c r="K32" s="7"/>
      <c r="L32" s="13" t="str">
        <f>IF(C32="","",IF(SUM($D$26:$D31)=$D$24,L31,E32*D32+L31))</f>
        <v/>
      </c>
      <c r="M32" s="9">
        <f t="shared" si="1"/>
        <v>0</v>
      </c>
      <c r="N32" s="9">
        <f t="shared" si="2"/>
        <v>0</v>
      </c>
      <c r="O32" s="9">
        <f t="shared" si="3"/>
        <v>0</v>
      </c>
    </row>
    <row r="33" spans="1:15" x14ac:dyDescent="0.25">
      <c r="A33" s="19">
        <v>8</v>
      </c>
      <c r="B33" s="19"/>
      <c r="C33" s="7"/>
      <c r="D33" s="7"/>
      <c r="E33" s="7"/>
      <c r="F33" s="7"/>
      <c r="G33" s="9">
        <f t="shared" si="0"/>
        <v>0</v>
      </c>
      <c r="H33" s="7"/>
      <c r="I33" s="7"/>
      <c r="J33" s="7"/>
      <c r="K33" s="7"/>
      <c r="L33" s="13" t="str">
        <f>IF(C33="","",IF(SUM($D$26:$D32)=$D$24,L32,E33*D33+L32))</f>
        <v/>
      </c>
      <c r="M33" s="9">
        <f t="shared" si="1"/>
        <v>0</v>
      </c>
      <c r="N33" s="9">
        <f t="shared" si="2"/>
        <v>0</v>
      </c>
      <c r="O33" s="9">
        <f t="shared" si="3"/>
        <v>0</v>
      </c>
    </row>
    <row r="34" spans="1:15" x14ac:dyDescent="0.25">
      <c r="A34" s="19">
        <v>9</v>
      </c>
      <c r="B34" s="19"/>
      <c r="C34" s="7"/>
      <c r="D34" s="7"/>
      <c r="E34" s="7"/>
      <c r="F34" s="7"/>
      <c r="G34" s="9">
        <f t="shared" si="0"/>
        <v>0</v>
      </c>
      <c r="H34" s="7"/>
      <c r="I34" s="7"/>
      <c r="J34" s="7"/>
      <c r="K34" s="7"/>
      <c r="L34" s="13" t="str">
        <f>IF(C34="","",IF(SUM($D$26:$D33)=$D$24,L33,E34*D34+L33))</f>
        <v/>
      </c>
      <c r="M34" s="9">
        <f t="shared" si="1"/>
        <v>0</v>
      </c>
      <c r="N34" s="9">
        <f t="shared" si="2"/>
        <v>0</v>
      </c>
      <c r="O34" s="9">
        <f t="shared" si="3"/>
        <v>0</v>
      </c>
    </row>
    <row r="35" spans="1:15" x14ac:dyDescent="0.25">
      <c r="A35" s="19">
        <v>10</v>
      </c>
      <c r="B35" s="19"/>
      <c r="C35" s="7"/>
      <c r="D35" s="7"/>
      <c r="E35" s="7"/>
      <c r="F35" s="7"/>
      <c r="G35" s="9">
        <f t="shared" si="0"/>
        <v>0</v>
      </c>
      <c r="H35" s="7"/>
      <c r="I35" s="7"/>
      <c r="J35" s="7"/>
      <c r="K35" s="7"/>
      <c r="L35" s="13" t="str">
        <f>IF(C35="","",IF(SUM($D$26:$D34)=$D$24,L34,E35*D35+L34))</f>
        <v/>
      </c>
      <c r="M35" s="9">
        <f t="shared" si="1"/>
        <v>0</v>
      </c>
      <c r="N35" s="9">
        <f t="shared" si="2"/>
        <v>0</v>
      </c>
      <c r="O35" s="9">
        <f t="shared" si="3"/>
        <v>0</v>
      </c>
    </row>
    <row r="36" spans="1:15" x14ac:dyDescent="0.25">
      <c r="M36" s="9">
        <f>SUM(M26:M35)</f>
        <v>3209.6</v>
      </c>
      <c r="N36" s="9"/>
      <c r="O36" s="9">
        <f>SUM(O26:O35)</f>
        <v>78.015409014237534</v>
      </c>
    </row>
    <row r="37" spans="1:15" x14ac:dyDescent="0.25">
      <c r="A37" s="19" t="s">
        <v>24</v>
      </c>
      <c r="B37" s="19"/>
      <c r="C37" t="s">
        <v>2</v>
      </c>
      <c r="D37" s="8">
        <f>C9*M36+O36</f>
        <v>178.84796682385553</v>
      </c>
      <c r="E37" t="s">
        <v>92</v>
      </c>
    </row>
    <row r="38" spans="1:15" x14ac:dyDescent="0.25">
      <c r="A38" s="19" t="s">
        <v>47</v>
      </c>
      <c r="B38" s="19"/>
      <c r="C38" t="s">
        <v>2</v>
      </c>
      <c r="D38" s="8">
        <f>D37/3</f>
        <v>59.615988941285174</v>
      </c>
      <c r="E38" t="s">
        <v>92</v>
      </c>
    </row>
    <row r="39" spans="1:15" ht="21" x14ac:dyDescent="0.35">
      <c r="A39" s="20" t="s">
        <v>39</v>
      </c>
      <c r="B39" s="19"/>
      <c r="C39" s="19"/>
      <c r="D39" s="19"/>
      <c r="E39" s="19"/>
      <c r="F39" s="19"/>
      <c r="G39" s="19"/>
    </row>
    <row r="40" spans="1:15" x14ac:dyDescent="0.25">
      <c r="A40" s="19" t="s">
        <v>48</v>
      </c>
      <c r="B40" s="19"/>
      <c r="C40" s="19"/>
      <c r="D40" s="2" t="s">
        <v>2</v>
      </c>
      <c r="E40" s="11">
        <v>25</v>
      </c>
      <c r="F40" s="2"/>
      <c r="G40" s="2"/>
    </row>
    <row r="41" spans="1:15" x14ac:dyDescent="0.25">
      <c r="A41" s="19" t="s">
        <v>40</v>
      </c>
      <c r="B41" s="19"/>
      <c r="C41" s="19"/>
      <c r="D41" t="s">
        <v>2</v>
      </c>
      <c r="E41" s="3">
        <v>5</v>
      </c>
    </row>
    <row r="42" spans="1:15" x14ac:dyDescent="0.25">
      <c r="A42" s="19" t="s">
        <v>44</v>
      </c>
      <c r="B42" s="19"/>
      <c r="C42" s="19"/>
      <c r="D42" t="s">
        <v>2</v>
      </c>
      <c r="E42" s="3">
        <v>5</v>
      </c>
    </row>
    <row r="43" spans="1:15" x14ac:dyDescent="0.25">
      <c r="A43" s="19" t="s">
        <v>41</v>
      </c>
      <c r="B43" s="19"/>
      <c r="C43" s="19"/>
      <c r="D43" t="s">
        <v>2</v>
      </c>
      <c r="E43" s="3">
        <v>0.5</v>
      </c>
    </row>
    <row r="44" spans="1:15" x14ac:dyDescent="0.25">
      <c r="A44" s="19" t="s">
        <v>42</v>
      </c>
      <c r="B44" s="19"/>
      <c r="C44" s="19"/>
      <c r="D44" t="s">
        <v>2</v>
      </c>
      <c r="E44">
        <f>(E41-1)*E43+D3</f>
        <v>2.2000000000000002</v>
      </c>
    </row>
    <row r="45" spans="1:15" x14ac:dyDescent="0.25">
      <c r="A45" s="19" t="s">
        <v>43</v>
      </c>
      <c r="B45" s="19"/>
      <c r="C45" s="19"/>
      <c r="D45" t="s">
        <v>2</v>
      </c>
      <c r="E45">
        <f>(E42-1)*E43+D3</f>
        <v>2.2000000000000002</v>
      </c>
    </row>
    <row r="46" spans="1:15" x14ac:dyDescent="0.25">
      <c r="A46" s="19" t="s">
        <v>20</v>
      </c>
      <c r="B46" s="19"/>
      <c r="C46" s="19"/>
      <c r="D46" t="s">
        <v>2</v>
      </c>
      <c r="E46">
        <f>E44*E45</f>
        <v>4.8400000000000007</v>
      </c>
      <c r="F46" t="s">
        <v>45</v>
      </c>
    </row>
    <row r="47" spans="1:15" x14ac:dyDescent="0.25">
      <c r="A47" s="19" t="s">
        <v>19</v>
      </c>
      <c r="B47" s="19"/>
      <c r="C47" s="19"/>
      <c r="D47" t="s">
        <v>2</v>
      </c>
      <c r="E47">
        <f>2*(E44+E45)</f>
        <v>8.8000000000000007</v>
      </c>
      <c r="F47" t="s">
        <v>46</v>
      </c>
    </row>
    <row r="48" spans="1:15" x14ac:dyDescent="0.25">
      <c r="A48" s="19"/>
      <c r="B48" s="19"/>
      <c r="C48" s="19"/>
    </row>
    <row r="49" spans="1:15" ht="18.75" x14ac:dyDescent="0.3">
      <c r="A49" s="19" t="s">
        <v>5</v>
      </c>
      <c r="B49" s="19"/>
      <c r="C49" t="s">
        <v>11</v>
      </c>
      <c r="D49" s="2" t="s">
        <v>18</v>
      </c>
      <c r="E49" s="6" t="s">
        <v>16</v>
      </c>
      <c r="F49" s="5" t="s">
        <v>13</v>
      </c>
      <c r="G49" s="2" t="s">
        <v>12</v>
      </c>
      <c r="H49" s="2" t="s">
        <v>14</v>
      </c>
      <c r="I49" s="2" t="s">
        <v>15</v>
      </c>
      <c r="J49" s="2" t="s">
        <v>22</v>
      </c>
      <c r="K49" s="6" t="s">
        <v>23</v>
      </c>
      <c r="L49" s="2" t="s">
        <v>17</v>
      </c>
      <c r="M49" s="2" t="s">
        <v>35</v>
      </c>
      <c r="N49" s="2" t="s">
        <v>36</v>
      </c>
      <c r="O49" s="2" t="s">
        <v>37</v>
      </c>
    </row>
    <row r="50" spans="1:15" x14ac:dyDescent="0.25">
      <c r="A50" s="19">
        <v>1</v>
      </c>
      <c r="B50" s="19"/>
      <c r="C50" s="7">
        <v>2</v>
      </c>
      <c r="D50" s="7">
        <v>2</v>
      </c>
      <c r="E50" s="7">
        <v>17</v>
      </c>
      <c r="F50" s="7">
        <v>0.52</v>
      </c>
      <c r="G50" s="9">
        <f>2/3*F50</f>
        <v>0.34666666666666668</v>
      </c>
      <c r="H50" s="7"/>
      <c r="I50" s="7">
        <v>9</v>
      </c>
      <c r="J50" s="7">
        <v>120</v>
      </c>
      <c r="K50" s="7">
        <v>1</v>
      </c>
      <c r="L50" s="10">
        <f>IF(C50="","",E50*D50)</f>
        <v>34</v>
      </c>
      <c r="M50" s="9" t="str">
        <f>IF(C51="",IF(C50=1,L50*(H50-1),J50*I50),"")</f>
        <v/>
      </c>
      <c r="N50" s="9">
        <f>IF(C50=1,1.25*0.5*L50*TAN(F50),K50*J50)</f>
        <v>120</v>
      </c>
      <c r="O50" s="9">
        <f>N50*D50*$E$47</f>
        <v>2112</v>
      </c>
    </row>
    <row r="51" spans="1:15" x14ac:dyDescent="0.25">
      <c r="A51" s="19">
        <v>2</v>
      </c>
      <c r="B51" s="19"/>
      <c r="C51" s="7">
        <v>1</v>
      </c>
      <c r="D51" s="7">
        <v>2</v>
      </c>
      <c r="E51" s="7">
        <v>17</v>
      </c>
      <c r="F51" s="7">
        <v>0.52</v>
      </c>
      <c r="G51" s="9">
        <f t="shared" ref="G51:G59" si="4">2/3*F51</f>
        <v>0.34666666666666668</v>
      </c>
      <c r="H51" s="7">
        <v>60</v>
      </c>
      <c r="I51" s="7">
        <v>9</v>
      </c>
      <c r="J51" s="7"/>
      <c r="K51" s="7">
        <v>1</v>
      </c>
      <c r="L51" s="10">
        <f>IF(C51="","",E51*D51+L50)</f>
        <v>68</v>
      </c>
      <c r="M51" s="9">
        <f t="shared" ref="M51:M59" si="5">IF(C52="",IF(C51=1,L51*(H51-1),J51*I51),"")</f>
        <v>4012</v>
      </c>
      <c r="N51" s="9">
        <f t="shared" ref="N51:N59" si="6">IF(C51=1,1.25*0.5*L51*TAN(F51),K51*J51)</f>
        <v>24.333877785695908</v>
      </c>
      <c r="O51" s="9">
        <f t="shared" ref="O51:O59" si="7">N51*D51*$E$47</f>
        <v>428.276249028248</v>
      </c>
    </row>
    <row r="52" spans="1:15" x14ac:dyDescent="0.25">
      <c r="A52" s="19">
        <v>3</v>
      </c>
      <c r="B52" s="19"/>
      <c r="C52" s="7"/>
      <c r="D52" s="7"/>
      <c r="E52" s="7"/>
      <c r="F52" s="7"/>
      <c r="G52" s="9">
        <f t="shared" si="4"/>
        <v>0</v>
      </c>
      <c r="H52" s="7"/>
      <c r="I52" s="7"/>
      <c r="J52" s="7"/>
      <c r="K52" s="7"/>
      <c r="L52" s="10" t="str">
        <f t="shared" ref="L52:L59" si="8">IF(C52="","",E52*D52+L51)</f>
        <v/>
      </c>
      <c r="M52" s="9">
        <f t="shared" si="5"/>
        <v>0</v>
      </c>
      <c r="N52" s="9">
        <f t="shared" si="6"/>
        <v>0</v>
      </c>
      <c r="O52" s="9">
        <f t="shared" si="7"/>
        <v>0</v>
      </c>
    </row>
    <row r="53" spans="1:15" x14ac:dyDescent="0.25">
      <c r="A53" s="19">
        <v>4</v>
      </c>
      <c r="B53" s="19"/>
      <c r="C53" s="7"/>
      <c r="D53" s="7"/>
      <c r="E53" s="7"/>
      <c r="F53" s="7"/>
      <c r="G53" s="9">
        <f t="shared" si="4"/>
        <v>0</v>
      </c>
      <c r="H53" s="7"/>
      <c r="I53" s="7"/>
      <c r="J53" s="7"/>
      <c r="K53" s="7"/>
      <c r="L53" s="10" t="str">
        <f t="shared" si="8"/>
        <v/>
      </c>
      <c r="M53" s="9">
        <f t="shared" si="5"/>
        <v>0</v>
      </c>
      <c r="N53" s="9">
        <f t="shared" si="6"/>
        <v>0</v>
      </c>
      <c r="O53" s="9">
        <f t="shared" si="7"/>
        <v>0</v>
      </c>
    </row>
    <row r="54" spans="1:15" x14ac:dyDescent="0.25">
      <c r="A54" s="19">
        <v>5</v>
      </c>
      <c r="B54" s="19"/>
      <c r="C54" s="7"/>
      <c r="D54" s="7"/>
      <c r="E54" s="7"/>
      <c r="F54" s="7"/>
      <c r="G54" s="9">
        <f t="shared" si="4"/>
        <v>0</v>
      </c>
      <c r="H54" s="7"/>
      <c r="I54" s="7"/>
      <c r="J54" s="7"/>
      <c r="K54" s="7"/>
      <c r="L54" s="10" t="str">
        <f t="shared" si="8"/>
        <v/>
      </c>
      <c r="M54" s="9">
        <f t="shared" si="5"/>
        <v>0</v>
      </c>
      <c r="N54" s="9">
        <f t="shared" si="6"/>
        <v>0</v>
      </c>
      <c r="O54" s="9">
        <f t="shared" si="7"/>
        <v>0</v>
      </c>
    </row>
    <row r="55" spans="1:15" x14ac:dyDescent="0.25">
      <c r="A55" s="19">
        <v>6</v>
      </c>
      <c r="B55" s="19"/>
      <c r="C55" s="7"/>
      <c r="D55" s="7"/>
      <c r="E55" s="7"/>
      <c r="F55" s="7"/>
      <c r="G55" s="9">
        <f t="shared" si="4"/>
        <v>0</v>
      </c>
      <c r="H55" s="7"/>
      <c r="I55" s="7"/>
      <c r="J55" s="7"/>
      <c r="K55" s="7"/>
      <c r="L55" s="10" t="str">
        <f t="shared" si="8"/>
        <v/>
      </c>
      <c r="M55" s="9">
        <f t="shared" si="5"/>
        <v>0</v>
      </c>
      <c r="N55" s="9">
        <f t="shared" si="6"/>
        <v>0</v>
      </c>
      <c r="O55" s="9">
        <f t="shared" si="7"/>
        <v>0</v>
      </c>
    </row>
    <row r="56" spans="1:15" x14ac:dyDescent="0.25">
      <c r="A56" s="19">
        <v>7</v>
      </c>
      <c r="B56" s="19"/>
      <c r="C56" s="7"/>
      <c r="D56" s="7"/>
      <c r="E56" s="7"/>
      <c r="F56" s="7"/>
      <c r="G56" s="9">
        <f t="shared" si="4"/>
        <v>0</v>
      </c>
      <c r="H56" s="7"/>
      <c r="I56" s="7"/>
      <c r="J56" s="7"/>
      <c r="K56" s="7"/>
      <c r="L56" s="10" t="str">
        <f t="shared" si="8"/>
        <v/>
      </c>
      <c r="M56" s="9">
        <f t="shared" si="5"/>
        <v>0</v>
      </c>
      <c r="N56" s="9">
        <f t="shared" si="6"/>
        <v>0</v>
      </c>
      <c r="O56" s="9">
        <f t="shared" si="7"/>
        <v>0</v>
      </c>
    </row>
    <row r="57" spans="1:15" x14ac:dyDescent="0.25">
      <c r="A57" s="19">
        <v>8</v>
      </c>
      <c r="B57" s="19"/>
      <c r="C57" s="7"/>
      <c r="D57" s="7"/>
      <c r="E57" s="7"/>
      <c r="F57" s="7"/>
      <c r="G57" s="9">
        <f t="shared" si="4"/>
        <v>0</v>
      </c>
      <c r="H57" s="7"/>
      <c r="I57" s="7"/>
      <c r="J57" s="7"/>
      <c r="K57" s="7"/>
      <c r="L57" s="10" t="str">
        <f t="shared" si="8"/>
        <v/>
      </c>
      <c r="M57" s="9">
        <f t="shared" si="5"/>
        <v>0</v>
      </c>
      <c r="N57" s="9">
        <f t="shared" si="6"/>
        <v>0</v>
      </c>
      <c r="O57" s="9">
        <f t="shared" si="7"/>
        <v>0</v>
      </c>
    </row>
    <row r="58" spans="1:15" x14ac:dyDescent="0.25">
      <c r="A58" s="19">
        <v>9</v>
      </c>
      <c r="B58" s="19"/>
      <c r="C58" s="7"/>
      <c r="D58" s="7"/>
      <c r="E58" s="7"/>
      <c r="F58" s="7"/>
      <c r="G58" s="9">
        <f t="shared" si="4"/>
        <v>0</v>
      </c>
      <c r="H58" s="7"/>
      <c r="I58" s="7"/>
      <c r="J58" s="7"/>
      <c r="K58" s="7"/>
      <c r="L58" s="10" t="str">
        <f t="shared" si="8"/>
        <v/>
      </c>
      <c r="M58" s="9">
        <f t="shared" si="5"/>
        <v>0</v>
      </c>
      <c r="N58" s="9">
        <f t="shared" si="6"/>
        <v>0</v>
      </c>
      <c r="O58" s="9">
        <f t="shared" si="7"/>
        <v>0</v>
      </c>
    </row>
    <row r="59" spans="1:15" x14ac:dyDescent="0.25">
      <c r="A59" s="19">
        <v>10</v>
      </c>
      <c r="B59" s="19"/>
      <c r="C59" s="7"/>
      <c r="D59" s="7"/>
      <c r="E59" s="7"/>
      <c r="F59" s="7"/>
      <c r="G59" s="9">
        <f t="shared" si="4"/>
        <v>0</v>
      </c>
      <c r="H59" s="7"/>
      <c r="I59" s="7"/>
      <c r="J59" s="7"/>
      <c r="K59" s="7"/>
      <c r="L59" s="10" t="str">
        <f t="shared" si="8"/>
        <v/>
      </c>
      <c r="M59" s="9">
        <f t="shared" si="5"/>
        <v>0</v>
      </c>
      <c r="N59" s="9">
        <f t="shared" si="6"/>
        <v>0</v>
      </c>
      <c r="O59" s="9">
        <f t="shared" si="7"/>
        <v>0</v>
      </c>
    </row>
    <row r="60" spans="1:15" x14ac:dyDescent="0.25">
      <c r="M60" s="9">
        <f>SUM(M50:M59)</f>
        <v>4012</v>
      </c>
      <c r="N60" s="9"/>
      <c r="O60" s="9">
        <f>SUM(O50:O59)</f>
        <v>2540.276249028248</v>
      </c>
    </row>
    <row r="61" spans="1:15" x14ac:dyDescent="0.25">
      <c r="A61" s="18" t="s">
        <v>82</v>
      </c>
      <c r="B61" s="18"/>
      <c r="C61" t="s">
        <v>2</v>
      </c>
      <c r="D61" s="8">
        <f>O60+M60*E46</f>
        <v>21958.356249028249</v>
      </c>
      <c r="E61" t="s">
        <v>92</v>
      </c>
    </row>
    <row r="62" spans="1:15" x14ac:dyDescent="0.25">
      <c r="A62" s="18" t="s">
        <v>83</v>
      </c>
      <c r="B62" s="18"/>
      <c r="C62" t="s">
        <v>2</v>
      </c>
      <c r="D62" s="8">
        <f>D61/3</f>
        <v>7319.4520830094161</v>
      </c>
      <c r="E62" t="s">
        <v>92</v>
      </c>
    </row>
    <row r="63" spans="1:15" x14ac:dyDescent="0.25">
      <c r="A63" s="12" t="s">
        <v>84</v>
      </c>
      <c r="B63" s="12"/>
      <c r="D63" s="8">
        <f>D37*E40/3</f>
        <v>1490.3997235321294</v>
      </c>
      <c r="E63" t="s">
        <v>92</v>
      </c>
    </row>
  </sheetData>
  <mergeCells count="44">
    <mergeCell ref="A26:B26"/>
    <mergeCell ref="A27:B27"/>
    <mergeCell ref="A28:B28"/>
    <mergeCell ref="F24:H24"/>
    <mergeCell ref="A37:B37"/>
    <mergeCell ref="A32:B32"/>
    <mergeCell ref="A33:B33"/>
    <mergeCell ref="A34:B34"/>
    <mergeCell ref="A35:B35"/>
    <mergeCell ref="A1:I1"/>
    <mergeCell ref="A2:B2"/>
    <mergeCell ref="A3:B3"/>
    <mergeCell ref="A5:B5"/>
    <mergeCell ref="A25:B25"/>
    <mergeCell ref="A6:B6"/>
    <mergeCell ref="A12:C12"/>
    <mergeCell ref="A39:G39"/>
    <mergeCell ref="A41:C41"/>
    <mergeCell ref="A42:C42"/>
    <mergeCell ref="A43:C43"/>
    <mergeCell ref="A29:B29"/>
    <mergeCell ref="A30:B30"/>
    <mergeCell ref="A31:B31"/>
    <mergeCell ref="A44:C44"/>
    <mergeCell ref="A45:C45"/>
    <mergeCell ref="A46:C46"/>
    <mergeCell ref="A47:C47"/>
    <mergeCell ref="A49:B49"/>
    <mergeCell ref="J8:N8"/>
    <mergeCell ref="A61:B61"/>
    <mergeCell ref="A48:C48"/>
    <mergeCell ref="A38:B38"/>
    <mergeCell ref="A62:B62"/>
    <mergeCell ref="A40:C40"/>
    <mergeCell ref="A55:B55"/>
    <mergeCell ref="A56:B56"/>
    <mergeCell ref="A57:B57"/>
    <mergeCell ref="A58:B58"/>
    <mergeCell ref="A59:B59"/>
    <mergeCell ref="A50:B50"/>
    <mergeCell ref="A51:B51"/>
    <mergeCell ref="A52:B52"/>
    <mergeCell ref="A53:B53"/>
    <mergeCell ref="A54:B54"/>
  </mergeCells>
  <dataValidations count="1">
    <dataValidation type="list" allowBlank="1" showInputMessage="1" showErrorMessage="1" sqref="C26:C35 C50:C59">
      <formula1>"1,2"</formula1>
    </dataValidation>
  </dataValidations>
  <pageMargins left="1.5" right="0.8" top="1" bottom="1.25" header="0.31496062992125984" footer="0.31496062992125984"/>
  <pageSetup paperSize="3" scale="7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view="pageBreakPreview" zoomScale="95" zoomScaleNormal="100" zoomScaleSheetLayoutView="95" workbookViewId="0">
      <selection activeCell="G7" sqref="G7"/>
    </sheetView>
  </sheetViews>
  <sheetFormatPr defaultRowHeight="15" x14ac:dyDescent="0.25"/>
  <sheetData>
    <row r="1" spans="1:17" ht="18.75" x14ac:dyDescent="0.3">
      <c r="A1" s="21" t="s">
        <v>49</v>
      </c>
      <c r="B1" s="23"/>
      <c r="C1" s="23"/>
      <c r="D1" s="23"/>
      <c r="E1" s="23"/>
      <c r="F1" s="23"/>
      <c r="G1" s="23"/>
    </row>
    <row r="3" spans="1:17" ht="15.75" x14ac:dyDescent="0.25">
      <c r="A3" s="24" t="s">
        <v>50</v>
      </c>
      <c r="B3" s="24"/>
      <c r="C3" s="24"/>
      <c r="J3" s="37" t="s">
        <v>69</v>
      </c>
      <c r="K3" s="37"/>
      <c r="L3" s="37"/>
      <c r="M3" s="37"/>
      <c r="N3" s="37"/>
      <c r="O3" s="37"/>
      <c r="P3" s="37"/>
      <c r="Q3" s="37"/>
    </row>
    <row r="4" spans="1:17" ht="15.75" x14ac:dyDescent="0.25">
      <c r="A4" s="24" t="s">
        <v>51</v>
      </c>
      <c r="B4" s="24"/>
      <c r="C4" t="s">
        <v>2</v>
      </c>
      <c r="D4" s="7">
        <v>0.9</v>
      </c>
      <c r="E4" t="s">
        <v>46</v>
      </c>
      <c r="J4" s="37"/>
      <c r="K4" s="37"/>
      <c r="L4" s="37"/>
      <c r="M4" s="37"/>
      <c r="N4" s="37"/>
      <c r="O4" s="37"/>
      <c r="P4" s="37"/>
      <c r="Q4" s="37"/>
    </row>
    <row r="5" spans="1:17" ht="15.75" x14ac:dyDescent="0.25">
      <c r="A5" s="24" t="s">
        <v>52</v>
      </c>
      <c r="B5" s="24"/>
      <c r="C5" s="25" t="s">
        <v>2</v>
      </c>
      <c r="D5" s="26">
        <v>25</v>
      </c>
      <c r="E5" s="25" t="s">
        <v>55</v>
      </c>
      <c r="F5" s="25"/>
      <c r="G5" s="25"/>
      <c r="H5" s="25"/>
      <c r="J5" s="37"/>
      <c r="K5" s="37"/>
      <c r="L5" s="37"/>
      <c r="M5" s="37"/>
      <c r="N5" s="37"/>
      <c r="O5" s="37"/>
      <c r="P5" s="37"/>
      <c r="Q5" s="37"/>
    </row>
    <row r="6" spans="1:17" ht="15.75" x14ac:dyDescent="0.25">
      <c r="A6" s="24" t="s">
        <v>53</v>
      </c>
      <c r="B6" s="24"/>
      <c r="C6" s="25" t="s">
        <v>2</v>
      </c>
      <c r="D6" s="25">
        <f>5000*SQRT(D5)</f>
        <v>25000</v>
      </c>
      <c r="E6" s="25" t="s">
        <v>56</v>
      </c>
      <c r="F6" s="25"/>
      <c r="G6" s="25"/>
      <c r="H6" s="25"/>
      <c r="J6" s="37"/>
      <c r="K6" s="37"/>
      <c r="L6" s="37"/>
      <c r="M6" s="37"/>
      <c r="N6" s="37"/>
      <c r="O6" s="37"/>
      <c r="P6" s="37"/>
      <c r="Q6" s="37"/>
    </row>
    <row r="7" spans="1:17" ht="15.75" x14ac:dyDescent="0.25">
      <c r="A7" s="24" t="s">
        <v>54</v>
      </c>
      <c r="B7" s="24"/>
      <c r="C7" s="25" t="s">
        <v>2</v>
      </c>
      <c r="D7" s="25">
        <f>PI()*D4^4/64</f>
        <v>3.2206233437816617E-2</v>
      </c>
      <c r="E7" s="25" t="s">
        <v>57</v>
      </c>
      <c r="F7" s="25"/>
      <c r="G7" s="25"/>
      <c r="H7" s="25"/>
      <c r="J7" s="37"/>
      <c r="K7" s="37"/>
      <c r="L7" s="37"/>
      <c r="M7" s="37"/>
      <c r="N7" s="37"/>
      <c r="O7" s="37"/>
      <c r="P7" s="37"/>
      <c r="Q7" s="37"/>
    </row>
    <row r="8" spans="1:17" ht="15.75" x14ac:dyDescent="0.25">
      <c r="A8" s="24" t="s">
        <v>58</v>
      </c>
      <c r="B8" s="24"/>
      <c r="C8" s="25" t="s">
        <v>2</v>
      </c>
      <c r="D8" s="27">
        <v>3</v>
      </c>
      <c r="E8" s="25"/>
      <c r="F8" s="25"/>
      <c r="G8" s="25"/>
      <c r="H8" s="25"/>
      <c r="J8" s="37"/>
      <c r="K8" s="37"/>
      <c r="L8" s="37"/>
      <c r="M8" s="37"/>
      <c r="N8" s="37"/>
      <c r="O8" s="37"/>
      <c r="P8" s="37"/>
      <c r="Q8" s="37"/>
    </row>
    <row r="9" spans="1:17" ht="15.75" x14ac:dyDescent="0.25">
      <c r="A9" s="24" t="s">
        <v>59</v>
      </c>
      <c r="B9" s="24"/>
      <c r="C9" s="24"/>
      <c r="D9" s="28" t="str">
        <f>IF(D8&lt;=3,"free-head piles","fixed- head piles")</f>
        <v>free-head piles</v>
      </c>
      <c r="E9" s="28"/>
      <c r="F9" s="25"/>
      <c r="G9" s="25"/>
      <c r="H9" s="25"/>
      <c r="J9" s="37"/>
      <c r="K9" s="37"/>
      <c r="L9" s="37"/>
      <c r="M9" s="37"/>
      <c r="N9" s="37"/>
      <c r="O9" s="37"/>
      <c r="P9" s="37"/>
      <c r="Q9" s="37"/>
    </row>
    <row r="10" spans="1:17" ht="15.75" x14ac:dyDescent="0.25">
      <c r="A10" s="24" t="s">
        <v>67</v>
      </c>
      <c r="B10" s="24"/>
      <c r="C10" s="24"/>
      <c r="D10" s="29">
        <v>0</v>
      </c>
      <c r="E10" s="30" t="s">
        <v>46</v>
      </c>
      <c r="F10" s="25"/>
      <c r="G10" s="25"/>
      <c r="H10" s="25"/>
      <c r="J10" s="37"/>
      <c r="K10" s="37"/>
      <c r="L10" s="37"/>
      <c r="M10" s="37"/>
      <c r="N10" s="37"/>
      <c r="O10" s="37"/>
      <c r="P10" s="37"/>
      <c r="Q10" s="37"/>
    </row>
    <row r="11" spans="1:17" ht="15.75" x14ac:dyDescent="0.25">
      <c r="A11" s="24" t="s">
        <v>60</v>
      </c>
      <c r="B11" s="24"/>
      <c r="C11" s="25"/>
      <c r="D11" s="25"/>
      <c r="E11" s="25"/>
      <c r="F11" s="25"/>
      <c r="G11" s="25"/>
      <c r="H11" s="25"/>
      <c r="J11" s="37"/>
      <c r="K11" s="37"/>
      <c r="L11" s="37"/>
      <c r="M11" s="37"/>
      <c r="N11" s="37"/>
      <c r="O11" s="37"/>
      <c r="P11" s="37"/>
      <c r="Q11" s="37"/>
    </row>
    <row r="12" spans="1:17" ht="15.75" x14ac:dyDescent="0.25">
      <c r="A12" s="24" t="s">
        <v>61</v>
      </c>
      <c r="B12" s="24"/>
      <c r="C12" s="24"/>
      <c r="D12" s="24"/>
      <c r="E12" s="25"/>
      <c r="F12" s="25"/>
      <c r="G12" s="25"/>
      <c r="H12" s="25"/>
      <c r="J12" s="37"/>
      <c r="K12" s="37"/>
      <c r="L12" s="37"/>
      <c r="M12" s="37"/>
      <c r="N12" s="37"/>
      <c r="O12" s="37"/>
      <c r="P12" s="37"/>
      <c r="Q12" s="37"/>
    </row>
    <row r="13" spans="1:17" ht="15.75" x14ac:dyDescent="0.25">
      <c r="A13" s="25"/>
      <c r="B13" s="25"/>
      <c r="C13" s="25"/>
      <c r="D13" s="25"/>
      <c r="E13" s="25"/>
      <c r="F13" s="25"/>
      <c r="G13" s="25"/>
      <c r="H13" s="25"/>
      <c r="J13" s="37"/>
      <c r="K13" s="37"/>
      <c r="L13" s="37"/>
      <c r="M13" s="37"/>
      <c r="N13" s="37"/>
      <c r="O13" s="37"/>
      <c r="P13" s="37"/>
      <c r="Q13" s="37"/>
    </row>
    <row r="14" spans="1:17" ht="15.75" x14ac:dyDescent="0.25">
      <c r="A14" s="25"/>
      <c r="B14" s="25"/>
      <c r="C14" s="25"/>
      <c r="D14" s="25"/>
      <c r="E14" s="25"/>
      <c r="F14" s="25"/>
      <c r="G14" s="25"/>
      <c r="H14" s="25"/>
      <c r="J14" s="37"/>
      <c r="K14" s="37"/>
      <c r="L14" s="37"/>
      <c r="M14" s="37"/>
      <c r="N14" s="37"/>
      <c r="O14" s="37"/>
      <c r="P14" s="37"/>
      <c r="Q14" s="37"/>
    </row>
    <row r="15" spans="1:17" ht="15.75" x14ac:dyDescent="0.25">
      <c r="A15" s="25"/>
      <c r="B15" s="25"/>
      <c r="C15" s="25"/>
      <c r="D15" s="25"/>
      <c r="E15" s="25"/>
      <c r="F15" s="25"/>
      <c r="G15" s="25"/>
      <c r="H15" s="25"/>
      <c r="J15" s="37"/>
      <c r="K15" s="37"/>
      <c r="L15" s="37"/>
      <c r="M15" s="37"/>
      <c r="N15" s="37"/>
      <c r="O15" s="37"/>
      <c r="P15" s="37"/>
      <c r="Q15" s="37"/>
    </row>
    <row r="16" spans="1:17" ht="15.75" x14ac:dyDescent="0.25">
      <c r="A16" s="25"/>
      <c r="B16" s="25"/>
      <c r="C16" s="25"/>
      <c r="D16" s="25"/>
      <c r="E16" s="25"/>
      <c r="F16" s="25"/>
      <c r="G16" s="25"/>
      <c r="H16" s="25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4" t="s">
        <v>62</v>
      </c>
      <c r="B17" s="24"/>
      <c r="C17" s="24"/>
      <c r="D17" s="25"/>
      <c r="E17" s="25"/>
      <c r="F17" s="25"/>
      <c r="G17" s="25"/>
      <c r="H17" s="25"/>
      <c r="J17" s="37"/>
      <c r="K17" s="37"/>
      <c r="L17" s="37"/>
      <c r="M17" s="37"/>
      <c r="N17" s="37"/>
      <c r="O17" s="37"/>
      <c r="P17" s="37"/>
      <c r="Q17" s="37"/>
    </row>
    <row r="18" spans="1:17" ht="15.75" x14ac:dyDescent="0.25">
      <c r="A18" s="25"/>
      <c r="B18" s="25"/>
      <c r="C18" s="25"/>
      <c r="D18" s="25"/>
      <c r="E18" s="25"/>
      <c r="F18" s="25"/>
      <c r="G18" s="25"/>
      <c r="H18" s="25"/>
      <c r="J18" s="37"/>
      <c r="K18" s="37"/>
      <c r="L18" s="37"/>
      <c r="M18" s="37"/>
      <c r="N18" s="37"/>
      <c r="O18" s="37"/>
      <c r="P18" s="37"/>
      <c r="Q18" s="37"/>
    </row>
    <row r="19" spans="1:17" ht="15.75" x14ac:dyDescent="0.25">
      <c r="A19" s="25"/>
      <c r="B19" s="25"/>
      <c r="C19" s="25"/>
      <c r="D19" s="25"/>
      <c r="E19" s="25"/>
      <c r="F19" s="25"/>
      <c r="G19" s="25"/>
      <c r="H19" s="25"/>
      <c r="J19" s="37"/>
      <c r="K19" s="38" t="s">
        <v>70</v>
      </c>
      <c r="L19" s="38"/>
      <c r="M19" s="39">
        <v>2.2000000000000002</v>
      </c>
      <c r="N19" s="37"/>
      <c r="O19" s="37"/>
      <c r="P19" s="37"/>
      <c r="Q19" s="37"/>
    </row>
    <row r="20" spans="1:17" ht="15.75" x14ac:dyDescent="0.25">
      <c r="A20" s="25"/>
      <c r="B20" s="25"/>
      <c r="C20" s="25"/>
      <c r="D20" s="25"/>
      <c r="E20" s="25"/>
      <c r="F20" s="25"/>
      <c r="G20" s="25"/>
      <c r="H20" s="25"/>
      <c r="J20" s="37"/>
      <c r="K20" s="38" t="s">
        <v>71</v>
      </c>
      <c r="L20" s="38"/>
      <c r="M20" s="40">
        <f>M19*C26</f>
        <v>9.839117955223518</v>
      </c>
      <c r="N20" s="37"/>
      <c r="O20" s="37"/>
      <c r="P20" s="37"/>
      <c r="Q20" s="37"/>
    </row>
    <row r="21" spans="1:17" ht="15.75" x14ac:dyDescent="0.25">
      <c r="A21" s="25"/>
      <c r="B21" s="25"/>
      <c r="C21" s="25"/>
      <c r="D21" s="25"/>
      <c r="E21" s="25"/>
      <c r="F21" s="25"/>
      <c r="G21" s="25"/>
      <c r="H21" s="25"/>
      <c r="J21" s="37"/>
      <c r="K21" s="37"/>
      <c r="L21" s="37"/>
      <c r="M21" s="37"/>
      <c r="N21" s="37"/>
      <c r="O21" s="37"/>
      <c r="P21" s="37"/>
      <c r="Q21" s="37"/>
    </row>
    <row r="22" spans="1:17" ht="15.75" x14ac:dyDescent="0.25">
      <c r="A22" s="25"/>
      <c r="B22" s="25"/>
      <c r="C22" s="25"/>
      <c r="D22" s="25"/>
      <c r="E22" s="25"/>
      <c r="F22" s="25"/>
      <c r="G22" s="25"/>
      <c r="H22" s="25"/>
      <c r="J22" s="37"/>
      <c r="K22" s="38" t="s">
        <v>72</v>
      </c>
      <c r="L22" s="38"/>
      <c r="M22" s="38"/>
      <c r="N22" s="41">
        <f>D10+M20</f>
        <v>9.839117955223518</v>
      </c>
      <c r="O22" s="37"/>
      <c r="P22" s="37"/>
      <c r="Q22" s="37"/>
    </row>
    <row r="23" spans="1:17" ht="15.75" x14ac:dyDescent="0.25">
      <c r="A23" s="25" t="s">
        <v>64</v>
      </c>
      <c r="B23" s="25" t="s">
        <v>2</v>
      </c>
      <c r="C23" s="26">
        <v>450</v>
      </c>
      <c r="D23" s="25"/>
      <c r="E23" s="25"/>
      <c r="F23" s="25"/>
      <c r="G23" s="25"/>
      <c r="H23" s="25"/>
      <c r="J23" s="37"/>
      <c r="K23" s="37"/>
      <c r="L23" s="37"/>
      <c r="M23" s="37"/>
      <c r="N23" s="37"/>
      <c r="O23" s="37"/>
      <c r="P23" s="37"/>
      <c r="Q23" s="37"/>
    </row>
    <row r="24" spans="1:17" ht="15.75" x14ac:dyDescent="0.25">
      <c r="A24" s="25" t="s">
        <v>65</v>
      </c>
      <c r="B24" s="25" t="s">
        <v>2</v>
      </c>
      <c r="C24" s="26"/>
      <c r="D24" s="25"/>
      <c r="E24" s="25"/>
      <c r="F24" s="25"/>
      <c r="G24" s="25"/>
      <c r="H24" s="25"/>
      <c r="J24" s="37"/>
      <c r="K24" s="35" t="s">
        <v>73</v>
      </c>
      <c r="L24" s="42"/>
      <c r="M24" s="42"/>
      <c r="N24" s="37"/>
      <c r="O24" s="37"/>
      <c r="P24" s="37"/>
      <c r="Q24" s="37"/>
    </row>
    <row r="25" spans="1:17" ht="15.75" x14ac:dyDescent="0.25">
      <c r="A25" s="25"/>
      <c r="B25" s="25"/>
      <c r="C25" s="25"/>
      <c r="D25" s="25"/>
      <c r="E25" s="25"/>
      <c r="F25" s="25"/>
      <c r="G25" s="25"/>
      <c r="H25" s="25"/>
      <c r="J25" s="37"/>
      <c r="K25" s="37"/>
      <c r="L25" s="37"/>
      <c r="M25" s="37"/>
      <c r="N25" s="37"/>
      <c r="O25" s="37"/>
      <c r="P25" s="37"/>
      <c r="Q25" s="37"/>
    </row>
    <row r="26" spans="1:17" ht="15.75" x14ac:dyDescent="0.25">
      <c r="A26" s="25" t="s">
        <v>66</v>
      </c>
      <c r="B26" s="25" t="s">
        <v>2</v>
      </c>
      <c r="C26" s="31">
        <f>IF(C23="",(D6*1000*D7/C24)^(1/4),(D6*1000*D7/C23)^(1/5))</f>
        <v>4.4723263432834166</v>
      </c>
      <c r="D26" s="25"/>
      <c r="E26" s="25"/>
      <c r="F26" s="25"/>
      <c r="G26" s="25"/>
      <c r="H26" s="25"/>
      <c r="J26" s="37"/>
      <c r="K26" s="37"/>
      <c r="L26" s="37"/>
      <c r="M26" s="37"/>
      <c r="N26" s="37" t="s">
        <v>74</v>
      </c>
      <c r="O26" s="37"/>
      <c r="P26" s="37"/>
      <c r="Q26" s="37"/>
    </row>
    <row r="27" spans="1:17" ht="15.75" x14ac:dyDescent="0.25">
      <c r="A27" s="25"/>
      <c r="B27" s="25"/>
      <c r="C27" s="25"/>
      <c r="D27" s="25"/>
      <c r="E27" s="25"/>
      <c r="F27" s="32" t="s">
        <v>95</v>
      </c>
      <c r="G27" s="32"/>
      <c r="H27" s="32"/>
      <c r="J27" s="37"/>
      <c r="K27" s="37"/>
      <c r="L27" s="37"/>
      <c r="M27" s="37"/>
      <c r="N27" s="37"/>
      <c r="O27" s="37"/>
      <c r="P27" s="37"/>
      <c r="Q27" s="37"/>
    </row>
    <row r="28" spans="1:17" ht="15.75" x14ac:dyDescent="0.25">
      <c r="A28" s="24" t="s">
        <v>68</v>
      </c>
      <c r="B28" s="24"/>
      <c r="C28" s="33">
        <f>D10/C26</f>
        <v>0</v>
      </c>
      <c r="D28" s="25"/>
      <c r="E28" s="25"/>
      <c r="F28" s="25"/>
      <c r="G28" s="25"/>
      <c r="H28" s="25"/>
      <c r="J28" s="37"/>
      <c r="K28" s="37"/>
      <c r="L28" s="37"/>
      <c r="M28" s="37"/>
      <c r="N28" s="37" t="s">
        <v>75</v>
      </c>
      <c r="O28" s="37"/>
      <c r="P28" s="37"/>
      <c r="Q28" s="37"/>
    </row>
    <row r="29" spans="1:17" ht="15.75" x14ac:dyDescent="0.25">
      <c r="A29" s="25"/>
      <c r="B29" s="25"/>
      <c r="C29" s="25"/>
      <c r="D29" s="25"/>
      <c r="E29" s="25"/>
      <c r="F29" s="25"/>
      <c r="G29" s="25"/>
      <c r="H29" s="25"/>
      <c r="J29" s="37"/>
      <c r="K29" s="37"/>
      <c r="L29" s="37"/>
      <c r="M29" s="37"/>
      <c r="N29" s="37"/>
      <c r="O29" s="37"/>
      <c r="P29" s="37"/>
      <c r="Q29" s="37"/>
    </row>
    <row r="30" spans="1:17" ht="15.75" x14ac:dyDescent="0.25">
      <c r="A30" s="25"/>
      <c r="B30" s="25"/>
      <c r="C30" s="25"/>
      <c r="D30" s="25"/>
      <c r="E30" s="25"/>
      <c r="F30" s="25"/>
      <c r="G30" s="25"/>
      <c r="H30" s="25"/>
      <c r="J30" s="37"/>
      <c r="K30" s="37"/>
      <c r="L30" s="37"/>
      <c r="M30" s="37"/>
      <c r="N30" s="37"/>
      <c r="O30" s="37"/>
      <c r="P30" s="37"/>
      <c r="Q30" s="37"/>
    </row>
    <row r="31" spans="1:17" ht="15.75" x14ac:dyDescent="0.25">
      <c r="A31" s="25"/>
      <c r="B31" s="25"/>
      <c r="C31" s="25"/>
      <c r="D31" s="25"/>
      <c r="E31" s="25"/>
      <c r="F31" s="25"/>
      <c r="G31" s="25"/>
      <c r="H31" s="25"/>
      <c r="J31" s="37"/>
      <c r="K31" s="37" t="s">
        <v>76</v>
      </c>
      <c r="L31" s="37"/>
      <c r="M31" s="37"/>
      <c r="N31" s="37"/>
      <c r="O31" s="37"/>
      <c r="P31" s="37"/>
      <c r="Q31" s="37"/>
    </row>
    <row r="32" spans="1:17" ht="15.75" x14ac:dyDescent="0.25">
      <c r="A32" s="25"/>
      <c r="B32" s="25"/>
      <c r="C32" s="25"/>
      <c r="D32" s="25"/>
      <c r="E32" s="25"/>
      <c r="F32" s="25"/>
      <c r="G32" s="25"/>
      <c r="H32" s="25"/>
      <c r="J32" s="37"/>
      <c r="K32" s="37"/>
      <c r="L32" s="37"/>
      <c r="M32" s="37"/>
      <c r="N32" s="37"/>
      <c r="O32" s="37"/>
      <c r="P32" s="37"/>
      <c r="Q32" s="37"/>
    </row>
    <row r="33" spans="1:17" ht="15.75" x14ac:dyDescent="0.25">
      <c r="A33" s="25"/>
      <c r="B33" s="25"/>
      <c r="C33" s="25"/>
      <c r="D33" s="25"/>
      <c r="E33" s="25"/>
      <c r="F33" s="25"/>
      <c r="G33" s="25"/>
      <c r="H33" s="25"/>
      <c r="J33" s="37"/>
      <c r="K33" s="43" t="s">
        <v>77</v>
      </c>
      <c r="L33" s="44" t="s">
        <v>2</v>
      </c>
      <c r="M33" s="41">
        <f>IF(D9="free-head piles",3*D6*D7*5/(N22)^3,12*D6*D7*5/(N22)^3)</f>
        <v>12.679516783957625</v>
      </c>
      <c r="N33" s="37" t="s">
        <v>92</v>
      </c>
      <c r="O33" s="37"/>
      <c r="P33" s="37"/>
      <c r="Q33" s="37"/>
    </row>
    <row r="34" spans="1:17" ht="15.75" x14ac:dyDescent="0.25">
      <c r="A34" s="25"/>
      <c r="B34" s="25"/>
      <c r="C34" s="25"/>
      <c r="D34" s="25"/>
      <c r="E34" s="25"/>
      <c r="F34" s="25"/>
      <c r="G34" s="25"/>
      <c r="H34" s="25"/>
      <c r="J34" s="37"/>
      <c r="K34" s="37"/>
      <c r="L34" s="37"/>
      <c r="M34" s="37"/>
      <c r="N34" s="37"/>
      <c r="O34" s="37"/>
      <c r="P34" s="37"/>
      <c r="Q34" s="37"/>
    </row>
    <row r="35" spans="1:17" ht="15.75" x14ac:dyDescent="0.25">
      <c r="A35" s="25"/>
      <c r="B35" s="25"/>
      <c r="C35" s="25"/>
      <c r="D35" s="25"/>
      <c r="E35" s="25"/>
      <c r="F35" s="25"/>
      <c r="G35" s="25"/>
      <c r="H35" s="25"/>
      <c r="J35" s="37"/>
      <c r="K35" s="45" t="s">
        <v>78</v>
      </c>
      <c r="L35" s="45"/>
      <c r="M35" s="45"/>
      <c r="N35" s="37"/>
      <c r="O35" s="37"/>
      <c r="P35" s="37"/>
      <c r="Q35" s="37"/>
    </row>
    <row r="36" spans="1:17" ht="15.75" x14ac:dyDescent="0.25">
      <c r="A36" s="25"/>
      <c r="B36" s="25"/>
      <c r="C36" s="25"/>
      <c r="D36" s="25"/>
      <c r="E36" s="25"/>
      <c r="F36" s="25"/>
      <c r="G36" s="25"/>
      <c r="H36" s="25"/>
      <c r="J36" s="37"/>
      <c r="K36" s="37"/>
      <c r="L36" s="37"/>
      <c r="M36" s="37"/>
      <c r="N36" s="37"/>
      <c r="O36" s="37"/>
      <c r="P36" s="37"/>
      <c r="Q36" s="37"/>
    </row>
    <row r="37" spans="1:17" ht="15.75" x14ac:dyDescent="0.25">
      <c r="A37" s="25"/>
      <c r="B37" s="25"/>
      <c r="C37" s="25"/>
      <c r="D37" s="25"/>
      <c r="E37" s="25"/>
      <c r="F37" s="25"/>
      <c r="G37" s="25"/>
      <c r="H37" s="25"/>
      <c r="J37" s="37"/>
      <c r="K37" s="37"/>
      <c r="L37" s="37"/>
      <c r="M37" s="37"/>
      <c r="N37" s="37"/>
      <c r="O37" s="37"/>
      <c r="P37" s="37"/>
      <c r="Q37" s="37"/>
    </row>
    <row r="38" spans="1:17" ht="15.75" x14ac:dyDescent="0.25">
      <c r="A38" s="25"/>
      <c r="B38" s="25"/>
      <c r="C38" s="25"/>
      <c r="D38" s="25"/>
      <c r="E38" s="25"/>
      <c r="F38" s="32" t="s">
        <v>63</v>
      </c>
      <c r="G38" s="32"/>
      <c r="H38" s="32"/>
      <c r="J38" s="37"/>
      <c r="K38" s="37"/>
      <c r="L38" s="37"/>
      <c r="M38" s="37"/>
      <c r="N38" s="37" t="s">
        <v>74</v>
      </c>
      <c r="O38" s="37"/>
      <c r="P38" s="37"/>
      <c r="Q38" s="37"/>
    </row>
    <row r="39" spans="1:17" ht="15.75" x14ac:dyDescent="0.25">
      <c r="A39" s="25"/>
      <c r="B39" s="25"/>
      <c r="C39" s="25"/>
      <c r="D39" s="25"/>
      <c r="E39" s="25"/>
      <c r="F39" s="25"/>
      <c r="G39" s="25"/>
      <c r="H39" s="25"/>
      <c r="J39" s="37"/>
      <c r="K39" s="37"/>
      <c r="L39" s="37"/>
      <c r="M39" s="37"/>
      <c r="N39" s="37"/>
      <c r="O39" s="37"/>
      <c r="P39" s="37"/>
      <c r="Q39" s="37"/>
    </row>
    <row r="40" spans="1:17" ht="15.75" x14ac:dyDescent="0.25">
      <c r="A40" s="25"/>
      <c r="B40" s="25"/>
      <c r="C40" s="25"/>
      <c r="D40" s="25"/>
      <c r="E40" s="25"/>
      <c r="F40" s="25"/>
      <c r="G40" s="25"/>
      <c r="H40" s="25"/>
      <c r="J40" s="37"/>
      <c r="K40" s="37"/>
      <c r="L40" s="37"/>
      <c r="M40" s="37"/>
      <c r="N40" s="37" t="s">
        <v>75</v>
      </c>
      <c r="O40" s="37"/>
      <c r="P40" s="37"/>
      <c r="Q40" s="37"/>
    </row>
    <row r="41" spans="1:17" ht="15.75" x14ac:dyDescent="0.25">
      <c r="J41" s="37"/>
      <c r="K41" s="37"/>
      <c r="L41" s="37"/>
      <c r="M41" s="37"/>
      <c r="N41" s="37"/>
      <c r="O41" s="37"/>
      <c r="P41" s="37"/>
      <c r="Q41" s="37"/>
    </row>
    <row r="42" spans="1:17" ht="17.25" x14ac:dyDescent="0.3">
      <c r="J42" s="37"/>
      <c r="K42" s="43" t="s">
        <v>96</v>
      </c>
      <c r="L42" s="44" t="s">
        <v>2</v>
      </c>
      <c r="M42" s="41">
        <f>IF(D9="free-head piles",M33*N22,0.5*M33*N22)</f>
        <v>124.75526125259543</v>
      </c>
      <c r="N42" s="37" t="s">
        <v>93</v>
      </c>
      <c r="O42" s="37"/>
      <c r="P42" s="37"/>
      <c r="Q42" s="37"/>
    </row>
    <row r="43" spans="1:17" ht="15.75" x14ac:dyDescent="0.25">
      <c r="J43" s="37"/>
      <c r="K43" s="37"/>
      <c r="L43" s="37"/>
      <c r="M43" s="37"/>
      <c r="N43" s="37"/>
      <c r="O43" s="37"/>
      <c r="P43" s="37"/>
      <c r="Q43" s="37"/>
    </row>
    <row r="48" spans="1:17" ht="15.75" x14ac:dyDescent="0.25">
      <c r="A48" s="45" t="s">
        <v>79</v>
      </c>
      <c r="B48" s="24"/>
      <c r="C48" s="24"/>
      <c r="D48" s="25"/>
      <c r="E48" s="25"/>
      <c r="F48" s="25"/>
      <c r="G48" s="25"/>
    </row>
    <row r="49" spans="1:7" x14ac:dyDescent="0.25">
      <c r="A49" s="25"/>
      <c r="B49" s="25"/>
      <c r="C49" s="25"/>
      <c r="D49" s="25"/>
      <c r="E49" s="25"/>
      <c r="F49" s="25"/>
      <c r="G49" s="25"/>
    </row>
    <row r="50" spans="1:7" ht="16.5" x14ac:dyDescent="0.3">
      <c r="A50" s="25"/>
      <c r="B50" s="30" t="s">
        <v>33</v>
      </c>
      <c r="C50" s="30" t="s">
        <v>2</v>
      </c>
      <c r="D50" s="25" t="s">
        <v>97</v>
      </c>
      <c r="E50" s="25"/>
      <c r="F50" s="25"/>
      <c r="G50" s="25"/>
    </row>
    <row r="51" spans="1:7" x14ac:dyDescent="0.25">
      <c r="A51" s="25"/>
      <c r="B51" s="25"/>
      <c r="C51" s="25"/>
      <c r="D51" s="25"/>
      <c r="E51" s="25"/>
      <c r="F51" s="25"/>
      <c r="G51" s="25"/>
    </row>
    <row r="52" spans="1:7" x14ac:dyDescent="0.25">
      <c r="A52" s="25"/>
      <c r="B52" s="25"/>
      <c r="C52" s="25"/>
      <c r="D52" s="25"/>
      <c r="E52" s="25"/>
      <c r="F52" s="25"/>
      <c r="G52" s="25"/>
    </row>
    <row r="53" spans="1:7" x14ac:dyDescent="0.25">
      <c r="A53" s="25"/>
      <c r="B53" s="25"/>
      <c r="C53" s="25"/>
      <c r="D53" s="25"/>
      <c r="E53" s="25"/>
      <c r="F53" s="25"/>
      <c r="G53" s="25"/>
    </row>
    <row r="54" spans="1:7" x14ac:dyDescent="0.25">
      <c r="A54" s="25"/>
      <c r="B54" s="25"/>
      <c r="C54" s="25"/>
      <c r="D54" s="25"/>
      <c r="E54" s="25"/>
      <c r="F54" s="25"/>
      <c r="G54" s="25"/>
    </row>
    <row r="55" spans="1:7" x14ac:dyDescent="0.25">
      <c r="A55" s="25"/>
      <c r="B55" s="25"/>
      <c r="C55" s="25"/>
      <c r="D55" s="25"/>
      <c r="E55" s="25"/>
      <c r="F55" s="25"/>
      <c r="G55" s="25"/>
    </row>
    <row r="56" spans="1:7" x14ac:dyDescent="0.25">
      <c r="A56" s="25"/>
      <c r="B56" s="25"/>
      <c r="C56" s="25"/>
      <c r="D56" s="25"/>
      <c r="E56" s="25"/>
      <c r="F56" s="25"/>
      <c r="G56" s="25"/>
    </row>
    <row r="57" spans="1:7" x14ac:dyDescent="0.25">
      <c r="A57" s="25"/>
      <c r="B57" s="25"/>
      <c r="C57" s="25"/>
      <c r="D57" s="25"/>
      <c r="E57" s="25"/>
      <c r="F57" s="25"/>
      <c r="G57" s="25"/>
    </row>
    <row r="58" spans="1:7" x14ac:dyDescent="0.25">
      <c r="A58" s="25"/>
      <c r="B58" s="25"/>
      <c r="C58" s="25"/>
      <c r="D58" s="25"/>
      <c r="E58" s="25"/>
      <c r="F58" s="25"/>
      <c r="G58" s="25"/>
    </row>
    <row r="59" spans="1:7" x14ac:dyDescent="0.25">
      <c r="A59" s="25"/>
      <c r="B59" s="25"/>
      <c r="C59" s="25"/>
      <c r="D59" s="25"/>
      <c r="E59" s="25"/>
      <c r="F59" s="25"/>
      <c r="G59" s="25"/>
    </row>
    <row r="60" spans="1:7" x14ac:dyDescent="0.25">
      <c r="A60" s="25"/>
      <c r="B60" s="25"/>
      <c r="C60" s="25"/>
      <c r="D60" s="25"/>
      <c r="E60" s="25"/>
      <c r="F60" s="25"/>
      <c r="G60" s="25"/>
    </row>
    <row r="61" spans="1:7" x14ac:dyDescent="0.25">
      <c r="A61" s="25"/>
      <c r="B61" s="25"/>
      <c r="C61" s="25"/>
      <c r="D61" s="25"/>
      <c r="E61" s="25"/>
      <c r="F61" s="25"/>
      <c r="G61" s="25"/>
    </row>
    <row r="62" spans="1:7" x14ac:dyDescent="0.25">
      <c r="A62" s="25"/>
      <c r="B62" s="25"/>
      <c r="C62" s="25"/>
      <c r="D62" s="25"/>
      <c r="E62" s="25"/>
      <c r="F62" s="25"/>
      <c r="G62" s="25"/>
    </row>
    <row r="63" spans="1:7" x14ac:dyDescent="0.25">
      <c r="A63" s="25"/>
      <c r="B63" s="24" t="s">
        <v>80</v>
      </c>
      <c r="C63" s="24"/>
      <c r="D63" s="24"/>
      <c r="E63" s="24"/>
      <c r="F63" s="24"/>
      <c r="G63" s="25"/>
    </row>
    <row r="64" spans="1:7" x14ac:dyDescent="0.25">
      <c r="A64" s="25"/>
      <c r="B64" s="25"/>
      <c r="C64" s="25"/>
      <c r="D64" s="25"/>
      <c r="E64" s="25"/>
      <c r="F64" s="25"/>
      <c r="G64" s="25"/>
    </row>
    <row r="65" spans="1:7" x14ac:dyDescent="0.25">
      <c r="A65" s="25"/>
      <c r="B65" s="25"/>
      <c r="C65" s="25"/>
      <c r="D65" s="25"/>
      <c r="E65" s="25"/>
      <c r="F65" s="25"/>
      <c r="G65" s="25"/>
    </row>
    <row r="66" spans="1:7" x14ac:dyDescent="0.25">
      <c r="A66" s="25"/>
      <c r="B66" s="25"/>
      <c r="C66" s="25"/>
      <c r="D66" s="25"/>
      <c r="E66" s="25"/>
      <c r="F66" s="25"/>
      <c r="G66" s="25"/>
    </row>
    <row r="67" spans="1:7" x14ac:dyDescent="0.25">
      <c r="A67" s="25"/>
      <c r="B67" s="25"/>
      <c r="C67" s="25"/>
      <c r="D67" s="25"/>
      <c r="E67" s="25"/>
      <c r="F67" s="25"/>
      <c r="G67" s="25"/>
    </row>
    <row r="68" spans="1:7" x14ac:dyDescent="0.25">
      <c r="A68" s="25"/>
      <c r="B68" s="25"/>
      <c r="C68" s="25"/>
      <c r="D68" s="25"/>
      <c r="E68" s="25"/>
      <c r="F68" s="25"/>
      <c r="G68" s="25"/>
    </row>
    <row r="69" spans="1:7" x14ac:dyDescent="0.25">
      <c r="A69" s="25"/>
      <c r="B69" s="25"/>
      <c r="C69" s="25"/>
      <c r="D69" s="25"/>
      <c r="E69" s="25"/>
      <c r="F69" s="25"/>
      <c r="G69" s="25"/>
    </row>
    <row r="70" spans="1:7" x14ac:dyDescent="0.25">
      <c r="A70" s="25"/>
      <c r="B70" s="25"/>
      <c r="C70" s="25"/>
      <c r="D70" s="25"/>
      <c r="E70" s="25"/>
      <c r="F70" s="25"/>
      <c r="G70" s="25"/>
    </row>
    <row r="71" spans="1:7" x14ac:dyDescent="0.25">
      <c r="A71" s="25"/>
      <c r="B71" s="25"/>
      <c r="C71" s="25"/>
      <c r="D71" s="25"/>
      <c r="E71" s="25"/>
      <c r="F71" s="25"/>
      <c r="G71" s="25"/>
    </row>
    <row r="72" spans="1:7" x14ac:dyDescent="0.25">
      <c r="A72" s="25"/>
      <c r="B72" s="25"/>
      <c r="C72" s="25"/>
      <c r="D72" s="25"/>
      <c r="E72" s="25"/>
      <c r="F72" s="25"/>
      <c r="G72" s="25"/>
    </row>
    <row r="73" spans="1:7" x14ac:dyDescent="0.25">
      <c r="A73" s="25"/>
      <c r="B73" s="25"/>
      <c r="C73" s="25"/>
      <c r="D73" s="25"/>
      <c r="E73" s="25"/>
      <c r="F73" s="25"/>
      <c r="G73" s="25"/>
    </row>
    <row r="74" spans="1:7" x14ac:dyDescent="0.25">
      <c r="A74" s="25"/>
      <c r="B74" s="25"/>
      <c r="C74" s="25"/>
      <c r="D74" s="25"/>
      <c r="E74" s="25"/>
      <c r="F74" s="25"/>
      <c r="G74" s="25"/>
    </row>
    <row r="75" spans="1:7" x14ac:dyDescent="0.25">
      <c r="A75" s="25"/>
      <c r="B75" s="25"/>
      <c r="C75" s="25"/>
      <c r="D75" s="25"/>
      <c r="E75" s="25"/>
      <c r="F75" s="25"/>
      <c r="G75" s="25"/>
    </row>
    <row r="76" spans="1:7" x14ac:dyDescent="0.25">
      <c r="A76" s="25"/>
      <c r="B76" s="25"/>
      <c r="C76" s="25"/>
      <c r="D76" s="25"/>
      <c r="E76" s="25"/>
      <c r="F76" s="25"/>
      <c r="G76" s="25"/>
    </row>
    <row r="77" spans="1:7" x14ac:dyDescent="0.25">
      <c r="A77" s="25"/>
      <c r="B77" s="24" t="s">
        <v>81</v>
      </c>
      <c r="C77" s="24"/>
      <c r="D77" s="24"/>
      <c r="E77" s="24"/>
      <c r="F77" s="24"/>
      <c r="G77" s="25"/>
    </row>
    <row r="78" spans="1:7" x14ac:dyDescent="0.25">
      <c r="A78" s="25"/>
      <c r="B78" s="25"/>
      <c r="C78" s="25"/>
      <c r="D78" s="25"/>
      <c r="E78" s="25"/>
      <c r="F78" s="25"/>
      <c r="G78" s="25"/>
    </row>
    <row r="79" spans="1:7" x14ac:dyDescent="0.25">
      <c r="A79" s="25"/>
      <c r="B79" s="25"/>
      <c r="C79" s="36" t="s">
        <v>46</v>
      </c>
      <c r="D79" s="30" t="s">
        <v>2</v>
      </c>
      <c r="E79" s="26">
        <v>0.3</v>
      </c>
      <c r="F79" s="25"/>
      <c r="G79" s="25"/>
    </row>
    <row r="80" spans="1:7" x14ac:dyDescent="0.25">
      <c r="A80" s="25"/>
      <c r="B80" s="25"/>
      <c r="C80" s="25"/>
      <c r="D80" s="25"/>
      <c r="E80" s="25"/>
      <c r="F80" s="25"/>
      <c r="G80" s="25"/>
    </row>
    <row r="81" spans="1:7" x14ac:dyDescent="0.25">
      <c r="A81" s="25"/>
      <c r="B81" s="25"/>
      <c r="C81" s="36" t="s">
        <v>33</v>
      </c>
      <c r="D81" s="30" t="s">
        <v>2</v>
      </c>
      <c r="E81" s="34">
        <f>E79*M42</f>
        <v>37.426578375778625</v>
      </c>
      <c r="F81" s="25" t="s">
        <v>94</v>
      </c>
      <c r="G81" s="25"/>
    </row>
  </sheetData>
  <mergeCells count="23">
    <mergeCell ref="A48:C48"/>
    <mergeCell ref="B63:F63"/>
    <mergeCell ref="B77:F77"/>
    <mergeCell ref="K19:L19"/>
    <mergeCell ref="K20:L20"/>
    <mergeCell ref="K22:M22"/>
    <mergeCell ref="K35:M35"/>
    <mergeCell ref="A17:C17"/>
    <mergeCell ref="F27:H27"/>
    <mergeCell ref="F38:H38"/>
    <mergeCell ref="A10:C10"/>
    <mergeCell ref="A28:B28"/>
    <mergeCell ref="A8:B8"/>
    <mergeCell ref="A9:C9"/>
    <mergeCell ref="D9:E9"/>
    <mergeCell ref="A11:B11"/>
    <mergeCell ref="A12:D12"/>
    <mergeCell ref="A7:B7"/>
    <mergeCell ref="A1:G1"/>
    <mergeCell ref="A3:C3"/>
    <mergeCell ref="A4:B4"/>
    <mergeCell ref="A5:B5"/>
    <mergeCell ref="A6:B6"/>
  </mergeCells>
  <pageMargins left="1.5" right="0.8" top="1" bottom="1.25" header="0.31496062992126" footer="0.31496062992126"/>
  <pageSetup scale="95" pageOrder="overThenDown" orientation="portrait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2021-05-31T08:29:44Z</cp:lastPrinted>
  <dcterms:created xsi:type="dcterms:W3CDTF">2020-12-02T13:36:44Z</dcterms:created>
  <dcterms:modified xsi:type="dcterms:W3CDTF">2021-05-31T08:31:59Z</dcterms:modified>
</cp:coreProperties>
</file>