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dh\OneDrive\Desktop\Excel projects\Assignments\Excel\Not Done\"/>
    </mc:Choice>
  </mc:AlternateContent>
  <xr:revisionPtr revIDLastSave="0" documentId="13_ncr:1_{A32F8089-C9F2-4C1C-8C33-04383D2DEF69}" xr6:coauthVersionLast="47" xr6:coauthVersionMax="47" xr10:uidLastSave="{00000000-0000-0000-0000-000000000000}"/>
  <bookViews>
    <workbookView xWindow="-108" yWindow="-108" windowWidth="23256" windowHeight="13176" tabRatio="62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  <sheet name="Q9" sheetId="11" r:id="rId9"/>
    <sheet name="Q10" sheetId="12" r:id="rId10"/>
    <sheet name="Q11" sheetId="13" r:id="rId11"/>
    <sheet name="Q12" sheetId="17" r:id="rId12"/>
    <sheet name="Sheet10" sheetId="10" state="hidden" r:id="rId13"/>
  </sheets>
  <definedNames>
    <definedName name="_xlnm._FilterDatabase" localSheetId="2" hidden="1">'Q3'!$B$1:$G$17</definedName>
  </definedNames>
  <calcPr calcId="191029"/>
  <pivotCaches>
    <pivotCache cacheId="14" r:id="rId14"/>
    <pivotCache cacheId="23" r:id="rId15"/>
    <pivotCache cacheId="3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7" l="1"/>
  <c r="B13" i="17"/>
  <c r="B12" i="17"/>
  <c r="B11" i="17"/>
  <c r="C4" i="17"/>
  <c r="C5" i="17"/>
  <c r="C6" i="17"/>
  <c r="C7" i="17"/>
  <c r="C8" i="17"/>
  <c r="C9" i="17"/>
  <c r="C3" i="17"/>
  <c r="C19" i="13"/>
  <c r="D19" i="13"/>
  <c r="C20" i="13"/>
  <c r="D20" i="13"/>
  <c r="C21" i="13"/>
  <c r="D21" i="13"/>
  <c r="B20" i="13"/>
  <c r="B21" i="13"/>
  <c r="B19" i="13"/>
  <c r="B14" i="13"/>
  <c r="B13" i="13"/>
  <c r="B12" i="13"/>
  <c r="C31" i="12"/>
  <c r="C32" i="12"/>
  <c r="C33" i="12"/>
  <c r="C34" i="12"/>
  <c r="C30" i="12"/>
  <c r="B25" i="12"/>
  <c r="B24" i="12"/>
  <c r="B23" i="12"/>
  <c r="B22" i="12"/>
  <c r="B2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B24" i="11"/>
  <c r="B16" i="11"/>
  <c r="B15" i="11"/>
  <c r="B14" i="11"/>
  <c r="B22" i="11"/>
  <c r="M11" i="11"/>
  <c r="L6" i="11"/>
  <c r="H4" i="9"/>
  <c r="H5" i="9"/>
  <c r="H6" i="9"/>
  <c r="H7" i="9"/>
  <c r="H8" i="9"/>
  <c r="H9" i="9"/>
  <c r="H10" i="9"/>
  <c r="H11" i="9"/>
  <c r="H12" i="9"/>
  <c r="H3" i="9"/>
  <c r="E21" i="9"/>
  <c r="E22" i="9"/>
  <c r="E23" i="9"/>
  <c r="E24" i="9"/>
  <c r="E25" i="9"/>
  <c r="E26" i="9"/>
  <c r="E27" i="9"/>
  <c r="E28" i="9"/>
  <c r="E29" i="9"/>
  <c r="E20" i="9"/>
  <c r="B13" i="8"/>
  <c r="B12" i="8"/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D12" i="1"/>
  <c r="G13" i="9"/>
  <c r="F13" i="9"/>
  <c r="E13" i="9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<sst xmlns="http://schemas.openxmlformats.org/spreadsheetml/2006/main" count="414" uniqueCount="158">
  <si>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</si>
  <si>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</si>
  <si>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</si>
  <si>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</si>
  <si>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</si>
  <si>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</si>
  <si>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</si>
  <si>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</si>
  <si>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</si>
  <si>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</si>
  <si>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</si>
  <si>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</si>
  <si>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</si>
  <si>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</si>
  <si>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</si>
  <si>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</si>
  <si>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</si>
  <si>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</si>
  <si>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</si>
  <si>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</si>
  <si>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</si>
  <si>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</si>
  <si>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</si>
  <si>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</si>
  <si>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</si>
  <si>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</si>
  <si>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</si>
  <si>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</si>
  <si>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</si>
  <si>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</si>
  <si>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</si>
  <si>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</si>
  <si>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</si>
  <si>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</si>
  <si>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</si>
  <si>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</si>
  <si>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</si>
  <si>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</si>
  <si>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</si>
  <si>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</si>
  <si>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</si>
  <si>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</si>
  <si>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</si>
  <si>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</si>
  <si>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</si>
  <si>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</si>
  <si>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</si>
  <si>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</si>
  <si>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</si>
  <si>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</si>
  <si>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</si>
  <si>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</si>
  <si>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</si>
  <si>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</si>
  <si>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</si>
  <si>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</si>
  <si>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</si>
  <si>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</si>
  <si>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</si>
  <si>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</si>
  <si>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</si>
  <si>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</si>
  <si>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</si>
  <si>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</si>
  <si>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</si>
  <si>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</si>
  <si>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</si>
  <si>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</si>
  <si>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</si>
  <si>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</si>
  <si>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</si>
  <si>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</si>
  <si>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</si>
  <si>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</si>
  <si>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</si>
  <si>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</si>
  <si>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</si>
  <si>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</si>
  <si>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</si>
  <si>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</si>
  <si>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</si>
  <si>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</si>
  <si>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</si>
  <si>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</si>
  <si>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</si>
  <si>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</si>
  <si>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</si>
  <si>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</si>
  <si>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</si>
  <si>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</si>
  <si>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</si>
  <si>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</si>
  <si>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</si>
  <si>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</si>
  <si>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</si>
  <si>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</si>
  <si>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</si>
  <si>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</si>
  <si>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</si>
  <si>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</si>
  <si>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</si>
  <si>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</si>
  <si>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</si>
  <si>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</si>
  <si>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</si>
  <si>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</si>
  <si>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</si>
  <si>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</si>
  <si>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</si>
  <si>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</si>
  <si>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</si>
  <si>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</si>
  <si>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</si>
  <si>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</si>
  <si>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</si>
  <si>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</si>
  <si>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</si>
  <si>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</si>
  <si>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</si>
  <si>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Row Labels</t>
  </si>
  <si>
    <t>Grand Total</t>
  </si>
  <si>
    <t>Sum of Salary</t>
  </si>
  <si>
    <t>Average of Salary</t>
  </si>
  <si>
    <t>Answer 1:</t>
  </si>
  <si>
    <t>2015</t>
  </si>
  <si>
    <t>2016</t>
  </si>
  <si>
    <t>2017</t>
  </si>
  <si>
    <t>2018</t>
  </si>
  <si>
    <t>2019</t>
  </si>
  <si>
    <t>2020</t>
  </si>
  <si>
    <t>2021</t>
  </si>
  <si>
    <t>Qtr3</t>
  </si>
  <si>
    <t>Qtr2</t>
  </si>
  <si>
    <t>Qtr4</t>
  </si>
  <si>
    <t>Qtr1</t>
  </si>
  <si>
    <t>Answer 2:</t>
  </si>
  <si>
    <t>Rank</t>
  </si>
  <si>
    <t>Feroz Khan</t>
  </si>
  <si>
    <t>Hari Sharma</t>
  </si>
  <si>
    <t>Harish Mittal</t>
  </si>
  <si>
    <t>Jia Khan</t>
  </si>
  <si>
    <t>Namrata Singh</t>
  </si>
  <si>
    <t>Namrata Das</t>
  </si>
  <si>
    <t>Ram Verma</t>
  </si>
  <si>
    <t>Robert Kurt</t>
  </si>
  <si>
    <t>Shefali Tomar</t>
  </si>
  <si>
    <t>Venkat Raman</t>
  </si>
  <si>
    <t>Ghanshaym Kumar</t>
  </si>
  <si>
    <t>Kiran Gupta</t>
  </si>
  <si>
    <t>Jogi  Das</t>
  </si>
  <si>
    <t>Aryan Mukherji</t>
  </si>
  <si>
    <t>Ashish  Mehra</t>
  </si>
  <si>
    <t>Binod Mishra</t>
  </si>
  <si>
    <t>Name</t>
  </si>
  <si>
    <t>Answer 3:</t>
  </si>
  <si>
    <t>T Salary</t>
  </si>
  <si>
    <t>Total Salary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</si>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</sst>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[$-14009]dddd\,\ d\ mmmm\,\ yyyy;@"/>
    <numFmt numFmtId="168" formatCode="_ &quot;₹&quot;\ * #,##0.0_ ;_ &quot;₹&quot;\ * \-#,##0.0_ ;_ &quot;₹&quot;\ * &quot;-&quot;??_ ;_ @_ "/>
    <numFmt numFmtId="169" formatCode="##,##0.00;\-#,##0.00"/>
    <numFmt numFmtId="170" formatCode="&quot;$&quot;\ ##000&quot;,&quot;##0;\-##0,##0"/>
    <numFmt numFmtId="171" formatCode="&quot;$&quot;\ ##00&quot;,&quot;##0;\-##0,##0"/>
    <numFmt numFmtId="172" formatCode="_ [$₹-4009]\ * #,##0.00_ ;_ [$₹-4009]\ * \-#,##0.00_ ;_ [$₹-4009]\ * &quot;-&quot;??_ ;_ @_ 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16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164" fontId="2" fillId="0" borderId="4" xfId="0" applyNumberFormat="1" applyFont="1" applyBorder="1"/>
    <xf numFmtId="164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7" fontId="0" fillId="0" borderId="0" xfId="0" applyNumberFormat="1"/>
    <xf numFmtId="166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8" fontId="3" fillId="2" borderId="1" xfId="2" applyNumberFormat="1" applyFont="1" applyFill="1" applyBorder="1"/>
    <xf numFmtId="168" fontId="2" fillId="0" borderId="1" xfId="2" applyNumberFormat="1" applyFont="1" applyBorder="1"/>
    <xf numFmtId="168" fontId="2" fillId="0" borderId="1" xfId="2" applyNumberFormat="1" applyFont="1" applyFill="1" applyBorder="1"/>
    <xf numFmtId="168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164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9" fontId="0" fillId="0" borderId="1" xfId="2" applyNumberFormat="1" applyFont="1" applyBorder="1" applyProtection="1">
      <protection locked="0"/>
    </xf>
    <xf numFmtId="170" fontId="0" fillId="0" borderId="0" xfId="0" applyNumberFormat="1"/>
    <xf numFmtId="171" fontId="3" fillId="2" borderId="7" xfId="0" applyNumberFormat="1" applyFont="1" applyFill="1" applyBorder="1"/>
    <xf numFmtId="171" fontId="2" fillId="0" borderId="4" xfId="0" applyNumberFormat="1" applyFont="1" applyBorder="1"/>
    <xf numFmtId="171" fontId="2" fillId="0" borderId="10" xfId="0" applyNumberFormat="1" applyFont="1" applyBorder="1"/>
    <xf numFmtId="0" fontId="24" fillId="4" borderId="21" xfId="0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71" fontId="2" fillId="18" borderId="10" xfId="0" applyNumberFormat="1" applyFont="1" applyFill="1" applyBorder="1"/>
    <xf numFmtId="164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165" fontId="17" fillId="20" borderId="19" xfId="5" applyNumberFormat="1" applyFont="1" applyFill="1" applyBorder="1"/>
    <xf numFmtId="0" fontId="17" fillId="10" borderId="20" xfId="5" applyFont="1" applyBorder="1"/>
    <xf numFmtId="165" fontId="17" fillId="20" borderId="21" xfId="5" applyNumberFormat="1" applyFont="1" applyFill="1" applyBorder="1"/>
    <xf numFmtId="0" fontId="17" fillId="10" borderId="22" xfId="5" applyFont="1" applyBorder="1"/>
    <xf numFmtId="165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165" fontId="17" fillId="9" borderId="1" xfId="4" applyNumberFormat="1" applyFont="1" applyBorder="1"/>
    <xf numFmtId="0" fontId="16" fillId="15" borderId="1" xfId="0" applyFont="1" applyFill="1" applyBorder="1"/>
    <xf numFmtId="165" fontId="17" fillId="9" borderId="1" xfId="4" applyNumberFormat="1" applyFont="1" applyBorder="1" applyAlignment="1">
      <alignment vertical="center"/>
    </xf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0" fillId="0" borderId="0" xfId="0" applyAlignment="1">
      <alignment horizontal="left" indent="1"/>
    </xf>
    <xf numFmtId="0" fontId="1" fillId="3" borderId="0" xfId="0" applyFon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12" borderId="19" xfId="0" applyFont="1" applyFill="1" applyBorder="1"/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83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72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'Q2'!$A$2:$A$8</c:f>
              <c:strCache>
                <c:ptCount val="7"/>
                <c:pt idx="0">
                  <c:v>Agra</c:v>
                </c:pt>
                <c:pt idx="1">
                  <c:v>Bengaluru</c:v>
                </c:pt>
                <c:pt idx="2">
                  <c:v>Cochin</c:v>
                </c:pt>
                <c:pt idx="3">
                  <c:v>Delhi</c:v>
                </c:pt>
                <c:pt idx="4">
                  <c:v>Haridwar</c:v>
                </c:pt>
                <c:pt idx="5">
                  <c:v>Mumbai</c:v>
                </c:pt>
                <c:pt idx="6">
                  <c:v>Ranchi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DAD-A8F4-44506BE7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60352"/>
        <c:axId val="1504888128"/>
      </c:lineChart>
      <c:catAx>
        <c:axId val="1497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88128"/>
        <c:crosses val="autoZero"/>
        <c:auto val="1"/>
        <c:lblAlgn val="ctr"/>
        <c:lblOffset val="100"/>
        <c:noMultiLvlLbl val="0"/>
      </c:catAx>
      <c:valAx>
        <c:axId val="15048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'Q2'!$A$2:$A$8</c:f>
              <c:strCache>
                <c:ptCount val="7"/>
                <c:pt idx="0">
                  <c:v>Agra</c:v>
                </c:pt>
                <c:pt idx="1">
                  <c:v>Bengaluru</c:v>
                </c:pt>
                <c:pt idx="2">
                  <c:v>Cochin</c:v>
                </c:pt>
                <c:pt idx="3">
                  <c:v>Delhi</c:v>
                </c:pt>
                <c:pt idx="4">
                  <c:v>Haridwar</c:v>
                </c:pt>
                <c:pt idx="5">
                  <c:v>Mumbai</c:v>
                </c:pt>
                <c:pt idx="6">
                  <c:v>Ranchi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4-4527-A48C-E69EFBD0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96864"/>
        <c:axId val="1504873248"/>
      </c:areaChart>
      <c:catAx>
        <c:axId val="1502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73248"/>
        <c:crosses val="autoZero"/>
        <c:auto val="1"/>
        <c:lblAlgn val="ctr"/>
        <c:lblOffset val="100"/>
        <c:noMultiLvlLbl val="0"/>
      </c:catAx>
      <c:valAx>
        <c:axId val="1504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[8.Must_21_Question_Assignment-8.xlsx]Q3!PivotTable10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dk1"/>
                </a:solidFill>
                <a:effectLst/>
              </a:rPr>
              <a:t>Quarterly Salary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\ ?/?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'Q3'!$F$24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'Q3'!$E$25:$E$42</c:f>
              <c:multiLvlStrCache>
                <c:ptCount val="10"/>
                <c:lvl>
                  <c:pt idx="0">
                    <c:v>Qtr3</c:v>
                  </c:pt>
                  <c:pt idx="1">
                    <c:v>Qtr2</c:v>
                  </c:pt>
                  <c:pt idx="2">
                    <c:v>Qtr4</c:v>
                  </c:pt>
                  <c:pt idx="3">
                    <c:v>Qtr3</c:v>
                  </c:pt>
                  <c:pt idx="4">
                    <c:v>Qtr3</c:v>
                  </c:pt>
                  <c:pt idx="5">
                    <c:v>Qtr1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'Q3'!$F$25:$F$42</c:f>
              <c:numCache>
                <c:formatCode>General</c:formatCode>
                <c:ptCount val="10"/>
                <c:pt idx="0">
                  <c:v>705000</c:v>
                </c:pt>
                <c:pt idx="1">
                  <c:v>450000</c:v>
                </c:pt>
                <c:pt idx="2">
                  <c:v>949000</c:v>
                </c:pt>
                <c:pt idx="3">
                  <c:v>150000</c:v>
                </c:pt>
                <c:pt idx="4">
                  <c:v>250000</c:v>
                </c:pt>
                <c:pt idx="5">
                  <c:v>250000</c:v>
                </c:pt>
                <c:pt idx="6">
                  <c:v>350000</c:v>
                </c:pt>
                <c:pt idx="7">
                  <c:v>650000</c:v>
                </c:pt>
                <c:pt idx="8">
                  <c:v>650000</c:v>
                </c:pt>
                <c:pt idx="9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49-4539-B8D0-CD193A77CA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0060672"/>
        <c:axId val="1504882176"/>
      </c:lineChart>
      <c:catAx>
        <c:axId val="15700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82176"/>
        <c:crosses val="autoZero"/>
        <c:auto val="1"/>
        <c:lblAlgn val="ctr"/>
        <c:lblOffset val="100"/>
        <c:noMultiLvlLbl val="0"/>
      </c:catAx>
      <c:valAx>
        <c:axId val="15048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4-448A-8781-7CD5E97EC167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4-448A-8781-7CD5E97EC167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4-448A-8781-7CD5E97E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766112"/>
        <c:axId val="1577989792"/>
      </c:lineChart>
      <c:catAx>
        <c:axId val="1497766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9792"/>
        <c:crosses val="autoZero"/>
        <c:auto val="1"/>
        <c:lblAlgn val="ctr"/>
        <c:lblOffset val="100"/>
        <c:noMultiLvlLbl val="0"/>
      </c:catAx>
      <c:valAx>
        <c:axId val="157798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6-4A44-A786-7E652C6367A3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6-4A44-A786-7E652C6367A3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6-4A44-A786-7E652C63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497758912"/>
        <c:axId val="1578018560"/>
      </c:areaChart>
      <c:catAx>
        <c:axId val="14977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18560"/>
        <c:crosses val="autoZero"/>
        <c:auto val="1"/>
        <c:lblAlgn val="ctr"/>
        <c:lblOffset val="100"/>
        <c:noMultiLvlLbl val="0"/>
      </c:catAx>
      <c:valAx>
        <c:axId val="157801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'Q12'!$A$3</c:f>
              <c:strCache>
                <c:ptCount val="1"/>
                <c:pt idx="0">
                  <c:v>Pokeball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'Q12'!$B$3:$C$3</c15:sqref>
                  </c15:fullRef>
                </c:ext>
              </c:extLst>
              <c:f>'Q12'!$C$3</c:f>
              <c:numCache>
                <c:formatCode>_ "₹"\ * #,##0.00_ ;_ "₹"\ * \-#,##0.00_ ;_ "₹"\ * "-"??_ ;_ @_ 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D-4C42-A8FB-57FFB845ED76}"/>
            </c:ext>
          </c:extLst>
        </c:ser>
        <c:ser>
          <c:idx val="1"/>
          <c:order val="1"/>
          <c:tx>
            <c:strRef>
              <c:f>'Q12'!$A$4</c:f>
              <c:strCache>
                <c:ptCount val="1"/>
                <c:pt idx="0">
                  <c:v>Great 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₹ 2.00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'Q12'!$B$4:$C$4</c15:sqref>
                  </c15:fullRef>
                </c:ext>
              </c:extLst>
              <c:f>'Q12'!$C$4</c:f>
              <c:numCache>
                <c:formatCode>_ "₹"\ * #,##0.00_ ;_ "₹"\ * \-#,##0.00_ ;_ "₹"\ * "-"??_ ;_ @_ 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D-4C42-A8FB-57FFB845ED76}"/>
            </c:ext>
          </c:extLst>
        </c:ser>
        <c:ser>
          <c:idx val="2"/>
          <c:order val="2"/>
          <c:tx>
            <c:strRef>
              <c:f>'Q12'!$A$5</c:f>
              <c:strCache>
                <c:ptCount val="1"/>
                <c:pt idx="0">
                  <c:v>Ultra ball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₹ 2.00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'Q12'!$B$5:$C$5</c15:sqref>
                  </c15:fullRef>
                </c:ext>
              </c:extLst>
              <c:f>'Q12'!$C$5</c:f>
              <c:numCache>
                <c:formatCode>_ "₹"\ * #,##0.00_ ;_ "₹"\ * \-#,##0.00_ ;_ "₹"\ * "-"??_ ;_ @_ </c:formatCode>
                <c:ptCount val="1"/>
                <c:pt idx="0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D-4C42-A8FB-57FFB845ED76}"/>
            </c:ext>
          </c:extLst>
        </c:ser>
        <c:ser>
          <c:idx val="3"/>
          <c:order val="3"/>
          <c:tx>
            <c:strRef>
              <c:f>'Q12'!$A$6</c:f>
              <c:strCache>
                <c:ptCount val="1"/>
                <c:pt idx="0">
                  <c:v>Potion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₹ 2.00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'Q12'!$B$6:$C$6</c15:sqref>
                  </c15:fullRef>
                </c:ext>
              </c:extLst>
              <c:f>'Q12'!$C$6</c:f>
              <c:numCache>
                <c:formatCode>_ "₹"\ * #,##0.00_ ;_ "₹"\ * \-#,##0.00_ ;_ "₹"\ * "-"??_ ;_ @_ 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D-4C42-A8FB-57FFB845ED76}"/>
            </c:ext>
          </c:extLst>
        </c:ser>
        <c:ser>
          <c:idx val="4"/>
          <c:order val="4"/>
          <c:tx>
            <c:strRef>
              <c:f>'Q12'!$A$7</c:f>
              <c:strCache>
                <c:ptCount val="1"/>
                <c:pt idx="0">
                  <c:v>Super potion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'Q12'!$B$7:$C$7</c15:sqref>
                  </c15:fullRef>
                </c:ext>
              </c:extLst>
              <c:f>'Q12'!$C$7</c:f>
              <c:numCache>
                <c:formatCode>_ "₹"\ * #,##0.00_ ;_ "₹"\ * \-#,##0.00_ ;_ "₹"\ * "-"??_ ;_ @_ 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D-4C42-A8FB-57FFB845ED76}"/>
            </c:ext>
          </c:extLst>
        </c:ser>
        <c:ser>
          <c:idx val="5"/>
          <c:order val="5"/>
          <c:tx>
            <c:strRef>
              <c:f>'Q12'!$A$8</c:f>
              <c:strCache>
                <c:ptCount val="1"/>
                <c:pt idx="0">
                  <c:v>Hyper potion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₹ 2.00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'Q12'!$B$8:$C$8</c15:sqref>
                  </c15:fullRef>
                </c:ext>
              </c:extLst>
              <c:f>'Q12'!$C$8</c:f>
              <c:numCache>
                <c:formatCode>_ "₹"\ * #,##0.00_ ;_ "₹"\ * \-#,##0.00_ ;_ "₹"\ * "-"??_ ;_ @_ </c:formatCode>
                <c:ptCount val="1"/>
                <c:pt idx="0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D-4C42-A8FB-57FFB845ED76}"/>
            </c:ext>
          </c:extLst>
        </c:ser>
        <c:ser>
          <c:idx val="6"/>
          <c:order val="6"/>
          <c:tx>
            <c:strRef>
              <c:f>'Q12'!$A$9</c:f>
              <c:strCache>
                <c:ptCount val="1"/>
                <c:pt idx="0">
                  <c:v>Antidote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'Q12'!$B$9:$C$9</c15:sqref>
                  </c15:fullRef>
                </c:ext>
              </c:extLst>
              <c:f>'Q12'!$C$9</c:f>
              <c:numCache>
                <c:formatCode>_ "₹"\ * #,##0.00_ ;_ "₹"\ * \-#,##0.00_ ;_ "₹"\ * "-"??_ ;_ @_ 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D-4C42-A8FB-57FFB845E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6526912"/>
        <c:axId val="1566689456"/>
      </c:barChart>
      <c:catAx>
        <c:axId val="1686526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66689456"/>
        <c:crosses val="autoZero"/>
        <c:auto val="1"/>
        <c:lblAlgn val="ctr"/>
        <c:lblOffset val="100"/>
        <c:noMultiLvlLbl val="0"/>
      </c:catAx>
      <c:valAx>
        <c:axId val="1566689456"/>
        <c:scaling>
          <c:orientation val="minMax"/>
        </c:scaling>
        <c:delete val="1"/>
        <c:axPos val="b"/>
        <c:numFmt formatCode="_ &quot;₹&quot;\ * #,##0.00_ ;_ &quot;₹&quot;\ * \-#,##0.00_ ;_ &quot;₹&quot;\ * &quot;-&quot;??_ ;_ @_ " sourceLinked="1"/>
        <c:majorTickMark val="out"/>
        <c:minorTickMark val="none"/>
        <c:tickLblPos val="nextTo"/>
        <c:crossAx val="1686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'Q12'!$C$2</c:f>
              <c:strCache>
                <c:ptCount val="1"/>
                <c:pt idx="0">
                  <c:v>Price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 "₹"\ * #,##0.00_ ;_ "₹"\ * \-#,##0.00_ ;_ "₹"\ * "-"??_ ;_ @_ 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0C0-8855-0C6B034B5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'Q12'!$B$2</c15:sqref>
                        </c15:formulaRef>
                      </c:ext>
                    </c:extLst>
                    <c:strCache>
                      <c:ptCount val="1"/>
                      <c:pt idx="0">
                        <c:v>Item 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'Q12'!$A$3:$A$9</c15:sqref>
                        </c15:formulaRef>
                      </c:ext>
                    </c:extLst>
                    <c:strCache>
                      <c:ptCount val="7"/>
                      <c:pt idx="0">
                        <c:v>Pokeball</c:v>
                      </c:pt>
                      <c:pt idx="1">
                        <c:v>Great ball</c:v>
                      </c:pt>
                      <c:pt idx="2">
                        <c:v>Ultra ball</c:v>
                      </c:pt>
                      <c:pt idx="3">
                        <c:v>Potion</c:v>
                      </c:pt>
                      <c:pt idx="4">
                        <c:v>Super potion</c:v>
                      </c:pt>
                      <c:pt idx="5">
                        <c:v>Hyper potion</c:v>
                      </c:pt>
                      <c:pt idx="6">
                        <c:v>Antidote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'Q12'!$B$3:$B$9</c15:sqref>
                        </c15:formulaRef>
                      </c:ext>
                    </c:extLst>
                    <c:numCache>
                      <c:formatCode>_ "₹"\ * #,##0.00_ ;_ "₹"\ * \-#,##0.00_ ;_ "₹"\ * "-"??_ ;_ @_ </c:formatCode>
                      <c:ptCount val="7"/>
                      <c:pt idx="0">
                        <c:v>200</c:v>
                      </c:pt>
                      <c:pt idx="1">
                        <c:v>600</c:v>
                      </c:pt>
                      <c:pt idx="2">
                        <c:v>1200</c:v>
                      </c:pt>
                      <c:pt idx="3">
                        <c:v>300</c:v>
                      </c:pt>
                      <c:pt idx="4">
                        <c:v>700</c:v>
                      </c:pt>
                      <c:pt idx="5">
                        <c:v>1200</c:v>
                      </c:pt>
                      <c:pt idx="6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4C-40C0-8855-0C6B034B594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28574</xdr:rowOff>
    </xdr:from>
    <xdr:to>
      <xdr:col>4</xdr:col>
      <xdr:colOff>257175</xdr:colOff>
      <xdr:row>34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E736C-CD8E-DDF0-A609-5C9D0AFC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17</xdr:row>
      <xdr:rowOff>38099</xdr:rowOff>
    </xdr:from>
    <xdr:to>
      <xdr:col>12</xdr:col>
      <xdr:colOff>200025</xdr:colOff>
      <xdr:row>34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FF93E-7468-8610-2BB0-711E03047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0</xdr:col>
      <xdr:colOff>228600</xdr:colOff>
      <xdr:row>10</xdr:row>
      <xdr:rowOff>22860</xdr:rowOff>
    </xdr:from>
    <xdr:to>
      <xdr:col>5</xdr:col>
      <xdr:colOff>420600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4C64-03A5-27A5-3663-5BEC49BF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10</xdr:row>
      <xdr:rowOff>22860</xdr:rowOff>
    </xdr:from>
    <xdr:to>
      <xdr:col>11</xdr:col>
      <xdr:colOff>1500</xdr:colOff>
      <xdr:row>25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2E39E-7C23-F6F5-B3D2-CACC5F44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114300</xdr:rowOff>
    </xdr:from>
    <xdr:to>
      <xdr:col>17</xdr:col>
      <xdr:colOff>171450</xdr:colOff>
      <xdr:row>21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391650" y="114300"/>
          <a:ext cx="56769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8</xdr:col>
      <xdr:colOff>7620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71171-1BF2-9CA3-A313-EAD7FF3E1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11</xdr:row>
      <xdr:rowOff>167640</xdr:rowOff>
    </xdr:from>
    <xdr:to>
      <xdr:col>6</xdr:col>
      <xdr:colOff>41280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5158D-EF36-FB29-C6B3-C575961C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11</xdr:row>
      <xdr:rowOff>167640</xdr:rowOff>
    </xdr:from>
    <xdr:to>
      <xdr:col>14</xdr:col>
      <xdr:colOff>208920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97A11-66DD-C840-4A1C-9D89469E8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0</xdr:row>
          <xdr:rowOff>144780</xdr:rowOff>
        </xdr:from>
        <xdr:to>
          <xdr:col>2</xdr:col>
          <xdr:colOff>845820</xdr:colOff>
          <xdr:row>2</xdr:row>
          <xdr:rowOff>22860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</xdr:row>
          <xdr:rowOff>144780</xdr:rowOff>
        </xdr:from>
        <xdr:to>
          <xdr:col>2</xdr:col>
          <xdr:colOff>845820</xdr:colOff>
          <xdr:row>4</xdr:row>
          <xdr:rowOff>22860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3</xdr:row>
          <xdr:rowOff>144780</xdr:rowOff>
        </xdr:from>
        <xdr:to>
          <xdr:col>2</xdr:col>
          <xdr:colOff>845820</xdr:colOff>
          <xdr:row>5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</xdr:row>
          <xdr:rowOff>144780</xdr:rowOff>
        </xdr:from>
        <xdr:to>
          <xdr:col>2</xdr:col>
          <xdr:colOff>845820</xdr:colOff>
          <xdr:row>3</xdr:row>
          <xdr:rowOff>22860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</xdr:row>
          <xdr:rowOff>144780</xdr:rowOff>
        </xdr:from>
        <xdr:to>
          <xdr:col>2</xdr:col>
          <xdr:colOff>845820</xdr:colOff>
          <xdr:row>6</xdr:row>
          <xdr:rowOff>22860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5</xdr:row>
          <xdr:rowOff>144780</xdr:rowOff>
        </xdr:from>
        <xdr:to>
          <xdr:col>2</xdr:col>
          <xdr:colOff>845820</xdr:colOff>
          <xdr:row>7</xdr:row>
          <xdr:rowOff>22860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6</xdr:row>
          <xdr:rowOff>144780</xdr:rowOff>
        </xdr:from>
        <xdr:to>
          <xdr:col>2</xdr:col>
          <xdr:colOff>845820</xdr:colOff>
          <xdr:row>8</xdr:row>
          <xdr:rowOff>22860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7</xdr:row>
          <xdr:rowOff>144780</xdr:rowOff>
        </xdr:from>
        <xdr:to>
          <xdr:col>2</xdr:col>
          <xdr:colOff>845820</xdr:colOff>
          <xdr:row>9</xdr:row>
          <xdr:rowOff>22860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22860</xdr:rowOff>
        </xdr:from>
        <xdr:to>
          <xdr:col>7</xdr:col>
          <xdr:colOff>762000</xdr:colOff>
          <xdr:row>11</xdr:row>
          <xdr:rowOff>7620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182880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30480</xdr:rowOff>
        </xdr:from>
        <xdr:to>
          <xdr:col>7</xdr:col>
          <xdr:colOff>160020</xdr:colOff>
          <xdr:row>8</xdr:row>
          <xdr:rowOff>160020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30480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0</xdr:rowOff>
    </xdr:from>
    <xdr:to>
      <xdr:col>12</xdr:col>
      <xdr:colOff>521970</xdr:colOff>
      <xdr:row>14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347710" y="0"/>
          <a:ext cx="2773680" cy="2579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38101</xdr:rowOff>
    </xdr:from>
    <xdr:to>
      <xdr:col>9</xdr:col>
      <xdr:colOff>742950</xdr:colOff>
      <xdr:row>14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476875" y="304801"/>
          <a:ext cx="5019675" cy="3362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ISHRA" refreshedDate="45350.885313078703" createdVersion="8" refreshedVersion="8" minRefreshableVersion="3" recordCount="16" xr:uid="{C086C7C2-EED1-430A-B59F-42E38D0EA28A}">
  <cacheSource type="worksheet">
    <worksheetSource ref="B1:G17" sheet="Q3"/>
  </cacheSource>
  <cacheFields count="6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/>
    </cacheField>
    <cacheField name="Salary" numFmtId="168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ISHRA" refreshedDate="45350.893086342592" createdVersion="8" refreshedVersion="8" minRefreshableVersion="3" recordCount="16" xr:uid="{90108A2C-5D7D-4398-B11B-76EDFCDA7C82}">
  <cacheSource type="worksheet">
    <worksheetSource ref="F1:G17" sheet="Q3"/>
  </cacheSource>
  <cacheFields count="5">
    <cacheField name="Salary" numFmtId="168">
      <sharedItems containsSemiMixedTypes="0" containsString="0" containsNumber="1" containsInteger="1" minValue="49000" maxValue="650000" count="11">
        <n v="650000"/>
        <n v="100000"/>
        <n v="150000"/>
        <n v="250000"/>
        <n v="49000"/>
        <n v="55000"/>
        <n v="450000"/>
        <n v="300000"/>
        <n v="550000"/>
        <n v="350000"/>
        <n v="50000"/>
      </sharedItems>
    </cacheField>
    <cacheField name="Reporting Date" numFmtId="14">
      <sharedItems containsSemiMixedTypes="0" containsNonDate="0" containsDate="1" containsString="0" minDate="2015-09-26T00:00:00" maxDate="2021-10-23T00:00:00" count="12">
        <d v="2017-10-22T00:00:00"/>
        <d v="2021-09-26T00:00:00"/>
        <d v="2021-06-15T00:00:00"/>
        <d v="2019-08-14T00:00:00"/>
        <d v="2015-09-26T00:00:00"/>
        <d v="2021-10-22T00:00:00"/>
        <d v="2016-06-15T00:00:00"/>
        <d v="2021-03-05T00:00:00"/>
        <d v="2017-11-23T00:00:00"/>
        <d v="2018-08-13T00:00:00"/>
        <d v="2021-05-03T00:00:00"/>
        <d v="2020-01-21T00:00:00"/>
      </sharedItems>
      <fieldGroup par="4"/>
    </cacheField>
    <cacheField name="Months (Reporting Date)" numFmtId="0" databaseField="0">
      <fieldGroup base="1">
        <rangePr groupBy="months" startDate="2015-09-26T00:00:00" endDate="2021-10-23T00:00:00"/>
        <groupItems count="14">
          <s v="&lt;26/09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10/2021"/>
        </groupItems>
      </fieldGroup>
    </cacheField>
    <cacheField name="Quarters (Reporting Date)" numFmtId="0" databaseField="0">
      <fieldGroup base="1">
        <rangePr groupBy="quarters" startDate="2015-09-26T00:00:00" endDate="2021-10-23T00:00:00"/>
        <groupItems count="6">
          <s v="&lt;26/09/2015"/>
          <s v="Qtr1"/>
          <s v="Qtr2"/>
          <s v="Qtr3"/>
          <s v="Qtr4"/>
          <s v="&gt;23/10/2021"/>
        </groupItems>
      </fieldGroup>
    </cacheField>
    <cacheField name="Years (Reporting Date)" numFmtId="0" databaseField="0">
      <fieldGroup base="1">
        <rangePr groupBy="years" startDate="2015-09-26T00:00:00" endDate="2021-10-23T00:00:00"/>
        <groupItems count="9">
          <s v="&lt;26/09/2015"/>
          <s v="2015"/>
          <s v="2016"/>
          <s v="2017"/>
          <s v="2018"/>
          <s v="2019"/>
          <s v="2020"/>
          <s v="2021"/>
          <s v="&gt;2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MISHRA" refreshedDate="45351.644183101853" createdVersion="8" refreshedVersion="8" minRefreshableVersion="3" recordCount="14" xr:uid="{5125634C-FF5C-42B5-887B-B1E0ED23FBA7}">
  <cacheSource type="worksheet">
    <worksheetSource ref="A1:E15" sheet="Q6"/>
  </cacheSource>
  <cacheFields count="5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/>
    </cacheField>
    <cacheField name="Salary" numFmtId="164">
      <sharedItems containsSemiMixedTypes="0" containsString="0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Feroz"/>
    <s v="Khan"/>
    <x v="0"/>
    <s v="Q1"/>
    <n v="650000"/>
    <d v="2017-10-22T00:00:00"/>
  </r>
  <r>
    <s v="Hari"/>
    <s v="Sharma"/>
    <x v="1"/>
    <s v="Q2"/>
    <n v="100000"/>
    <d v="2021-09-26T00:00:00"/>
  </r>
  <r>
    <s v="Harish"/>
    <s v="Mittal"/>
    <x v="2"/>
    <s v="Q3"/>
    <n v="150000"/>
    <d v="2021-06-15T00:00:00"/>
  </r>
  <r>
    <s v="Jia"/>
    <s v="Khan"/>
    <x v="3"/>
    <s v="Q4"/>
    <n v="250000"/>
    <d v="2019-08-14T00:00:00"/>
  </r>
  <r>
    <s v="Namrata"/>
    <s v="Singh"/>
    <x v="4"/>
    <s v="Q1"/>
    <n v="49000"/>
    <d v="2017-10-22T00:00:00"/>
  </r>
  <r>
    <s v="Namrata"/>
    <s v="Das"/>
    <x v="0"/>
    <s v="Q2"/>
    <n v="55000"/>
    <d v="2015-09-26T00:00:00"/>
  </r>
  <r>
    <s v="Ram"/>
    <s v="Verma"/>
    <x v="1"/>
    <s v="Q3"/>
    <n v="450000"/>
    <d v="2021-06-15T00:00:00"/>
  </r>
  <r>
    <s v="Robert"/>
    <s v="Kurt"/>
    <x v="2"/>
    <s v="Q4"/>
    <n v="300000"/>
    <d v="2021-10-22T00:00:00"/>
  </r>
  <r>
    <s v="Shefali"/>
    <s v="Tomar"/>
    <x v="3"/>
    <s v="Q1"/>
    <n v="650000"/>
    <d v="2015-09-26T00:00:00"/>
  </r>
  <r>
    <s v="Venkat"/>
    <s v="Raman"/>
    <x v="4"/>
    <s v="Q2"/>
    <n v="550000"/>
    <d v="2021-09-26T00:00:00"/>
  </r>
  <r>
    <s v="Ghanshaym"/>
    <s v="Kumar"/>
    <x v="0"/>
    <s v="Q3"/>
    <n v="450000"/>
    <d v="2016-06-15T00:00:00"/>
  </r>
  <r>
    <s v="Kiran"/>
    <s v="Gupta"/>
    <x v="1"/>
    <s v="Q4"/>
    <n v="350000"/>
    <d v="2021-03-05T00:00:00"/>
  </r>
  <r>
    <s v="Jogi "/>
    <s v="Das"/>
    <x v="0"/>
    <s v="Q1"/>
    <n v="250000"/>
    <d v="2017-11-23T00:00:00"/>
  </r>
  <r>
    <s v="Aryan"/>
    <s v="Mukherji"/>
    <x v="1"/>
    <s v="Q2"/>
    <n v="150000"/>
    <d v="2018-08-13T00:00:00"/>
  </r>
  <r>
    <s v="Ashish "/>
    <s v="Mehra"/>
    <x v="2"/>
    <s v="Q3"/>
    <n v="50000"/>
    <d v="2021-05-03T00:00:00"/>
  </r>
  <r>
    <s v="Binod"/>
    <s v="Mishra"/>
    <x v="2"/>
    <s v="Q4"/>
    <n v="250000"/>
    <d v="2020-01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2"/>
  </r>
  <r>
    <x v="7"/>
    <x v="5"/>
  </r>
  <r>
    <x v="0"/>
    <x v="4"/>
  </r>
  <r>
    <x v="8"/>
    <x v="1"/>
  </r>
  <r>
    <x v="6"/>
    <x v="6"/>
  </r>
  <r>
    <x v="9"/>
    <x v="7"/>
  </r>
  <r>
    <x v="3"/>
    <x v="8"/>
  </r>
  <r>
    <x v="2"/>
    <x v="9"/>
  </r>
  <r>
    <x v="10"/>
    <x v="10"/>
  </r>
  <r>
    <x v="3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98F1-3A72-4393-8403-D70BDA825C87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24:F42" firstHeaderRow="1" firstDataRow="1" firstDataCol="1"/>
  <pivotFields count="5">
    <pivotField dataField="1" numFmtId="168" showAll="0">
      <items count="12">
        <item x="4"/>
        <item x="10"/>
        <item x="5"/>
        <item x="1"/>
        <item x="2"/>
        <item x="3"/>
        <item x="7"/>
        <item x="9"/>
        <item x="6"/>
        <item x="8"/>
        <item x="0"/>
        <item t="default"/>
      </items>
    </pivotField>
    <pivotField axis="axisRow" numFmtId="14" showAll="0">
      <items count="13">
        <item x="4"/>
        <item x="6"/>
        <item x="0"/>
        <item x="8"/>
        <item x="9"/>
        <item x="3"/>
        <item x="11"/>
        <item x="7"/>
        <item x="10"/>
        <item x="2"/>
        <item x="1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4">
    <field x="4"/>
    <field x="3"/>
    <field x="2"/>
    <field x="1"/>
  </rowFields>
  <rowItems count="18">
    <i>
      <x v="1"/>
    </i>
    <i r="1">
      <x v="3"/>
    </i>
    <i>
      <x v="2"/>
    </i>
    <i r="1">
      <x v="2"/>
    </i>
    <i>
      <x v="3"/>
    </i>
    <i r="1">
      <x v="4"/>
    </i>
    <i>
      <x v="4"/>
    </i>
    <i r="1">
      <x v="3"/>
    </i>
    <i>
      <x v="5"/>
    </i>
    <i r="1">
      <x v="3"/>
    </i>
    <i>
      <x v="6"/>
    </i>
    <i r="1">
      <x v="1"/>
    </i>
    <i>
      <x v="7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ary" fld="0" baseField="0" baseItem="0"/>
  </dataFields>
  <chartFormats count="2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D5EA5-9D93-4C41-B3B0-9D81FA2F2B4B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30" firstHeaderRow="1" firstDataRow="1" firstDataCol="1"/>
  <pivotFields count="6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8" showAll="0"/>
    <pivotField numFmtId="14" showAll="0"/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alary" fld="4" subtotal="average" baseField="0" baseItem="0" numFmtId="172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D4335-D5C0-4B4B-B49B-52567C85FD7A}" name="PivotTable1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8" firstHeaderRow="1" firstDataRow="1" firstDataCol="1"/>
  <pivotFields count="5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</pivotFields>
  <rowFields count="1">
    <field x="2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Total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82" headerRowBorderDxfId="81" tableBorderDxfId="80" totalsRowBorderDxfId="79">
  <tableColumns count="4">
    <tableColumn id="1" xr3:uid="{00000000-0010-0000-0000-000001000000}" name="First Name" dataDxfId="78" totalsRowDxfId="77"/>
    <tableColumn id="2" xr3:uid="{00000000-0010-0000-0000-000002000000}" name="Last Name" dataDxfId="76" totalsRowDxfId="75"/>
    <tableColumn id="3" xr3:uid="{00000000-0010-0000-0000-000003000000}" name="Company Name" dataDxfId="74" totalsRowDxfId="73"/>
    <tableColumn id="4" xr3:uid="{00000000-0010-0000-0000-000004000000}" name="Salary" dataDxfId="72" totalsRowDxfId="71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0" headerRowBorderDxfId="69" tableBorderDxfId="68" totalsRowBorderDxfId="67">
  <autoFilter ref="A1:E18" xr:uid="{00000000-0009-0000-0100-000002000000}">
    <filterColumn colId="2">
      <filters>
        <filter val="Australia"/>
        <filter val="India"/>
        <filter val="US"/>
      </filters>
    </filterColumn>
  </autoFilter>
  <tableColumns count="5">
    <tableColumn id="1" xr3:uid="{00000000-0010-0000-0100-000001000000}" name="First Name" dataDxfId="66" totalsRowDxfId="65"/>
    <tableColumn id="2" xr3:uid="{00000000-0010-0000-0100-000002000000}" name="Last Name" dataDxfId="64" totalsRowDxfId="63"/>
    <tableColumn id="3" xr3:uid="{00000000-0010-0000-0100-000003000000}" name="Country" dataDxfId="62" totalsRowDxfId="61"/>
    <tableColumn id="4" xr3:uid="{00000000-0010-0000-0100-000004000000}" name="Quarter" dataDxfId="60" totalsRowDxfId="59"/>
    <tableColumn id="5" xr3:uid="{00000000-0010-0000-0100-000005000000}" name="Salary" dataDxfId="58" totalsRowDxfId="57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tabSelected="1" workbookViewId="0"/>
  </sheetViews>
  <sheetFormatPr defaultRowHeight="14.4" x14ac:dyDescent="0.3"/>
  <cols>
    <col min="1" max="1" width="15.5546875" customWidth="1"/>
    <col min="2" max="2" width="15" customWidth="1"/>
    <col min="3" max="3" width="20.88671875" customWidth="1"/>
    <col min="4" max="4" width="22" style="76" customWidth="1"/>
  </cols>
  <sheetData>
    <row r="1" spans="1:4" ht="18" x14ac:dyDescent="0.35">
      <c r="A1" s="9" t="s">
        <v>0</v>
      </c>
      <c r="B1" s="10" t="s">
        <v>1</v>
      </c>
      <c r="C1" s="10" t="s">
        <v>21</v>
      </c>
      <c r="D1" s="77" t="s">
        <v>2</v>
      </c>
    </row>
    <row r="2" spans="1:4" ht="18" x14ac:dyDescent="0.35">
      <c r="A2" s="6" t="s">
        <v>18</v>
      </c>
      <c r="B2" s="1" t="s">
        <v>6</v>
      </c>
      <c r="C2" s="1" t="s">
        <v>30</v>
      </c>
      <c r="D2" s="78">
        <v>650000</v>
      </c>
    </row>
    <row r="3" spans="1:4" ht="18" x14ac:dyDescent="0.35">
      <c r="A3" s="6" t="s">
        <v>3</v>
      </c>
      <c r="B3" s="1" t="s">
        <v>4</v>
      </c>
      <c r="C3" s="1" t="s">
        <v>22</v>
      </c>
      <c r="D3" s="78">
        <v>100000</v>
      </c>
    </row>
    <row r="4" spans="1:4" ht="18" x14ac:dyDescent="0.35">
      <c r="A4" s="6" t="s">
        <v>7</v>
      </c>
      <c r="B4" s="1" t="s">
        <v>8</v>
      </c>
      <c r="C4" s="1" t="s">
        <v>24</v>
      </c>
      <c r="D4" s="78">
        <v>150000</v>
      </c>
    </row>
    <row r="5" spans="1:4" ht="18" x14ac:dyDescent="0.35">
      <c r="A5" s="6" t="s">
        <v>5</v>
      </c>
      <c r="B5" s="1" t="s">
        <v>6</v>
      </c>
      <c r="C5" s="1" t="s">
        <v>23</v>
      </c>
      <c r="D5" s="78">
        <v>250000</v>
      </c>
    </row>
    <row r="6" spans="1:4" ht="18" x14ac:dyDescent="0.35">
      <c r="A6" s="6" t="s">
        <v>19</v>
      </c>
      <c r="B6" s="1" t="s">
        <v>20</v>
      </c>
      <c r="C6" s="1" t="s">
        <v>31</v>
      </c>
      <c r="D6" s="78">
        <v>49000</v>
      </c>
    </row>
    <row r="7" spans="1:4" ht="18" x14ac:dyDescent="0.35">
      <c r="A7" s="6" t="s">
        <v>19</v>
      </c>
      <c r="B7" s="1" t="s">
        <v>17</v>
      </c>
      <c r="C7" s="1" t="s">
        <v>29</v>
      </c>
      <c r="D7" s="78">
        <v>55000</v>
      </c>
    </row>
    <row r="8" spans="1:4" ht="18" x14ac:dyDescent="0.35">
      <c r="A8" s="6" t="s">
        <v>11</v>
      </c>
      <c r="B8" s="1" t="s">
        <v>12</v>
      </c>
      <c r="C8" s="1" t="s">
        <v>26</v>
      </c>
      <c r="D8" s="78">
        <v>450000</v>
      </c>
    </row>
    <row r="9" spans="1:4" ht="18" x14ac:dyDescent="0.35">
      <c r="A9" s="6" t="s">
        <v>9</v>
      </c>
      <c r="B9" s="1" t="s">
        <v>10</v>
      </c>
      <c r="C9" s="1" t="s">
        <v>25</v>
      </c>
      <c r="D9" s="78">
        <v>300000</v>
      </c>
    </row>
    <row r="10" spans="1:4" ht="18" x14ac:dyDescent="0.35">
      <c r="A10" s="6" t="s">
        <v>15</v>
      </c>
      <c r="B10" s="1" t="s">
        <v>16</v>
      </c>
      <c r="C10" s="1" t="s">
        <v>28</v>
      </c>
      <c r="D10" s="78">
        <v>650000</v>
      </c>
    </row>
    <row r="11" spans="1:4" ht="18" x14ac:dyDescent="0.35">
      <c r="A11" s="7" t="s">
        <v>13</v>
      </c>
      <c r="B11" s="8" t="s">
        <v>14</v>
      </c>
      <c r="C11" s="8" t="s">
        <v>27</v>
      </c>
      <c r="D11" s="79">
        <v>550000</v>
      </c>
    </row>
    <row r="12" spans="1:4" ht="18" x14ac:dyDescent="0.35">
      <c r="A12" s="7" t="s">
        <v>106</v>
      </c>
      <c r="B12" s="8"/>
      <c r="C12" s="8"/>
      <c r="D12" s="85">
        <f>SUM(D2:D11)</f>
        <v>3204000</v>
      </c>
    </row>
    <row r="13" spans="1:4" ht="28.5" customHeight="1" x14ac:dyDescent="0.3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34"/>
  <sheetViews>
    <sheetView topLeftCell="A2" zoomScale="82" workbookViewId="0">
      <selection activeCell="F21" sqref="F21"/>
    </sheetView>
  </sheetViews>
  <sheetFormatPr defaultRowHeight="14.4" x14ac:dyDescent="0.3"/>
  <cols>
    <col min="1" max="1" width="22.44140625" customWidth="1"/>
    <col min="2" max="2" width="39.6640625" customWidth="1"/>
    <col min="3" max="3" width="24.5546875" customWidth="1"/>
    <col min="4" max="4" width="16.44140625" customWidth="1"/>
    <col min="5" max="5" width="21.6640625" customWidth="1"/>
    <col min="6" max="6" width="15.6640625" customWidth="1"/>
    <col min="10" max="10" width="45.33203125" customWidth="1"/>
    <col min="11" max="11" width="27.88671875" customWidth="1"/>
    <col min="12" max="12" width="27.109375" customWidth="1"/>
    <col min="13" max="13" width="23.6640625" customWidth="1"/>
  </cols>
  <sheetData>
    <row r="1" spans="1:4" ht="18" x14ac:dyDescent="0.35">
      <c r="A1" s="22" t="s">
        <v>0</v>
      </c>
      <c r="B1" s="22" t="s">
        <v>1</v>
      </c>
      <c r="C1" s="22" t="s">
        <v>86</v>
      </c>
      <c r="D1" s="27" t="s">
        <v>2</v>
      </c>
    </row>
    <row r="2" spans="1:4" ht="18" x14ac:dyDescent="0.35">
      <c r="A2" s="23" t="s">
        <v>18</v>
      </c>
      <c r="B2" s="24" t="s">
        <v>6</v>
      </c>
      <c r="C2" s="24" t="str">
        <f>A2&amp;" "&amp;B2</f>
        <v>Feroz Khan</v>
      </c>
      <c r="D2" s="23">
        <v>650000</v>
      </c>
    </row>
    <row r="3" spans="1:4" ht="18" x14ac:dyDescent="0.35">
      <c r="A3" s="19" t="s">
        <v>3</v>
      </c>
      <c r="B3" s="1" t="s">
        <v>4</v>
      </c>
      <c r="C3" s="24" t="str">
        <f t="shared" ref="C3:C17" si="0">A3&amp;" "&amp;B3</f>
        <v>Hari Sharma</v>
      </c>
      <c r="D3" s="19">
        <v>100000</v>
      </c>
    </row>
    <row r="4" spans="1:4" ht="18" x14ac:dyDescent="0.35">
      <c r="A4" s="23" t="s">
        <v>7</v>
      </c>
      <c r="B4" s="24" t="s">
        <v>8</v>
      </c>
      <c r="C4" s="24" t="str">
        <f t="shared" si="0"/>
        <v>Harish Mittal</v>
      </c>
      <c r="D4" s="23">
        <v>150000</v>
      </c>
    </row>
    <row r="5" spans="1:4" ht="18" x14ac:dyDescent="0.35">
      <c r="A5" s="19" t="s">
        <v>5</v>
      </c>
      <c r="B5" s="1" t="s">
        <v>6</v>
      </c>
      <c r="C5" s="24" t="str">
        <f t="shared" si="0"/>
        <v>Jia Khan</v>
      </c>
      <c r="D5" s="19">
        <v>250000</v>
      </c>
    </row>
    <row r="6" spans="1:4" ht="18" x14ac:dyDescent="0.35">
      <c r="A6" s="23" t="s">
        <v>19</v>
      </c>
      <c r="B6" s="24" t="s">
        <v>20</v>
      </c>
      <c r="C6" s="24" t="str">
        <f t="shared" si="0"/>
        <v>Namrata Singh</v>
      </c>
      <c r="D6" s="23">
        <v>49000</v>
      </c>
    </row>
    <row r="7" spans="1:4" ht="18" x14ac:dyDescent="0.35">
      <c r="A7" s="19" t="s">
        <v>19</v>
      </c>
      <c r="B7" s="1" t="s">
        <v>17</v>
      </c>
      <c r="C7" s="24" t="str">
        <f t="shared" si="0"/>
        <v>Namrata Das</v>
      </c>
      <c r="D7" s="19">
        <v>55000</v>
      </c>
    </row>
    <row r="8" spans="1:4" ht="18" x14ac:dyDescent="0.35">
      <c r="A8" s="23" t="s">
        <v>11</v>
      </c>
      <c r="B8" s="24" t="s">
        <v>12</v>
      </c>
      <c r="C8" s="24" t="str">
        <f t="shared" si="0"/>
        <v>Ram Verma</v>
      </c>
      <c r="D8" s="23">
        <v>25000</v>
      </c>
    </row>
    <row r="9" spans="1:4" ht="18" x14ac:dyDescent="0.35">
      <c r="A9" s="19" t="s">
        <v>9</v>
      </c>
      <c r="B9" s="1" t="s">
        <v>10</v>
      </c>
      <c r="C9" s="24" t="str">
        <f t="shared" si="0"/>
        <v>Robert Kurt</v>
      </c>
      <c r="D9" s="19">
        <v>450000</v>
      </c>
    </row>
    <row r="10" spans="1:4" ht="18" x14ac:dyDescent="0.35">
      <c r="A10" s="23" t="s">
        <v>15</v>
      </c>
      <c r="B10" s="24" t="s">
        <v>16</v>
      </c>
      <c r="C10" s="24" t="str">
        <f t="shared" si="0"/>
        <v>Shefali Tomar</v>
      </c>
      <c r="D10" s="23">
        <v>300000</v>
      </c>
    </row>
    <row r="11" spans="1:4" ht="18" x14ac:dyDescent="0.35">
      <c r="A11" s="19" t="s">
        <v>13</v>
      </c>
      <c r="B11" s="1" t="s">
        <v>14</v>
      </c>
      <c r="C11" s="24" t="str">
        <f t="shared" si="0"/>
        <v>Venkat Raman</v>
      </c>
      <c r="D11" s="19">
        <v>650000</v>
      </c>
    </row>
    <row r="12" spans="1:4" ht="18" x14ac:dyDescent="0.35">
      <c r="A12" s="23" t="s">
        <v>44</v>
      </c>
      <c r="B12" s="24" t="s">
        <v>45</v>
      </c>
      <c r="C12" s="24" t="str">
        <f t="shared" si="0"/>
        <v>Ghanshaym Kumar</v>
      </c>
      <c r="D12" s="23">
        <v>550000</v>
      </c>
    </row>
    <row r="13" spans="1:4" ht="18" x14ac:dyDescent="0.35">
      <c r="A13" s="19" t="s">
        <v>46</v>
      </c>
      <c r="B13" s="1" t="s">
        <v>47</v>
      </c>
      <c r="C13" s="24" t="str">
        <f t="shared" si="0"/>
        <v>Kiran Gupta</v>
      </c>
      <c r="D13" s="19">
        <v>431327.272727273</v>
      </c>
    </row>
    <row r="14" spans="1:4" ht="18" x14ac:dyDescent="0.35">
      <c r="A14" s="23" t="s">
        <v>54</v>
      </c>
      <c r="B14" s="24" t="s">
        <v>17</v>
      </c>
      <c r="C14" s="24" t="str">
        <f t="shared" si="0"/>
        <v>Jogi  Das</v>
      </c>
      <c r="D14" s="23">
        <v>454290.909090909</v>
      </c>
    </row>
    <row r="15" spans="1:4" ht="18" x14ac:dyDescent="0.35">
      <c r="A15" s="19" t="s">
        <v>55</v>
      </c>
      <c r="B15" s="1" t="s">
        <v>56</v>
      </c>
      <c r="C15" s="24" t="str">
        <f t="shared" si="0"/>
        <v>Aryan Mukherji</v>
      </c>
      <c r="D15" s="19">
        <v>477254.54545454599</v>
      </c>
    </row>
    <row r="16" spans="1:4" ht="18" x14ac:dyDescent="0.35">
      <c r="A16" s="23" t="s">
        <v>57</v>
      </c>
      <c r="B16" s="24" t="s">
        <v>58</v>
      </c>
      <c r="C16" s="24" t="str">
        <f t="shared" si="0"/>
        <v>Ashish  Mehra</v>
      </c>
      <c r="D16" s="23">
        <v>500218.181818182</v>
      </c>
    </row>
    <row r="17" spans="1:4" ht="18" x14ac:dyDescent="0.35">
      <c r="A17" s="25" t="s">
        <v>59</v>
      </c>
      <c r="B17" s="26" t="s">
        <v>60</v>
      </c>
      <c r="C17" s="24" t="str">
        <f t="shared" si="0"/>
        <v>Binod Mishra</v>
      </c>
      <c r="D17" s="25">
        <v>523181.81818181899</v>
      </c>
    </row>
    <row r="19" spans="1:4" x14ac:dyDescent="0.3">
      <c r="A19" t="s">
        <v>114</v>
      </c>
    </row>
    <row r="20" spans="1:4" ht="21" x14ac:dyDescent="0.4">
      <c r="A20" s="28" t="s">
        <v>115</v>
      </c>
      <c r="B20" s="27" t="s">
        <v>2</v>
      </c>
      <c r="C20" s="27"/>
    </row>
    <row r="21" spans="1:4" ht="18" x14ac:dyDescent="0.35">
      <c r="A21" s="23" t="s">
        <v>11</v>
      </c>
      <c r="B21" s="24">
        <f>VLOOKUP(A21,$A$1:$D$17,4,0)</f>
        <v>25000</v>
      </c>
    </row>
    <row r="22" spans="1:4" ht="18" x14ac:dyDescent="0.35">
      <c r="A22" s="19" t="s">
        <v>9</v>
      </c>
      <c r="B22" s="1">
        <f t="shared" ref="B22:B25" si="1">VLOOKUP(A22,$A$1:$D$17,4,0)</f>
        <v>450000</v>
      </c>
    </row>
    <row r="23" spans="1:4" ht="18" x14ac:dyDescent="0.35">
      <c r="A23" s="23" t="s">
        <v>15</v>
      </c>
      <c r="B23" s="24">
        <f t="shared" si="1"/>
        <v>300000</v>
      </c>
    </row>
    <row r="24" spans="1:4" ht="18" x14ac:dyDescent="0.35">
      <c r="A24" s="19" t="s">
        <v>13</v>
      </c>
      <c r="B24" s="8">
        <f t="shared" si="1"/>
        <v>650000</v>
      </c>
    </row>
    <row r="25" spans="1:4" ht="18" x14ac:dyDescent="0.35">
      <c r="A25" s="23" t="s">
        <v>44</v>
      </c>
      <c r="B25" s="24">
        <f t="shared" si="1"/>
        <v>550000</v>
      </c>
    </row>
    <row r="26" spans="1:4" ht="18" x14ac:dyDescent="0.35">
      <c r="B26" s="29"/>
    </row>
    <row r="27" spans="1:4" ht="18" x14ac:dyDescent="0.35">
      <c r="B27" s="29"/>
    </row>
    <row r="28" spans="1:4" x14ac:dyDescent="0.3">
      <c r="A28" t="s">
        <v>113</v>
      </c>
    </row>
    <row r="29" spans="1:4" ht="21" x14ac:dyDescent="0.4">
      <c r="A29" s="28" t="s">
        <v>115</v>
      </c>
      <c r="B29" s="28" t="s">
        <v>116</v>
      </c>
      <c r="C29" s="27" t="s">
        <v>79</v>
      </c>
    </row>
    <row r="30" spans="1:4" ht="18" x14ac:dyDescent="0.35">
      <c r="A30" s="23" t="s">
        <v>11</v>
      </c>
      <c r="B30" s="24" t="s">
        <v>30</v>
      </c>
      <c r="C30" s="24">
        <f>VLOOKUP($B30,'Q9'!$A$1:$D$13,2,0)</f>
        <v>650000</v>
      </c>
    </row>
    <row r="31" spans="1:4" ht="18" x14ac:dyDescent="0.35">
      <c r="A31" s="19" t="s">
        <v>9</v>
      </c>
      <c r="B31" s="1" t="s">
        <v>22</v>
      </c>
      <c r="C31" s="1">
        <f>VLOOKUP($B31,'Q9'!$A$1:$D$13,2,0)</f>
        <v>100000</v>
      </c>
    </row>
    <row r="32" spans="1:4" ht="18" x14ac:dyDescent="0.35">
      <c r="A32" s="23" t="s">
        <v>15</v>
      </c>
      <c r="B32" s="24" t="s">
        <v>24</v>
      </c>
      <c r="C32" s="24">
        <f>VLOOKUP($B32,'Q9'!$A$1:$D$13,2,0)</f>
        <v>250000</v>
      </c>
    </row>
    <row r="33" spans="1:3" ht="18" x14ac:dyDescent="0.35">
      <c r="A33" s="19" t="s">
        <v>13</v>
      </c>
      <c r="B33" s="1" t="s">
        <v>23</v>
      </c>
      <c r="C33" s="8">
        <f>VLOOKUP($B33,'Q9'!$A$1:$D$13,2,0)</f>
        <v>150000</v>
      </c>
    </row>
    <row r="34" spans="1:3" ht="18" x14ac:dyDescent="0.35">
      <c r="A34" s="23" t="s">
        <v>44</v>
      </c>
      <c r="B34" s="24" t="s">
        <v>31</v>
      </c>
      <c r="C34" s="24">
        <f>VLOOKUP($B34,'Q9'!$A$1:$D$13,2,0)</f>
        <v>55000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21"/>
  <sheetViews>
    <sheetView workbookViewId="0">
      <selection activeCell="F20" sqref="F20"/>
    </sheetView>
  </sheetViews>
  <sheetFormatPr defaultRowHeight="14.4" x14ac:dyDescent="0.3"/>
  <cols>
    <col min="1" max="1" width="14" customWidth="1"/>
    <col min="2" max="2" width="12.88671875" customWidth="1"/>
    <col min="3" max="3" width="13.5546875" customWidth="1"/>
    <col min="4" max="4" width="14.6640625" customWidth="1"/>
    <col min="18" max="18" width="42.5546875" customWidth="1"/>
    <col min="19" max="19" width="13.88671875" customWidth="1"/>
    <col min="20" max="20" width="14.44140625" customWidth="1"/>
    <col min="21" max="21" width="14.88671875" customWidth="1"/>
  </cols>
  <sheetData>
    <row r="1" spans="1:4" ht="15.6" x14ac:dyDescent="0.3">
      <c r="A1" s="30" t="s">
        <v>62</v>
      </c>
      <c r="B1" s="30" t="s">
        <v>63</v>
      </c>
      <c r="C1" s="30" t="s">
        <v>64</v>
      </c>
      <c r="D1" s="30" t="s">
        <v>65</v>
      </c>
    </row>
    <row r="2" spans="1:4" ht="15.6" x14ac:dyDescent="0.3">
      <c r="A2" s="31">
        <v>2017</v>
      </c>
      <c r="B2" s="84">
        <v>5000</v>
      </c>
      <c r="C2" s="31">
        <v>8500</v>
      </c>
      <c r="D2" s="31">
        <v>65000</v>
      </c>
    </row>
    <row r="3" spans="1:4" ht="15.6" x14ac:dyDescent="0.3">
      <c r="A3" s="31">
        <v>2018</v>
      </c>
      <c r="B3" s="83">
        <v>40000</v>
      </c>
      <c r="C3" s="31">
        <v>25000</v>
      </c>
      <c r="D3" s="31">
        <v>450000</v>
      </c>
    </row>
    <row r="4" spans="1:4" ht="15.6" x14ac:dyDescent="0.3">
      <c r="A4" s="31">
        <v>2019</v>
      </c>
      <c r="B4" s="83">
        <v>50000</v>
      </c>
      <c r="C4" s="31">
        <v>3600</v>
      </c>
      <c r="D4" s="31">
        <v>25000</v>
      </c>
    </row>
    <row r="5" spans="1:4" ht="15.6" x14ac:dyDescent="0.3">
      <c r="A5" s="31">
        <v>2020</v>
      </c>
      <c r="B5" s="83">
        <v>600000</v>
      </c>
      <c r="C5" s="31">
        <v>45000</v>
      </c>
      <c r="D5" s="31">
        <v>65000</v>
      </c>
    </row>
    <row r="6" spans="1:4" ht="15.6" x14ac:dyDescent="0.3">
      <c r="A6" s="31">
        <v>2021</v>
      </c>
      <c r="B6" s="83">
        <v>55000</v>
      </c>
      <c r="C6" s="31">
        <v>25000</v>
      </c>
      <c r="D6" s="31">
        <v>45000</v>
      </c>
    </row>
    <row r="11" spans="1:4" x14ac:dyDescent="0.3">
      <c r="A11" t="s">
        <v>118</v>
      </c>
      <c r="B11" t="s">
        <v>157</v>
      </c>
    </row>
    <row r="12" spans="1:4" ht="15.6" x14ac:dyDescent="0.3">
      <c r="A12" s="30" t="s">
        <v>63</v>
      </c>
      <c r="B12">
        <f>MIN(B2:B6)</f>
        <v>5000</v>
      </c>
    </row>
    <row r="13" spans="1:4" ht="15.6" x14ac:dyDescent="0.3">
      <c r="A13" s="30" t="s">
        <v>64</v>
      </c>
      <c r="B13">
        <f>MIN(C2:C6)</f>
        <v>3600</v>
      </c>
    </row>
    <row r="14" spans="1:4" ht="15.6" x14ac:dyDescent="0.3">
      <c r="A14" s="30" t="s">
        <v>65</v>
      </c>
      <c r="B14">
        <f>MIN(D2:D6)</f>
        <v>25000</v>
      </c>
    </row>
    <row r="17" spans="1:4" x14ac:dyDescent="0.3">
      <c r="A17" t="s">
        <v>114</v>
      </c>
    </row>
    <row r="18" spans="1:4" ht="21" x14ac:dyDescent="0.4">
      <c r="A18" s="28" t="s">
        <v>117</v>
      </c>
      <c r="B18" s="28" t="s">
        <v>63</v>
      </c>
      <c r="C18" s="28" t="s">
        <v>64</v>
      </c>
      <c r="D18" s="28" t="s">
        <v>65</v>
      </c>
    </row>
    <row r="19" spans="1:4" ht="15.6" x14ac:dyDescent="0.3">
      <c r="A19" s="31">
        <v>2019</v>
      </c>
      <c r="B19">
        <f>VLOOKUP($A19,$A$1:$D$6,MATCH(B$18,$A$1:$D$1,0),0)</f>
        <v>50000</v>
      </c>
      <c r="C19">
        <f t="shared" ref="C19:D19" si="0">VLOOKUP($A19,$A$1:$D$6,MATCH(C$18,$A$1:$D$1,0),0)</f>
        <v>3600</v>
      </c>
      <c r="D19">
        <f t="shared" si="0"/>
        <v>25000</v>
      </c>
    </row>
    <row r="20" spans="1:4" ht="15.6" x14ac:dyDescent="0.3">
      <c r="A20" s="31">
        <v>2020</v>
      </c>
      <c r="B20">
        <f t="shared" ref="B20:D21" si="1">VLOOKUP($A20,$A$1:$D$6,MATCH(B$18,$A$1:$D$1,0),0)</f>
        <v>600000</v>
      </c>
      <c r="C20">
        <f t="shared" si="1"/>
        <v>45000</v>
      </c>
      <c r="D20">
        <f t="shared" si="1"/>
        <v>65000</v>
      </c>
    </row>
    <row r="21" spans="1:4" ht="15.6" x14ac:dyDescent="0.3">
      <c r="A21" s="31">
        <v>2021</v>
      </c>
      <c r="B21">
        <f t="shared" si="1"/>
        <v>55000</v>
      </c>
      <c r="C21">
        <f t="shared" si="1"/>
        <v>25000</v>
      </c>
      <c r="D21">
        <f t="shared" si="1"/>
        <v>45000</v>
      </c>
    </row>
  </sheetData>
  <conditionalFormatting sqref="A12:A14">
    <cfRule type="expression" dxfId="18" priority="1">
      <formula>"if(mod(row(),2)=0,""TRUE"",""FALSE"")"</formula>
    </cfRule>
    <cfRule type="expression" dxfId="17" priority="2">
      <formula>"if(mod(row(),2)=0,""TRUE"",""FALSE"")"</formula>
    </cfRule>
    <cfRule type="expression" dxfId="16" priority="3">
      <formula>"if(mod(row(),2=0),""TRUE"",""FALSE"")"</formula>
    </cfRule>
  </conditionalFormatting>
  <conditionalFormatting sqref="A1:D6">
    <cfRule type="expression" dxfId="15" priority="41">
      <formula>"if(mod(row(),2)=0,""TRUE"",""FALSE"")"</formula>
    </cfRule>
    <cfRule type="expression" dxfId="14" priority="42">
      <formula>"if(mod(row(),2)=0,""TRUE"",""FALSE"")"</formula>
    </cfRule>
    <cfRule type="expression" dxfId="13" priority="43">
      <formula>"if(mod(row(),2=0),""TRUE"",""FALSE"")"</formula>
    </cfRule>
    <cfRule type="expression" dxfId="12" priority="43">
      <formula>"if(mod(row(),2)=0,""TRUE"",""FALSE"")"</formula>
    </cfRule>
  </conditionalFormatting>
  <conditionalFormatting sqref="A2:D6">
    <cfRule type="expression" dxfId="11" priority="40">
      <formula>"if(mod(row(),2)=0,""TRUE"",""FALSE"")"</formula>
    </cfRule>
  </conditionalFormatting>
  <conditionalFormatting sqref="A19:A21">
    <cfRule type="expression" dxfId="10" priority="34">
      <formula>"if(mod(row(),2)=0,""TRUE"",""FALSE"")"</formula>
    </cfRule>
    <cfRule type="expression" dxfId="9" priority="35">
      <formula>"if(mod(row(),2)=0,""TRUE"",""FALSE"")"</formula>
    </cfRule>
    <cfRule type="expression" dxfId="8" priority="36">
      <formula>"if(mod(row(),2)=0,""TRUE"",""FALSE"")"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17"/>
  <sheetViews>
    <sheetView showGridLines="0" zoomScale="80" workbookViewId="0">
      <selection activeCell="A11" sqref="A11"/>
    </sheetView>
  </sheetViews>
  <sheetFormatPr defaultRowHeight="14.4" x14ac:dyDescent="0.3"/>
  <cols>
    <col min="1" max="1" width="25.33203125" customWidth="1"/>
    <col min="2" max="2" width="22.6640625" customWidth="1"/>
    <col min="3" max="3" width="16.88671875" customWidth="1"/>
    <col min="4" max="4" width="22.109375" customWidth="1"/>
    <col min="5" max="5" width="11.6640625" customWidth="1"/>
    <col min="6" max="6" width="12.5546875" bestFit="1" customWidth="1"/>
  </cols>
  <sheetData>
    <row r="1" spans="1:9" ht="23.4" x14ac:dyDescent="0.3">
      <c r="A1" s="105" t="s">
        <v>104</v>
      </c>
      <c r="B1" s="105"/>
      <c r="C1" s="105"/>
      <c r="D1" s="105"/>
      <c r="E1" s="57"/>
      <c r="F1" s="57"/>
      <c r="G1" s="57"/>
      <c r="H1" s="57"/>
      <c r="I1" s="58"/>
    </row>
    <row r="2" spans="1:9" ht="23.4" x14ac:dyDescent="0.45">
      <c r="A2" s="96" t="s">
        <v>91</v>
      </c>
      <c r="B2" s="96" t="s">
        <v>92</v>
      </c>
      <c r="C2" s="96" t="s">
        <v>93</v>
      </c>
      <c r="D2" s="96" t="s">
        <v>94</v>
      </c>
      <c r="I2" s="59"/>
    </row>
    <row r="3" spans="1:9" ht="23.4" x14ac:dyDescent="0.45">
      <c r="A3" s="97" t="s">
        <v>95</v>
      </c>
      <c r="B3" s="98">
        <v>200</v>
      </c>
      <c r="C3" s="98">
        <f>B3*D3</f>
        <v>2000</v>
      </c>
      <c r="D3" s="99">
        <v>10</v>
      </c>
      <c r="I3" s="59"/>
    </row>
    <row r="4" spans="1:9" ht="23.4" x14ac:dyDescent="0.45">
      <c r="A4" s="97" t="s">
        <v>96</v>
      </c>
      <c r="B4" s="100">
        <v>600</v>
      </c>
      <c r="C4" s="98">
        <f t="shared" ref="C4:C9" si="0">B4*D4</f>
        <v>1200</v>
      </c>
      <c r="D4" s="99">
        <v>2</v>
      </c>
      <c r="I4" s="59"/>
    </row>
    <row r="5" spans="1:9" ht="23.4" x14ac:dyDescent="0.45">
      <c r="A5" s="97" t="s">
        <v>97</v>
      </c>
      <c r="B5" s="98">
        <v>1200</v>
      </c>
      <c r="C5" s="98">
        <f t="shared" si="0"/>
        <v>3600</v>
      </c>
      <c r="D5" s="99">
        <v>3</v>
      </c>
      <c r="I5" s="59"/>
    </row>
    <row r="6" spans="1:9" ht="23.4" x14ac:dyDescent="0.45">
      <c r="A6" s="97" t="s">
        <v>98</v>
      </c>
      <c r="B6" s="98">
        <v>300</v>
      </c>
      <c r="C6" s="98">
        <f t="shared" si="0"/>
        <v>1200</v>
      </c>
      <c r="D6" s="99">
        <v>4</v>
      </c>
      <c r="I6" s="59"/>
    </row>
    <row r="7" spans="1:9" ht="23.4" x14ac:dyDescent="0.45">
      <c r="A7" s="97" t="s">
        <v>99</v>
      </c>
      <c r="B7" s="98">
        <v>700</v>
      </c>
      <c r="C7" s="98">
        <f t="shared" si="0"/>
        <v>3500</v>
      </c>
      <c r="D7" s="99">
        <v>5</v>
      </c>
      <c r="I7" s="59"/>
    </row>
    <row r="8" spans="1:9" ht="23.4" x14ac:dyDescent="0.45">
      <c r="A8" s="97" t="s">
        <v>100</v>
      </c>
      <c r="B8" s="98">
        <v>1200</v>
      </c>
      <c r="C8" s="98">
        <f t="shared" si="0"/>
        <v>7200</v>
      </c>
      <c r="D8" s="99">
        <v>6</v>
      </c>
      <c r="I8" s="59"/>
    </row>
    <row r="9" spans="1:9" ht="23.4" x14ac:dyDescent="0.45">
      <c r="A9" s="97" t="s">
        <v>101</v>
      </c>
      <c r="B9" s="98">
        <v>100</v>
      </c>
      <c r="C9" s="98">
        <f t="shared" si="0"/>
        <v>200</v>
      </c>
      <c r="D9" s="99">
        <v>2</v>
      </c>
      <c r="I9" s="59"/>
    </row>
    <row r="10" spans="1:9" ht="24" thickBot="1" x14ac:dyDescent="0.5">
      <c r="A10" s="60"/>
      <c r="B10" s="61"/>
      <c r="C10" s="61"/>
      <c r="D10" s="61"/>
      <c r="I10" s="59"/>
    </row>
    <row r="11" spans="1:9" ht="24" thickBot="1" x14ac:dyDescent="0.5">
      <c r="A11" s="90" t="s">
        <v>102</v>
      </c>
      <c r="B11" s="91">
        <f>SUBTOTAL(9,C3:C9)</f>
        <v>18900</v>
      </c>
      <c r="C11" s="61"/>
      <c r="D11" s="61"/>
      <c r="I11" s="59"/>
    </row>
    <row r="12" spans="1:9" ht="24" thickBot="1" x14ac:dyDescent="0.5">
      <c r="A12" s="92" t="s">
        <v>103</v>
      </c>
      <c r="B12" s="93">
        <f>B11*$F$12</f>
        <v>1890</v>
      </c>
      <c r="C12" s="61"/>
      <c r="D12" s="61"/>
      <c r="E12" s="55" t="s">
        <v>103</v>
      </c>
      <c r="F12" s="56">
        <v>0.1</v>
      </c>
      <c r="I12" s="59"/>
    </row>
    <row r="13" spans="1:9" ht="24" thickBot="1" x14ac:dyDescent="0.5">
      <c r="A13" s="92" t="s">
        <v>105</v>
      </c>
      <c r="B13" s="93">
        <f>B11*$F$13</f>
        <v>2268</v>
      </c>
      <c r="C13" s="61"/>
      <c r="D13" s="61"/>
      <c r="E13" s="55" t="s">
        <v>105</v>
      </c>
      <c r="F13" s="56">
        <v>0.12</v>
      </c>
      <c r="I13" s="59"/>
    </row>
    <row r="14" spans="1:9" ht="24" thickBot="1" x14ac:dyDescent="0.5">
      <c r="A14" s="94" t="s">
        <v>66</v>
      </c>
      <c r="B14" s="95">
        <f>(B11+B13)-B12</f>
        <v>19278</v>
      </c>
      <c r="C14" s="61"/>
      <c r="D14" s="61"/>
      <c r="I14" s="59"/>
    </row>
    <row r="15" spans="1:9" x14ac:dyDescent="0.3">
      <c r="A15" s="64"/>
      <c r="I15" s="59"/>
    </row>
    <row r="16" spans="1:9" x14ac:dyDescent="0.3">
      <c r="A16" s="64"/>
      <c r="I16" s="59"/>
    </row>
    <row r="17" spans="1:9" ht="15" thickBot="1" x14ac:dyDescent="0.35">
      <c r="A17" s="65"/>
      <c r="B17" s="62"/>
      <c r="C17" s="62"/>
      <c r="D17" s="62"/>
      <c r="E17" s="62"/>
      <c r="F17" s="62"/>
      <c r="G17" s="62"/>
      <c r="H17" s="62"/>
      <c r="I17" s="63"/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5" bestFit="1" customWidth="1"/>
    <col min="4" max="4" width="9.33203125" bestFit="1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5">
        <v>250000</v>
      </c>
    </row>
    <row r="3" spans="1:4" x14ac:dyDescent="0.3">
      <c r="A3" s="5">
        <v>2017</v>
      </c>
      <c r="B3" s="5">
        <v>5000</v>
      </c>
      <c r="C3" s="5">
        <v>8500</v>
      </c>
      <c r="D3" s="5">
        <v>65000</v>
      </c>
    </row>
    <row r="4" spans="1:4" x14ac:dyDescent="0.3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3">
      <c r="A5" s="5">
        <v>2019</v>
      </c>
      <c r="B5" s="5">
        <v>50000</v>
      </c>
      <c r="C5" s="5">
        <v>3600</v>
      </c>
      <c r="D5" s="5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3">
      <c r="A7" s="5">
        <v>2021</v>
      </c>
      <c r="B7" s="5">
        <v>55000</v>
      </c>
      <c r="C7" s="5">
        <v>25000</v>
      </c>
      <c r="D7" s="5">
        <v>45000</v>
      </c>
    </row>
    <row r="8" spans="1:4" x14ac:dyDescent="0.3">
      <c r="A8" s="5">
        <v>2018</v>
      </c>
      <c r="B8" s="5">
        <v>5200</v>
      </c>
      <c r="C8" s="5">
        <v>47000</v>
      </c>
      <c r="D8" s="5">
        <v>450000</v>
      </c>
    </row>
    <row r="9" spans="1:4" x14ac:dyDescent="0.3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7" priority="7">
      <formula>"if(mod(row(),2)=0,""TRUE"",""FALSE"")"</formula>
    </cfRule>
    <cfRule type="expression" dxfId="6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5" priority="1">
      <formula>"if(mod(row(),2=0),""TRUE"",""FALSE"")"</formula>
    </cfRule>
    <cfRule type="expression" dxfId="4" priority="2">
      <formula>"if(mod(row(),2)=0,""TRUE"",""FALSE"")"</formula>
    </cfRule>
    <cfRule type="expression" dxfId="3" priority="3">
      <formula>"if(mod(row(),2)=0,""TRUE"",""FALSE"")"</formula>
    </cfRule>
    <cfRule type="expression" dxfId="2" priority="5">
      <formula>"if(mod(row(),2)=0,""TRUE"",""FALSE"")"</formula>
    </cfRule>
  </conditionalFormatting>
  <conditionalFormatting sqref="A2:D11">
    <cfRule type="expression" dxfId="1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showGridLines="0" workbookViewId="0"/>
  </sheetViews>
  <sheetFormatPr defaultRowHeight="14.4" x14ac:dyDescent="0.3"/>
  <sheetData>
    <row r="1" spans="1:2" x14ac:dyDescent="0.3">
      <c r="A1" t="s">
        <v>107</v>
      </c>
      <c r="B1" t="s">
        <v>108</v>
      </c>
    </row>
    <row r="2" spans="1:2" x14ac:dyDescent="0.3">
      <c r="A2" t="s">
        <v>33</v>
      </c>
      <c r="B2">
        <v>6</v>
      </c>
    </row>
    <row r="3" spans="1:2" x14ac:dyDescent="0.3">
      <c r="A3" t="s">
        <v>36</v>
      </c>
      <c r="B3">
        <v>3</v>
      </c>
    </row>
    <row r="4" spans="1:2" x14ac:dyDescent="0.3">
      <c r="A4" t="s">
        <v>38</v>
      </c>
      <c r="B4">
        <v>7</v>
      </c>
    </row>
    <row r="5" spans="1:2" x14ac:dyDescent="0.3">
      <c r="A5" t="s">
        <v>32</v>
      </c>
      <c r="B5">
        <v>1</v>
      </c>
    </row>
    <row r="6" spans="1:2" x14ac:dyDescent="0.3">
      <c r="A6" t="s">
        <v>35</v>
      </c>
      <c r="B6">
        <v>4</v>
      </c>
    </row>
    <row r="7" spans="1:2" x14ac:dyDescent="0.3">
      <c r="A7" t="s">
        <v>37</v>
      </c>
      <c r="B7">
        <v>2</v>
      </c>
    </row>
    <row r="8" spans="1:2" x14ac:dyDescent="0.3">
      <c r="A8" t="s">
        <v>34</v>
      </c>
      <c r="B8">
        <v>5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42"/>
  <sheetViews>
    <sheetView zoomScale="77" workbookViewId="0">
      <selection activeCell="A4" sqref="A4"/>
    </sheetView>
  </sheetViews>
  <sheetFormatPr defaultRowHeight="14.4" x14ac:dyDescent="0.3"/>
  <cols>
    <col min="1" max="1" width="16.21875" bestFit="1" customWidth="1"/>
    <col min="2" max="3" width="15.77734375" bestFit="1" customWidth="1"/>
    <col min="4" max="4" width="15.33203125" customWidth="1"/>
    <col min="5" max="5" width="12.5546875" bestFit="1" customWidth="1"/>
    <col min="6" max="6" width="14.77734375" style="50" bestFit="1" customWidth="1"/>
    <col min="7" max="7" width="15.5546875" style="17" bestFit="1" customWidth="1"/>
    <col min="8" max="11" width="15.5546875" bestFit="1" customWidth="1"/>
    <col min="12" max="14" width="10.77734375" bestFit="1" customWidth="1"/>
    <col min="15" max="15" width="8.5546875" bestFit="1" customWidth="1"/>
    <col min="16" max="16" width="10.77734375" bestFit="1" customWidth="1"/>
    <col min="17" max="17" width="9.109375" bestFit="1" customWidth="1"/>
    <col min="18" max="18" width="9.33203125" bestFit="1" customWidth="1"/>
    <col min="19" max="19" width="9.6640625" bestFit="1" customWidth="1"/>
    <col min="20" max="20" width="10.77734375" bestFit="1" customWidth="1"/>
    <col min="21" max="21" width="9" bestFit="1" customWidth="1"/>
    <col min="22" max="22" width="9.33203125" bestFit="1" customWidth="1"/>
    <col min="23" max="23" width="9.6640625" bestFit="1" customWidth="1"/>
    <col min="24" max="24" width="10.77734375" bestFit="1" customWidth="1"/>
    <col min="25" max="25" width="9" bestFit="1" customWidth="1"/>
    <col min="26" max="26" width="9.33203125" bestFit="1" customWidth="1"/>
    <col min="27" max="27" width="9.6640625" bestFit="1" customWidth="1"/>
    <col min="28" max="28" width="10.77734375" bestFit="1" customWidth="1"/>
    <col min="29" max="29" width="8.44140625" bestFit="1" customWidth="1"/>
    <col min="30" max="30" width="9.33203125" bestFit="1" customWidth="1"/>
    <col min="31" max="31" width="9.6640625" bestFit="1" customWidth="1"/>
    <col min="32" max="32" width="10.77734375" bestFit="1" customWidth="1"/>
    <col min="33" max="33" width="9.109375" bestFit="1" customWidth="1"/>
    <col min="34" max="34" width="9.33203125" bestFit="1" customWidth="1"/>
    <col min="35" max="35" width="10.77734375" bestFit="1" customWidth="1"/>
    <col min="36" max="36" width="9.44140625" bestFit="1" customWidth="1"/>
    <col min="37" max="37" width="10.77734375" bestFit="1" customWidth="1"/>
    <col min="38" max="38" width="8.5546875" bestFit="1" customWidth="1"/>
    <col min="39" max="39" width="9.33203125" bestFit="1" customWidth="1"/>
    <col min="40" max="40" width="10.77734375" bestFit="1" customWidth="1"/>
    <col min="41" max="41" width="8.77734375" bestFit="1" customWidth="1"/>
    <col min="42" max="42" width="9.33203125" bestFit="1" customWidth="1"/>
    <col min="43" max="43" width="10.77734375" bestFit="1" customWidth="1"/>
    <col min="44" max="44" width="8.5546875" bestFit="1" customWidth="1"/>
    <col min="45" max="45" width="9.33203125" bestFit="1" customWidth="1"/>
    <col min="46" max="46" width="9.6640625" bestFit="1" customWidth="1"/>
    <col min="47" max="47" width="10.77734375" bestFit="1" customWidth="1"/>
  </cols>
  <sheetData>
    <row r="1" spans="1:7" ht="18" x14ac:dyDescent="0.35">
      <c r="A1" s="2" t="s">
        <v>153</v>
      </c>
      <c r="B1" s="2" t="s">
        <v>0</v>
      </c>
      <c r="C1" s="2" t="s">
        <v>1</v>
      </c>
      <c r="D1" s="2" t="s">
        <v>48</v>
      </c>
      <c r="E1" s="2" t="s">
        <v>39</v>
      </c>
      <c r="F1" s="47" t="s">
        <v>2</v>
      </c>
      <c r="G1" s="46" t="s">
        <v>61</v>
      </c>
    </row>
    <row r="2" spans="1:7" ht="18" x14ac:dyDescent="0.35">
      <c r="A2" t="str">
        <f>B2&amp;" "&amp;C2</f>
        <v>Feroz Khan</v>
      </c>
      <c r="B2" s="1" t="s">
        <v>18</v>
      </c>
      <c r="C2" s="1" t="s">
        <v>6</v>
      </c>
      <c r="D2" s="1" t="s">
        <v>49</v>
      </c>
      <c r="E2" s="1" t="s">
        <v>40</v>
      </c>
      <c r="F2" s="48">
        <v>650000</v>
      </c>
      <c r="G2" s="3">
        <v>43030</v>
      </c>
    </row>
    <row r="3" spans="1:7" ht="18" x14ac:dyDescent="0.35">
      <c r="A3" t="str">
        <f t="shared" ref="A3:A17" si="0">B3&amp;" "&amp;C3</f>
        <v>Hari Sharma</v>
      </c>
      <c r="B3" s="1" t="s">
        <v>3</v>
      </c>
      <c r="C3" s="1" t="s">
        <v>4</v>
      </c>
      <c r="D3" s="1" t="s">
        <v>50</v>
      </c>
      <c r="E3" s="1" t="s">
        <v>41</v>
      </c>
      <c r="F3" s="48">
        <v>100000</v>
      </c>
      <c r="G3" s="3">
        <v>44465</v>
      </c>
    </row>
    <row r="4" spans="1:7" ht="18" x14ac:dyDescent="0.35">
      <c r="A4" t="str">
        <f t="shared" si="0"/>
        <v>Harish Mittal</v>
      </c>
      <c r="B4" s="1" t="s">
        <v>7</v>
      </c>
      <c r="C4" s="1" t="s">
        <v>8</v>
      </c>
      <c r="D4" s="1" t="s">
        <v>51</v>
      </c>
      <c r="E4" s="1" t="s">
        <v>42</v>
      </c>
      <c r="F4" s="48">
        <v>150000</v>
      </c>
      <c r="G4" s="3">
        <v>44362</v>
      </c>
    </row>
    <row r="5" spans="1:7" ht="18" x14ac:dyDescent="0.35">
      <c r="A5" t="str">
        <f t="shared" si="0"/>
        <v>Jia Khan</v>
      </c>
      <c r="B5" s="1" t="s">
        <v>5</v>
      </c>
      <c r="C5" s="1" t="s">
        <v>6</v>
      </c>
      <c r="D5" s="1" t="s">
        <v>52</v>
      </c>
      <c r="E5" s="1" t="s">
        <v>43</v>
      </c>
      <c r="F5" s="48">
        <v>250000</v>
      </c>
      <c r="G5" s="3">
        <v>43691</v>
      </c>
    </row>
    <row r="6" spans="1:7" ht="18" x14ac:dyDescent="0.35">
      <c r="A6" t="str">
        <f t="shared" si="0"/>
        <v>Namrata Singh</v>
      </c>
      <c r="B6" s="1" t="s">
        <v>19</v>
      </c>
      <c r="C6" s="1" t="s">
        <v>20</v>
      </c>
      <c r="D6" s="1" t="s">
        <v>53</v>
      </c>
      <c r="E6" s="1" t="s">
        <v>40</v>
      </c>
      <c r="F6" s="48">
        <v>49000</v>
      </c>
      <c r="G6" s="3">
        <v>43030</v>
      </c>
    </row>
    <row r="7" spans="1:7" ht="18" x14ac:dyDescent="0.35">
      <c r="A7" t="str">
        <f t="shared" si="0"/>
        <v>Namrata Das</v>
      </c>
      <c r="B7" s="1" t="s">
        <v>19</v>
      </c>
      <c r="C7" s="1" t="s">
        <v>17</v>
      </c>
      <c r="D7" s="1" t="s">
        <v>49</v>
      </c>
      <c r="E7" s="1" t="s">
        <v>41</v>
      </c>
      <c r="F7" s="48">
        <v>55000</v>
      </c>
      <c r="G7" s="3">
        <v>42273</v>
      </c>
    </row>
    <row r="8" spans="1:7" ht="18" x14ac:dyDescent="0.35">
      <c r="A8" t="str">
        <f t="shared" si="0"/>
        <v>Ram Verma</v>
      </c>
      <c r="B8" s="1" t="s">
        <v>11</v>
      </c>
      <c r="C8" s="1" t="s">
        <v>12</v>
      </c>
      <c r="D8" s="1" t="s">
        <v>50</v>
      </c>
      <c r="E8" s="1" t="s">
        <v>42</v>
      </c>
      <c r="F8" s="48">
        <v>450000</v>
      </c>
      <c r="G8" s="3">
        <v>44362</v>
      </c>
    </row>
    <row r="9" spans="1:7" ht="18" x14ac:dyDescent="0.35">
      <c r="A9" t="str">
        <f t="shared" si="0"/>
        <v>Robert Kurt</v>
      </c>
      <c r="B9" s="1" t="s">
        <v>9</v>
      </c>
      <c r="C9" s="1" t="s">
        <v>10</v>
      </c>
      <c r="D9" s="1" t="s">
        <v>51</v>
      </c>
      <c r="E9" s="1" t="s">
        <v>43</v>
      </c>
      <c r="F9" s="48">
        <v>300000</v>
      </c>
      <c r="G9" s="3">
        <v>44491</v>
      </c>
    </row>
    <row r="10" spans="1:7" ht="18" x14ac:dyDescent="0.35">
      <c r="A10" t="str">
        <f t="shared" si="0"/>
        <v>Shefali Tomar</v>
      </c>
      <c r="B10" s="1" t="s">
        <v>15</v>
      </c>
      <c r="C10" s="1" t="s">
        <v>16</v>
      </c>
      <c r="D10" s="1" t="s">
        <v>52</v>
      </c>
      <c r="E10" s="1" t="s">
        <v>40</v>
      </c>
      <c r="F10" s="48">
        <v>650000</v>
      </c>
      <c r="G10" s="3">
        <v>42273</v>
      </c>
    </row>
    <row r="11" spans="1:7" ht="18" x14ac:dyDescent="0.35">
      <c r="A11" t="str">
        <f t="shared" si="0"/>
        <v>Venkat Raman</v>
      </c>
      <c r="B11" s="1" t="s">
        <v>13</v>
      </c>
      <c r="C11" s="1" t="s">
        <v>14</v>
      </c>
      <c r="D11" s="1" t="s">
        <v>53</v>
      </c>
      <c r="E11" s="1" t="s">
        <v>41</v>
      </c>
      <c r="F11" s="48">
        <v>550000</v>
      </c>
      <c r="G11" s="3">
        <v>44465</v>
      </c>
    </row>
    <row r="12" spans="1:7" ht="18" x14ac:dyDescent="0.35">
      <c r="A12" t="str">
        <f t="shared" si="0"/>
        <v>Ghanshaym Kumar</v>
      </c>
      <c r="B12" s="1" t="s">
        <v>44</v>
      </c>
      <c r="C12" s="1" t="s">
        <v>45</v>
      </c>
      <c r="D12" s="1" t="s">
        <v>49</v>
      </c>
      <c r="E12" s="1" t="s">
        <v>42</v>
      </c>
      <c r="F12" s="48">
        <v>450000</v>
      </c>
      <c r="G12" s="3">
        <v>42536</v>
      </c>
    </row>
    <row r="13" spans="1:7" ht="18" x14ac:dyDescent="0.35">
      <c r="A13" t="str">
        <f t="shared" si="0"/>
        <v>Kiran Gupta</v>
      </c>
      <c r="B13" s="1" t="s">
        <v>46</v>
      </c>
      <c r="C13" s="1" t="s">
        <v>47</v>
      </c>
      <c r="D13" s="1" t="s">
        <v>50</v>
      </c>
      <c r="E13" s="1" t="s">
        <v>43</v>
      </c>
      <c r="F13" s="48">
        <v>350000</v>
      </c>
      <c r="G13" s="3">
        <v>44260</v>
      </c>
    </row>
    <row r="14" spans="1:7" ht="18" x14ac:dyDescent="0.35">
      <c r="A14" t="str">
        <f t="shared" si="0"/>
        <v>Jogi  Das</v>
      </c>
      <c r="B14" s="1" t="s">
        <v>54</v>
      </c>
      <c r="C14" s="1" t="s">
        <v>17</v>
      </c>
      <c r="D14" s="1" t="s">
        <v>49</v>
      </c>
      <c r="E14" s="1" t="s">
        <v>40</v>
      </c>
      <c r="F14" s="49">
        <v>250000</v>
      </c>
      <c r="G14" s="3">
        <v>43062</v>
      </c>
    </row>
    <row r="15" spans="1:7" ht="18" x14ac:dyDescent="0.35">
      <c r="A15" t="str">
        <f t="shared" si="0"/>
        <v>Aryan Mukherji</v>
      </c>
      <c r="B15" s="1" t="s">
        <v>55</v>
      </c>
      <c r="C15" s="1" t="s">
        <v>56</v>
      </c>
      <c r="D15" s="1" t="s">
        <v>50</v>
      </c>
      <c r="E15" s="1" t="s">
        <v>41</v>
      </c>
      <c r="F15" s="48">
        <v>150000</v>
      </c>
      <c r="G15" s="3">
        <v>43325</v>
      </c>
    </row>
    <row r="16" spans="1:7" ht="18" x14ac:dyDescent="0.35">
      <c r="A16" t="str">
        <f t="shared" si="0"/>
        <v>Ashish  Mehra</v>
      </c>
      <c r="B16" s="1" t="s">
        <v>57</v>
      </c>
      <c r="C16" s="1" t="s">
        <v>58</v>
      </c>
      <c r="D16" s="1" t="s">
        <v>51</v>
      </c>
      <c r="E16" s="1" t="s">
        <v>42</v>
      </c>
      <c r="F16" s="49">
        <v>50000</v>
      </c>
      <c r="G16" s="3">
        <v>44319</v>
      </c>
    </row>
    <row r="17" spans="1:12" ht="18" x14ac:dyDescent="0.35">
      <c r="A17" t="str">
        <f t="shared" si="0"/>
        <v>Binod Mishra</v>
      </c>
      <c r="B17" s="1" t="s">
        <v>59</v>
      </c>
      <c r="C17" s="1" t="s">
        <v>60</v>
      </c>
      <c r="D17" s="1" t="s">
        <v>51</v>
      </c>
      <c r="E17" s="1" t="s">
        <v>43</v>
      </c>
      <c r="F17" s="48">
        <v>250000</v>
      </c>
      <c r="G17" s="3">
        <v>43851</v>
      </c>
    </row>
    <row r="22" spans="1:12" x14ac:dyDescent="0.3">
      <c r="A22" s="12" t="s">
        <v>123</v>
      </c>
      <c r="D22" s="12" t="s">
        <v>135</v>
      </c>
    </row>
    <row r="23" spans="1:12" x14ac:dyDescent="0.3">
      <c r="J23" s="12" t="s">
        <v>154</v>
      </c>
    </row>
    <row r="24" spans="1:12" x14ac:dyDescent="0.3">
      <c r="A24" s="106" t="s">
        <v>119</v>
      </c>
      <c r="B24" t="s">
        <v>122</v>
      </c>
      <c r="E24" s="106" t="s">
        <v>119</v>
      </c>
      <c r="F24" t="s">
        <v>121</v>
      </c>
      <c r="G24"/>
      <c r="J24" s="111" t="s">
        <v>153</v>
      </c>
      <c r="K24" s="111" t="s">
        <v>136</v>
      </c>
      <c r="L24" s="111" t="s">
        <v>155</v>
      </c>
    </row>
    <row r="25" spans="1:12" x14ac:dyDescent="0.3">
      <c r="A25" s="107" t="s">
        <v>52</v>
      </c>
      <c r="B25" s="109">
        <v>450000</v>
      </c>
      <c r="E25" s="107" t="s">
        <v>124</v>
      </c>
      <c r="F25" s="108">
        <v>705000</v>
      </c>
      <c r="G25"/>
      <c r="J25" s="112" t="s">
        <v>137</v>
      </c>
      <c r="K25" s="113">
        <v>1</v>
      </c>
      <c r="L25" s="112">
        <f>VLOOKUP(J25,$A$1:$G$17,6,0)</f>
        <v>650000</v>
      </c>
    </row>
    <row r="26" spans="1:12" x14ac:dyDescent="0.3">
      <c r="A26" s="107" t="s">
        <v>49</v>
      </c>
      <c r="B26" s="109">
        <v>351250</v>
      </c>
      <c r="E26" s="110" t="s">
        <v>131</v>
      </c>
      <c r="F26" s="108">
        <v>705000</v>
      </c>
      <c r="G26"/>
      <c r="J26" s="112" t="s">
        <v>145</v>
      </c>
      <c r="K26" s="113">
        <v>1</v>
      </c>
      <c r="L26" s="112">
        <f t="shared" ref="L26:L40" si="1">VLOOKUP(J26,$A$1:$G$17,6,0)</f>
        <v>650000</v>
      </c>
    </row>
    <row r="27" spans="1:12" x14ac:dyDescent="0.3">
      <c r="A27" s="107" t="s">
        <v>53</v>
      </c>
      <c r="B27" s="109">
        <v>299500</v>
      </c>
      <c r="E27" s="107" t="s">
        <v>125</v>
      </c>
      <c r="F27" s="108">
        <v>450000</v>
      </c>
      <c r="G27"/>
      <c r="J27" s="112" t="s">
        <v>146</v>
      </c>
      <c r="K27" s="113">
        <v>3</v>
      </c>
      <c r="L27" s="112">
        <f t="shared" si="1"/>
        <v>550000</v>
      </c>
    </row>
    <row r="28" spans="1:12" x14ac:dyDescent="0.3">
      <c r="A28" s="107" t="s">
        <v>50</v>
      </c>
      <c r="B28" s="109">
        <v>262500</v>
      </c>
      <c r="E28" s="110" t="s">
        <v>132</v>
      </c>
      <c r="F28" s="108">
        <v>450000</v>
      </c>
      <c r="G28"/>
      <c r="J28" t="s">
        <v>143</v>
      </c>
      <c r="K28" s="114">
        <v>4</v>
      </c>
      <c r="L28">
        <f t="shared" si="1"/>
        <v>450000</v>
      </c>
    </row>
    <row r="29" spans="1:12" x14ac:dyDescent="0.3">
      <c r="A29" s="107" t="s">
        <v>51</v>
      </c>
      <c r="B29" s="109">
        <v>187500</v>
      </c>
      <c r="E29" s="107" t="s">
        <v>126</v>
      </c>
      <c r="F29" s="108">
        <v>949000</v>
      </c>
      <c r="G29"/>
      <c r="J29" t="s">
        <v>147</v>
      </c>
      <c r="K29" s="114">
        <v>4</v>
      </c>
      <c r="L29">
        <f t="shared" si="1"/>
        <v>450000</v>
      </c>
    </row>
    <row r="30" spans="1:12" x14ac:dyDescent="0.3">
      <c r="A30" s="107" t="s">
        <v>120</v>
      </c>
      <c r="B30" s="109">
        <v>294000</v>
      </c>
      <c r="E30" s="110" t="s">
        <v>133</v>
      </c>
      <c r="F30" s="108">
        <v>949000</v>
      </c>
      <c r="G30"/>
      <c r="J30" t="s">
        <v>148</v>
      </c>
      <c r="K30" s="114">
        <v>6</v>
      </c>
      <c r="L30">
        <f t="shared" si="1"/>
        <v>350000</v>
      </c>
    </row>
    <row r="31" spans="1:12" x14ac:dyDescent="0.3">
      <c r="E31" s="107" t="s">
        <v>127</v>
      </c>
      <c r="F31" s="108">
        <v>150000</v>
      </c>
      <c r="G31"/>
      <c r="J31" t="s">
        <v>144</v>
      </c>
      <c r="K31" s="114">
        <v>7</v>
      </c>
      <c r="L31">
        <f t="shared" si="1"/>
        <v>300000</v>
      </c>
    </row>
    <row r="32" spans="1:12" x14ac:dyDescent="0.3">
      <c r="E32" s="110" t="s">
        <v>131</v>
      </c>
      <c r="F32" s="108">
        <v>150000</v>
      </c>
      <c r="G32"/>
      <c r="J32" t="s">
        <v>140</v>
      </c>
      <c r="K32" s="114">
        <v>8</v>
      </c>
      <c r="L32">
        <f t="shared" si="1"/>
        <v>250000</v>
      </c>
    </row>
    <row r="33" spans="5:12" x14ac:dyDescent="0.3">
      <c r="E33" s="107" t="s">
        <v>128</v>
      </c>
      <c r="F33" s="108">
        <v>250000</v>
      </c>
      <c r="G33"/>
      <c r="J33" t="s">
        <v>149</v>
      </c>
      <c r="K33" s="114">
        <v>8</v>
      </c>
      <c r="L33">
        <f t="shared" si="1"/>
        <v>250000</v>
      </c>
    </row>
    <row r="34" spans="5:12" x14ac:dyDescent="0.3">
      <c r="E34" s="110" t="s">
        <v>131</v>
      </c>
      <c r="F34" s="108">
        <v>250000</v>
      </c>
      <c r="G34"/>
      <c r="J34" t="s">
        <v>152</v>
      </c>
      <c r="K34" s="114">
        <v>8</v>
      </c>
      <c r="L34">
        <f t="shared" si="1"/>
        <v>250000</v>
      </c>
    </row>
    <row r="35" spans="5:12" x14ac:dyDescent="0.3">
      <c r="E35" s="107" t="s">
        <v>129</v>
      </c>
      <c r="F35" s="108">
        <v>250000</v>
      </c>
      <c r="G35"/>
      <c r="J35" t="s">
        <v>139</v>
      </c>
      <c r="K35" s="114">
        <v>11</v>
      </c>
      <c r="L35">
        <f t="shared" si="1"/>
        <v>150000</v>
      </c>
    </row>
    <row r="36" spans="5:12" x14ac:dyDescent="0.3">
      <c r="E36" s="110" t="s">
        <v>134</v>
      </c>
      <c r="F36" s="108">
        <v>250000</v>
      </c>
      <c r="G36"/>
      <c r="J36" t="s">
        <v>150</v>
      </c>
      <c r="K36" s="114">
        <v>11</v>
      </c>
      <c r="L36">
        <f t="shared" si="1"/>
        <v>150000</v>
      </c>
    </row>
    <row r="37" spans="5:12" x14ac:dyDescent="0.3">
      <c r="E37" s="107" t="s">
        <v>130</v>
      </c>
      <c r="F37" s="108">
        <v>1950000</v>
      </c>
      <c r="G37"/>
      <c r="J37" t="s">
        <v>138</v>
      </c>
      <c r="K37" s="114">
        <v>13</v>
      </c>
      <c r="L37">
        <f t="shared" si="1"/>
        <v>100000</v>
      </c>
    </row>
    <row r="38" spans="5:12" x14ac:dyDescent="0.3">
      <c r="E38" s="110" t="s">
        <v>134</v>
      </c>
      <c r="F38" s="108">
        <v>350000</v>
      </c>
      <c r="G38"/>
      <c r="J38" t="s">
        <v>142</v>
      </c>
      <c r="K38" s="114">
        <v>14</v>
      </c>
      <c r="L38">
        <f t="shared" si="1"/>
        <v>55000</v>
      </c>
    </row>
    <row r="39" spans="5:12" x14ac:dyDescent="0.3">
      <c r="E39" s="110" t="s">
        <v>132</v>
      </c>
      <c r="F39" s="108">
        <v>650000</v>
      </c>
      <c r="G39"/>
      <c r="J39" t="s">
        <v>151</v>
      </c>
      <c r="K39" s="114">
        <v>15</v>
      </c>
      <c r="L39">
        <f t="shared" si="1"/>
        <v>50000</v>
      </c>
    </row>
    <row r="40" spans="5:12" x14ac:dyDescent="0.3">
      <c r="E40" s="110" t="s">
        <v>131</v>
      </c>
      <c r="F40" s="108">
        <v>650000</v>
      </c>
      <c r="G40"/>
      <c r="J40" t="s">
        <v>141</v>
      </c>
      <c r="K40" s="114">
        <v>16</v>
      </c>
      <c r="L40">
        <f t="shared" si="1"/>
        <v>49000</v>
      </c>
    </row>
    <row r="41" spans="5:12" x14ac:dyDescent="0.3">
      <c r="E41" s="110" t="s">
        <v>133</v>
      </c>
      <c r="F41" s="108">
        <v>300000</v>
      </c>
      <c r="G41"/>
    </row>
    <row r="42" spans="5:12" x14ac:dyDescent="0.3">
      <c r="E42" s="107" t="s">
        <v>120</v>
      </c>
      <c r="F42" s="108">
        <v>4704000</v>
      </c>
    </row>
  </sheetData>
  <sortState xmlns:xlrd2="http://schemas.microsoft.com/office/spreadsheetml/2017/richdata2" ref="J25:K40">
    <sortCondition ref="K25:K40"/>
  </sortState>
  <phoneticPr fontId="4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Q14" sqref="Q14"/>
    </sheetView>
  </sheetViews>
  <sheetFormatPr defaultRowHeight="14.4" x14ac:dyDescent="0.3"/>
  <cols>
    <col min="1" max="1" width="10.88671875" customWidth="1"/>
    <col min="2" max="2" width="15.6640625" customWidth="1"/>
    <col min="3" max="3" width="14" customWidth="1"/>
    <col min="4" max="4" width="14.5546875" style="74" customWidth="1"/>
  </cols>
  <sheetData>
    <row r="1" spans="1:4" x14ac:dyDescent="0.3">
      <c r="A1" s="4" t="s">
        <v>62</v>
      </c>
      <c r="B1" s="4" t="s">
        <v>63</v>
      </c>
      <c r="C1" s="4" t="s">
        <v>64</v>
      </c>
      <c r="D1" s="73" t="s">
        <v>65</v>
      </c>
    </row>
    <row r="2" spans="1:4" x14ac:dyDescent="0.3">
      <c r="A2" s="5">
        <v>2014</v>
      </c>
      <c r="B2" s="5">
        <v>20000</v>
      </c>
      <c r="C2" s="5">
        <v>6500</v>
      </c>
      <c r="D2" s="75">
        <v>250000</v>
      </c>
    </row>
    <row r="3" spans="1:4" x14ac:dyDescent="0.3">
      <c r="A3" s="5">
        <v>2017</v>
      </c>
      <c r="B3" s="5">
        <v>5000</v>
      </c>
      <c r="C3" s="5">
        <v>8500</v>
      </c>
      <c r="D3" s="75">
        <v>888888</v>
      </c>
    </row>
    <row r="4" spans="1:4" x14ac:dyDescent="0.3">
      <c r="A4" s="5">
        <v>2018</v>
      </c>
      <c r="B4" s="5">
        <v>40000</v>
      </c>
      <c r="C4" s="5">
        <v>25000</v>
      </c>
      <c r="D4" s="75">
        <v>450000</v>
      </c>
    </row>
    <row r="5" spans="1:4" x14ac:dyDescent="0.3">
      <c r="A5" s="5">
        <v>2019</v>
      </c>
      <c r="B5" s="5">
        <v>50000</v>
      </c>
      <c r="C5" s="5">
        <v>3600</v>
      </c>
      <c r="D5" s="75">
        <v>25000</v>
      </c>
    </row>
    <row r="6" spans="1:4" x14ac:dyDescent="0.3">
      <c r="A6" s="5">
        <v>2020</v>
      </c>
      <c r="B6" s="5">
        <v>600000</v>
      </c>
      <c r="C6" s="5">
        <v>45000</v>
      </c>
      <c r="D6" s="75">
        <v>65000</v>
      </c>
    </row>
    <row r="7" spans="1:4" x14ac:dyDescent="0.3">
      <c r="A7" s="5">
        <v>2021</v>
      </c>
      <c r="B7" s="5">
        <v>55000</v>
      </c>
      <c r="C7" s="5">
        <v>25000</v>
      </c>
      <c r="D7" s="75">
        <v>45000</v>
      </c>
    </row>
    <row r="8" spans="1:4" x14ac:dyDescent="0.3">
      <c r="A8" s="5">
        <v>2018</v>
      </c>
      <c r="B8" s="5">
        <v>5200</v>
      </c>
      <c r="C8" s="5">
        <v>47000</v>
      </c>
      <c r="D8" s="75">
        <v>450000</v>
      </c>
    </row>
    <row r="9" spans="1:4" x14ac:dyDescent="0.3">
      <c r="A9" s="5">
        <v>2017</v>
      </c>
      <c r="B9" s="5">
        <v>4200</v>
      </c>
      <c r="C9" s="5">
        <v>65000</v>
      </c>
      <c r="D9" s="75">
        <v>650000</v>
      </c>
    </row>
    <row r="10" spans="1:4" x14ac:dyDescent="0.3">
      <c r="A10" s="5">
        <v>2015</v>
      </c>
      <c r="B10" s="5">
        <v>10000</v>
      </c>
      <c r="C10" s="5">
        <v>45000</v>
      </c>
      <c r="D10" s="75">
        <v>45000</v>
      </c>
    </row>
    <row r="11" spans="1:4" x14ac:dyDescent="0.3">
      <c r="A11" s="5">
        <v>2016</v>
      </c>
      <c r="B11" s="5">
        <v>80000</v>
      </c>
      <c r="C11" s="5">
        <v>2500</v>
      </c>
      <c r="D11" s="75">
        <v>85000</v>
      </c>
    </row>
  </sheetData>
  <conditionalFormatting sqref="A2">
    <cfRule type="expression" dxfId="55" priority="8">
      <formula>"if(mod(row(),2)=0,""TRUE"",""FALSE"")"</formula>
    </cfRule>
    <cfRule type="expression" dxfId="54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3" priority="3">
      <formula>"if(mod(row(),2)=0,""TRUE"",""FALSE"")"</formula>
    </cfRule>
    <cfRule type="expression" dxfId="52" priority="5">
      <formula>"if(mod(row(),2)=0,""TRUE"",""FALSE"")"</formula>
    </cfRule>
  </conditionalFormatting>
  <conditionalFormatting sqref="A1:D1048576">
    <cfRule type="expression" dxfId="51" priority="1">
      <formula>"if(mod(row(),2=0),""TRUE"",""FALSE"")"</formula>
    </cfRule>
    <cfRule type="expression" dxfId="50" priority="2">
      <formula>"if(mod(row(),2)=0,""TRUE"",""FALSE"")"</formula>
    </cfRule>
  </conditionalFormatting>
  <conditionalFormatting sqref="A2:D11">
    <cfRule type="expression" dxfId="49" priority="7">
      <formula>"if(mod(row(),2)=0,""TRUE"",""FALSE"")"</formula>
    </cfRule>
  </conditionalFormatting>
  <conditionalFormatting sqref="F9">
    <cfRule type="expression" dxfId="48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1"/>
  <sheetViews>
    <sheetView workbookViewId="0"/>
  </sheetViews>
  <sheetFormatPr defaultRowHeight="14.4" x14ac:dyDescent="0.3"/>
  <cols>
    <col min="1" max="1" width="11.44140625" customWidth="1"/>
    <col min="2" max="2" width="12.88671875" customWidth="1"/>
    <col min="3" max="3" width="13.33203125" customWidth="1"/>
    <col min="4" max="4" width="15.5546875" customWidth="1"/>
    <col min="5" max="5" width="13.33203125" customWidth="1"/>
  </cols>
  <sheetData>
    <row r="1" spans="1:5" x14ac:dyDescent="0.3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3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3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3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3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3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3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3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3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3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3">
      <c r="A11" s="5">
        <v>2016</v>
      </c>
      <c r="B11">
        <v>80000</v>
      </c>
      <c r="C11">
        <v>2500</v>
      </c>
      <c r="D11">
        <v>85000</v>
      </c>
      <c r="E11" t="s">
        <v>13</v>
      </c>
    </row>
  </sheetData>
  <conditionalFormatting sqref="A1:A11">
    <cfRule type="expression" dxfId="47" priority="12">
      <formula>"if(mod(row(),2=0),""TRUE"",""FALSE"")"</formula>
    </cfRule>
    <cfRule type="expression" dxfId="46" priority="13">
      <formula>"if(mod(row(),2)=0,""TRUE"",""FALSE"")"</formula>
    </cfRule>
    <cfRule type="expression" dxfId="45" priority="14">
      <formula>"if(mod(row(),2)=0,""TRUE"",""FALSE"")"</formula>
    </cfRule>
    <cfRule type="expression" dxfId="44" priority="16">
      <formula>"if(mod(row(),2)=0,""TRUE"",""FALSE"")"</formula>
    </cfRule>
  </conditionalFormatting>
  <conditionalFormatting sqref="A2">
    <cfRule type="expression" dxfId="43" priority="19">
      <formula>"if(mod(row(),2=0,""TRUE"",""FALSE"")"</formula>
    </cfRule>
    <cfRule type="expression" priority="20">
      <formula>"if(mod(row(),2=0,""TRUE"",""FALSE"")"</formula>
    </cfRule>
  </conditionalFormatting>
  <conditionalFormatting sqref="A2:A11">
    <cfRule type="expression" dxfId="42" priority="17">
      <formula>"if(mod(row(),2)=0,""TRUE"",""FALSE"")"</formula>
    </cfRule>
  </conditionalFormatting>
  <conditionalFormatting sqref="D12:D1048576">
    <cfRule type="dataBar" priority="5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12:E1048576">
    <cfRule type="containsText" dxfId="41" priority="9" operator="containsText" text="a">
      <formula>NOT(ISERROR(SEARCH("a",E12)))</formula>
    </cfRule>
  </conditionalFormatting>
  <conditionalFormatting sqref="B2:C11">
    <cfRule type="cellIs" dxfId="40" priority="3" operator="lessThan">
      <formula>4999</formula>
    </cfRule>
    <cfRule type="cellIs" dxfId="39" priority="4" operator="greaterThanOrEqual">
      <formula>5000</formula>
    </cfRule>
  </conditionalFormatting>
  <conditionalFormatting sqref="D2: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{84F07FDE-12F6-43FD-896F-5415DAC76409}</x14:id>
        </ext>
      </extLst>
    </cfRule>
  </conditionalFormatting>
  <conditionalFormatting sqref="E2:E11">
    <cfRule type="expression" dxfId="0" priority="1">
      <formula>FIND("N",E2,1)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  <x14:conditionalFormatting xmlns:xm="http://schemas.microsoft.com/office/excel/2006/main">
          <x14:cfRule type="dataBar" id="{84F07FDE-12F6-43FD-896F-5415DAC76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28"/>
  <sheetViews>
    <sheetView workbookViewId="0">
      <selection activeCell="A19" sqref="A19"/>
    </sheetView>
  </sheetViews>
  <sheetFormatPr defaultRowHeight="14.4" x14ac:dyDescent="0.3"/>
  <cols>
    <col min="1" max="2" width="12.5546875" bestFit="1" customWidth="1"/>
    <col min="3" max="4" width="14.33203125" customWidth="1"/>
    <col min="5" max="5" width="35" customWidth="1"/>
  </cols>
  <sheetData>
    <row r="1" spans="1:5" ht="18" x14ac:dyDescent="0.35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" x14ac:dyDescent="0.35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" x14ac:dyDescent="0.35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" hidden="1" x14ac:dyDescent="0.35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" x14ac:dyDescent="0.35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" hidden="1" x14ac:dyDescent="0.35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" x14ac:dyDescent="0.35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" x14ac:dyDescent="0.35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" hidden="1" x14ac:dyDescent="0.35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" x14ac:dyDescent="0.35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" hidden="1" x14ac:dyDescent="0.35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" x14ac:dyDescent="0.35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" x14ac:dyDescent="0.35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" x14ac:dyDescent="0.35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" x14ac:dyDescent="0.35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" hidden="1" x14ac:dyDescent="0.35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5" ht="18" hidden="1" x14ac:dyDescent="0.35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5" ht="18" x14ac:dyDescent="0.35">
      <c r="A18" s="7" t="s">
        <v>66</v>
      </c>
      <c r="B18" s="8"/>
      <c r="C18" s="8"/>
      <c r="D18" s="8"/>
      <c r="E18" s="86"/>
    </row>
    <row r="22" spans="1:5" x14ac:dyDescent="0.3">
      <c r="A22" s="106" t="s">
        <v>119</v>
      </c>
      <c r="B22" t="s">
        <v>156</v>
      </c>
    </row>
    <row r="23" spans="1:5" x14ac:dyDescent="0.3">
      <c r="A23" s="107" t="s">
        <v>49</v>
      </c>
      <c r="B23" s="108">
        <v>1405000</v>
      </c>
    </row>
    <row r="24" spans="1:5" x14ac:dyDescent="0.3">
      <c r="A24" s="107" t="s">
        <v>50</v>
      </c>
      <c r="B24" s="108">
        <v>1050000</v>
      </c>
    </row>
    <row r="25" spans="1:5" x14ac:dyDescent="0.3">
      <c r="A25" s="107" t="s">
        <v>52</v>
      </c>
      <c r="B25" s="108">
        <v>900000</v>
      </c>
    </row>
    <row r="26" spans="1:5" x14ac:dyDescent="0.3">
      <c r="A26" s="107" t="s">
        <v>53</v>
      </c>
      <c r="B26" s="108">
        <v>599000</v>
      </c>
    </row>
    <row r="27" spans="1:5" x14ac:dyDescent="0.3">
      <c r="A27" s="107" t="s">
        <v>51</v>
      </c>
      <c r="B27" s="108">
        <v>450000</v>
      </c>
    </row>
    <row r="28" spans="1:5" x14ac:dyDescent="0.3">
      <c r="A28" s="107" t="s">
        <v>120</v>
      </c>
      <c r="B28" s="108">
        <v>4404000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/>
  </sheetViews>
  <sheetFormatPr defaultRowHeight="14.4" x14ac:dyDescent="0.3"/>
  <cols>
    <col min="1" max="1" width="19.88671875" customWidth="1"/>
    <col min="2" max="2" width="16.33203125" customWidth="1"/>
    <col min="3" max="3" width="13.6640625" customWidth="1"/>
    <col min="4" max="4" width="12.33203125" style="72" customWidth="1"/>
    <col min="6" max="6" width="12.5546875" customWidth="1"/>
    <col min="8" max="8" width="11.88671875" customWidth="1"/>
  </cols>
  <sheetData>
    <row r="1" spans="1:4" ht="15.6" x14ac:dyDescent="0.3">
      <c r="A1" s="51" t="s">
        <v>67</v>
      </c>
      <c r="B1" s="51" t="s">
        <v>68</v>
      </c>
      <c r="C1" s="51" t="s">
        <v>109</v>
      </c>
      <c r="D1" s="70" t="s">
        <v>110</v>
      </c>
    </row>
    <row r="2" spans="1:4" ht="15.6" x14ac:dyDescent="0.3">
      <c r="A2" s="69">
        <v>1</v>
      </c>
      <c r="B2" s="69" t="s">
        <v>69</v>
      </c>
      <c r="C2" s="69"/>
      <c r="D2" s="71" t="b">
        <v>0</v>
      </c>
    </row>
    <row r="3" spans="1:4" ht="15.6" x14ac:dyDescent="0.3">
      <c r="A3" s="69">
        <v>2</v>
      </c>
      <c r="B3" s="69" t="s">
        <v>70</v>
      </c>
      <c r="C3" s="69"/>
      <c r="D3" s="71" t="b">
        <v>0</v>
      </c>
    </row>
    <row r="4" spans="1:4" ht="15.6" x14ac:dyDescent="0.3">
      <c r="A4" s="69">
        <v>3</v>
      </c>
      <c r="B4" s="69" t="s">
        <v>71</v>
      </c>
      <c r="C4" s="69"/>
      <c r="D4" s="71" t="b">
        <v>1</v>
      </c>
    </row>
    <row r="5" spans="1:4" ht="15.6" x14ac:dyDescent="0.3">
      <c r="A5" s="69">
        <v>4</v>
      </c>
      <c r="B5" s="69" t="s">
        <v>72</v>
      </c>
      <c r="C5" s="69"/>
      <c r="D5" s="71" t="b">
        <v>0</v>
      </c>
    </row>
    <row r="6" spans="1:4" ht="15.6" x14ac:dyDescent="0.3">
      <c r="A6" s="69">
        <v>5</v>
      </c>
      <c r="B6" s="69" t="s">
        <v>73</v>
      </c>
      <c r="C6" s="69"/>
      <c r="D6" s="71" t="b">
        <v>0</v>
      </c>
    </row>
    <row r="7" spans="1:4" ht="15.6" x14ac:dyDescent="0.3">
      <c r="A7" s="69">
        <v>6</v>
      </c>
      <c r="B7" s="69" t="s">
        <v>74</v>
      </c>
      <c r="C7" s="69"/>
      <c r="D7" s="71" t="b">
        <v>1</v>
      </c>
    </row>
    <row r="8" spans="1:4" ht="15.6" x14ac:dyDescent="0.3">
      <c r="A8" s="69">
        <v>7</v>
      </c>
      <c r="B8" s="69" t="s">
        <v>75</v>
      </c>
      <c r="C8" s="69"/>
      <c r="D8" s="71" t="b">
        <v>1</v>
      </c>
    </row>
    <row r="9" spans="1:4" ht="15.6" x14ac:dyDescent="0.3">
      <c r="A9" s="69">
        <v>8</v>
      </c>
      <c r="B9" s="69" t="s">
        <v>76</v>
      </c>
      <c r="C9" s="69"/>
      <c r="D9" s="71" t="b">
        <v>1</v>
      </c>
    </row>
    <row r="10" spans="1:4" x14ac:dyDescent="0.3">
      <c r="A10" s="12">
        <f>SUM(A2:A9)</f>
        <v>36</v>
      </c>
    </row>
    <row r="11" spans="1:4" ht="15" thickBot="1" x14ac:dyDescent="0.35"/>
    <row r="12" spans="1:4" ht="21" x14ac:dyDescent="0.4">
      <c r="A12" s="52" t="s">
        <v>77</v>
      </c>
      <c r="B12" s="115">
        <f>COUNTA($B$2:$B$9)</f>
        <v>8</v>
      </c>
    </row>
    <row r="13" spans="1:4" ht="21.6" thickBot="1" x14ac:dyDescent="0.45">
      <c r="A13" s="53" t="s">
        <v>78</v>
      </c>
      <c r="B13" s="54">
        <f>COUNTIF($D$2:$D$9,"True")</f>
        <v>4</v>
      </c>
    </row>
    <row r="14" spans="1:4" ht="42" customHeight="1" x14ac:dyDescent="0.3"/>
    <row r="15" spans="1:4" hidden="1" x14ac:dyDescent="0.3"/>
  </sheetData>
  <conditionalFormatting sqref="D1:D1048576">
    <cfRule type="cellIs" dxfId="38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45720</xdr:colOff>
                    <xdr:row>0</xdr:row>
                    <xdr:rowOff>144780</xdr:rowOff>
                  </from>
                  <to>
                    <xdr:col>2</xdr:col>
                    <xdr:colOff>845820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45720</xdr:colOff>
                    <xdr:row>2</xdr:row>
                    <xdr:rowOff>144780</xdr:rowOff>
                  </from>
                  <to>
                    <xdr:col>2</xdr:col>
                    <xdr:colOff>845820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45720</xdr:colOff>
                    <xdr:row>3</xdr:row>
                    <xdr:rowOff>144780</xdr:rowOff>
                  </from>
                  <to>
                    <xdr:col>2</xdr:col>
                    <xdr:colOff>845820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2</xdr:col>
                    <xdr:colOff>845820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4</xdr:row>
                    <xdr:rowOff>144780</xdr:rowOff>
                  </from>
                  <to>
                    <xdr:col>2</xdr:col>
                    <xdr:colOff>845820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5</xdr:row>
                    <xdr:rowOff>144780</xdr:rowOff>
                  </from>
                  <to>
                    <xdr:col>2</xdr:col>
                    <xdr:colOff>845820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45720</xdr:colOff>
                    <xdr:row>6</xdr:row>
                    <xdr:rowOff>144780</xdr:rowOff>
                  </from>
                  <to>
                    <xdr:col>2</xdr:col>
                    <xdr:colOff>845820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45720</xdr:colOff>
                    <xdr:row>7</xdr:row>
                    <xdr:rowOff>144780</xdr:rowOff>
                  </from>
                  <to>
                    <xdr:col>2</xdr:col>
                    <xdr:colOff>845820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22860</xdr:rowOff>
                  </from>
                  <to>
                    <xdr:col>7</xdr:col>
                    <xdr:colOff>762000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182880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30480</xdr:rowOff>
                  </from>
                  <to>
                    <xdr:col>7</xdr:col>
                    <xdr:colOff>160020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29"/>
  <sheetViews>
    <sheetView workbookViewId="0">
      <selection activeCell="E1" sqref="E1"/>
    </sheetView>
  </sheetViews>
  <sheetFormatPr defaultRowHeight="14.4" x14ac:dyDescent="0.3"/>
  <cols>
    <col min="1" max="1" width="24.33203125" customWidth="1"/>
    <col min="2" max="2" width="37.109375" customWidth="1"/>
    <col min="9" max="9" width="11.44140625" customWidth="1"/>
    <col min="11" max="11" width="10.5546875" customWidth="1"/>
    <col min="16" max="16" width="10.44140625" bestFit="1" customWidth="1"/>
  </cols>
  <sheetData>
    <row r="1" spans="1:8" x14ac:dyDescent="0.3">
      <c r="D1" t="s">
        <v>112</v>
      </c>
    </row>
    <row r="2" spans="1:8" x14ac:dyDescent="0.3">
      <c r="A2" s="15">
        <v>43831</v>
      </c>
      <c r="B2" s="32">
        <v>44562</v>
      </c>
      <c r="D2" s="4" t="s">
        <v>62</v>
      </c>
      <c r="E2" s="4" t="s">
        <v>63</v>
      </c>
      <c r="F2" s="4" t="s">
        <v>64</v>
      </c>
      <c r="G2" s="4" t="s">
        <v>65</v>
      </c>
      <c r="H2" s="88" t="s">
        <v>81</v>
      </c>
    </row>
    <row r="3" spans="1:8" x14ac:dyDescent="0.3">
      <c r="A3" s="15">
        <v>43832</v>
      </c>
      <c r="B3" s="32">
        <v>44594</v>
      </c>
      <c r="D3" s="5">
        <v>2014</v>
      </c>
      <c r="E3" s="5">
        <v>20000</v>
      </c>
      <c r="F3" s="5">
        <v>6500</v>
      </c>
      <c r="G3" s="5">
        <v>250000</v>
      </c>
      <c r="H3">
        <f>AVERAGE(E3:G3)</f>
        <v>92166.666666666672</v>
      </c>
    </row>
    <row r="4" spans="1:8" x14ac:dyDescent="0.3">
      <c r="A4" s="15">
        <v>43833</v>
      </c>
      <c r="B4" s="32">
        <v>44626</v>
      </c>
      <c r="D4" s="5">
        <v>2017</v>
      </c>
      <c r="E4" s="5">
        <v>5000</v>
      </c>
      <c r="F4" s="5">
        <v>8500</v>
      </c>
      <c r="G4" s="5">
        <v>65000</v>
      </c>
      <c r="H4">
        <f t="shared" ref="H4:H12" si="0">AVERAGE(E4:G4)</f>
        <v>26166.666666666668</v>
      </c>
    </row>
    <row r="5" spans="1:8" x14ac:dyDescent="0.3">
      <c r="A5" s="15">
        <v>43834</v>
      </c>
      <c r="B5" s="32">
        <v>44658</v>
      </c>
      <c r="D5" s="5">
        <v>2018</v>
      </c>
      <c r="E5" s="5">
        <v>40000</v>
      </c>
      <c r="F5" s="5">
        <v>25000</v>
      </c>
      <c r="G5" s="5">
        <v>450000</v>
      </c>
      <c r="H5">
        <f t="shared" si="0"/>
        <v>171666.66666666666</v>
      </c>
    </row>
    <row r="6" spans="1:8" x14ac:dyDescent="0.3">
      <c r="A6" s="15">
        <v>43835</v>
      </c>
      <c r="B6" s="32">
        <v>44690</v>
      </c>
      <c r="D6" s="5">
        <v>2019</v>
      </c>
      <c r="E6" s="5">
        <v>50000</v>
      </c>
      <c r="F6" s="5">
        <v>3600</v>
      </c>
      <c r="G6" s="5">
        <v>25000</v>
      </c>
      <c r="H6">
        <f t="shared" si="0"/>
        <v>26200</v>
      </c>
    </row>
    <row r="7" spans="1:8" x14ac:dyDescent="0.3">
      <c r="A7" s="15">
        <v>43836</v>
      </c>
      <c r="B7" s="32">
        <v>44722</v>
      </c>
      <c r="D7" s="5">
        <v>2020</v>
      </c>
      <c r="E7" s="5">
        <v>600000</v>
      </c>
      <c r="F7" s="5">
        <v>45000</v>
      </c>
      <c r="G7" s="5">
        <v>65000</v>
      </c>
      <c r="H7">
        <f t="shared" si="0"/>
        <v>236666.66666666666</v>
      </c>
    </row>
    <row r="8" spans="1:8" x14ac:dyDescent="0.3">
      <c r="A8" s="15">
        <v>43837</v>
      </c>
      <c r="B8" s="32">
        <v>44754</v>
      </c>
      <c r="D8" s="5">
        <v>2021</v>
      </c>
      <c r="E8" s="5">
        <v>55000</v>
      </c>
      <c r="F8" s="5">
        <v>25000</v>
      </c>
      <c r="G8" s="5">
        <v>45000</v>
      </c>
      <c r="H8">
        <f t="shared" si="0"/>
        <v>41666.666666666664</v>
      </c>
    </row>
    <row r="9" spans="1:8" x14ac:dyDescent="0.3">
      <c r="A9" s="15">
        <v>43838</v>
      </c>
      <c r="B9" s="32">
        <v>44786</v>
      </c>
      <c r="D9" s="5">
        <v>2018</v>
      </c>
      <c r="E9" s="5">
        <v>5200</v>
      </c>
      <c r="F9" s="5">
        <v>47000</v>
      </c>
      <c r="G9" s="5">
        <v>450000</v>
      </c>
      <c r="H9">
        <f t="shared" si="0"/>
        <v>167400</v>
      </c>
    </row>
    <row r="10" spans="1:8" x14ac:dyDescent="0.3">
      <c r="A10" s="15">
        <v>43839</v>
      </c>
      <c r="B10" s="32">
        <v>44818</v>
      </c>
      <c r="D10" s="5">
        <v>2017</v>
      </c>
      <c r="E10" s="5">
        <v>4200</v>
      </c>
      <c r="F10" s="5">
        <v>65000</v>
      </c>
      <c r="G10" s="5">
        <v>650000</v>
      </c>
      <c r="H10">
        <f t="shared" si="0"/>
        <v>239733.33333333334</v>
      </c>
    </row>
    <row r="11" spans="1:8" x14ac:dyDescent="0.3">
      <c r="A11" s="15">
        <v>43839</v>
      </c>
      <c r="B11" s="32">
        <v>44850</v>
      </c>
      <c r="D11" s="5">
        <v>2015</v>
      </c>
      <c r="E11" s="5">
        <v>10000</v>
      </c>
      <c r="F11" s="5">
        <v>45000</v>
      </c>
      <c r="G11" s="5">
        <v>45000</v>
      </c>
      <c r="H11">
        <f t="shared" si="0"/>
        <v>33333.333333333336</v>
      </c>
    </row>
    <row r="12" spans="1:8" x14ac:dyDescent="0.3">
      <c r="D12" s="5">
        <v>2016</v>
      </c>
      <c r="E12" s="5">
        <v>80000</v>
      </c>
      <c r="F12" s="5">
        <v>2500</v>
      </c>
      <c r="G12" s="5">
        <v>85000</v>
      </c>
      <c r="H12">
        <f t="shared" si="0"/>
        <v>55833.333333333336</v>
      </c>
    </row>
    <row r="13" spans="1:8" x14ac:dyDescent="0.3">
      <c r="E13">
        <f>SUM(E3:E12)</f>
        <v>869400</v>
      </c>
      <c r="F13">
        <f>SUM(F3:F12)</f>
        <v>273100</v>
      </c>
      <c r="G13">
        <f>SUM(G3:G12)</f>
        <v>2130000</v>
      </c>
    </row>
    <row r="18" spans="1:16" x14ac:dyDescent="0.3">
      <c r="A18" t="s">
        <v>111</v>
      </c>
    </row>
    <row r="19" spans="1:16" x14ac:dyDescent="0.3">
      <c r="A19" s="4" t="s">
        <v>62</v>
      </c>
      <c r="B19" s="4" t="s">
        <v>63</v>
      </c>
      <c r="C19" s="4" t="s">
        <v>64</v>
      </c>
      <c r="D19" s="4" t="s">
        <v>65</v>
      </c>
      <c r="E19" s="87" t="s">
        <v>106</v>
      </c>
    </row>
    <row r="20" spans="1:16" x14ac:dyDescent="0.3">
      <c r="A20" s="5">
        <v>2014</v>
      </c>
      <c r="B20" s="5">
        <v>20000</v>
      </c>
      <c r="C20" s="5">
        <v>6500</v>
      </c>
      <c r="D20" s="5">
        <v>250000</v>
      </c>
      <c r="E20">
        <f>SUM(B20:D20)</f>
        <v>276500</v>
      </c>
    </row>
    <row r="21" spans="1:16" x14ac:dyDescent="0.3">
      <c r="A21" s="5">
        <v>2017</v>
      </c>
      <c r="B21" s="5">
        <v>5000</v>
      </c>
      <c r="C21" s="5">
        <v>8500</v>
      </c>
      <c r="D21" s="5">
        <v>65000</v>
      </c>
      <c r="E21">
        <f t="shared" ref="E21:E29" si="1">SUM(B21:D21)</f>
        <v>78500</v>
      </c>
      <c r="P21" s="16"/>
    </row>
    <row r="22" spans="1:16" x14ac:dyDescent="0.3">
      <c r="A22" s="5">
        <v>2018</v>
      </c>
      <c r="B22" s="5">
        <v>40000</v>
      </c>
      <c r="C22" s="5">
        <v>25000</v>
      </c>
      <c r="D22" s="5">
        <v>450000</v>
      </c>
      <c r="E22">
        <f t="shared" si="1"/>
        <v>515000</v>
      </c>
      <c r="P22" s="16"/>
    </row>
    <row r="23" spans="1:16" x14ac:dyDescent="0.3">
      <c r="A23" s="5">
        <v>2019</v>
      </c>
      <c r="B23" s="5">
        <v>50000</v>
      </c>
      <c r="C23" s="5">
        <v>3600</v>
      </c>
      <c r="D23" s="5">
        <v>25000</v>
      </c>
      <c r="E23">
        <f t="shared" si="1"/>
        <v>78600</v>
      </c>
    </row>
    <row r="24" spans="1:16" x14ac:dyDescent="0.3">
      <c r="A24" s="5">
        <v>2020</v>
      </c>
      <c r="B24" s="5">
        <v>600000</v>
      </c>
      <c r="C24" s="5">
        <v>45000</v>
      </c>
      <c r="D24" s="5">
        <v>65000</v>
      </c>
      <c r="E24">
        <f t="shared" si="1"/>
        <v>710000</v>
      </c>
      <c r="P24" s="17"/>
    </row>
    <row r="25" spans="1:16" x14ac:dyDescent="0.3">
      <c r="A25" s="5">
        <v>2021</v>
      </c>
      <c r="B25" s="5">
        <v>55000</v>
      </c>
      <c r="C25" s="5">
        <v>25000</v>
      </c>
      <c r="D25" s="5">
        <v>45000</v>
      </c>
      <c r="E25">
        <f t="shared" si="1"/>
        <v>125000</v>
      </c>
    </row>
    <row r="26" spans="1:16" x14ac:dyDescent="0.3">
      <c r="A26" s="5">
        <v>2018</v>
      </c>
      <c r="B26" s="5">
        <v>5200</v>
      </c>
      <c r="C26" s="5">
        <v>47000</v>
      </c>
      <c r="D26" s="5">
        <v>450000</v>
      </c>
      <c r="E26">
        <f t="shared" si="1"/>
        <v>502200</v>
      </c>
    </row>
    <row r="27" spans="1:16" x14ac:dyDescent="0.3">
      <c r="A27" s="5">
        <v>2017</v>
      </c>
      <c r="B27" s="5">
        <v>4200</v>
      </c>
      <c r="C27" s="5">
        <v>65000</v>
      </c>
      <c r="D27" s="5">
        <v>650000</v>
      </c>
      <c r="E27">
        <f t="shared" si="1"/>
        <v>719200</v>
      </c>
    </row>
    <row r="28" spans="1:16" x14ac:dyDescent="0.3">
      <c r="A28" s="5">
        <v>2015</v>
      </c>
      <c r="B28" s="5">
        <v>10000</v>
      </c>
      <c r="C28" s="5">
        <v>45000</v>
      </c>
      <c r="D28" s="5">
        <v>45000</v>
      </c>
      <c r="E28">
        <f t="shared" si="1"/>
        <v>100000</v>
      </c>
      <c r="P28" s="16"/>
    </row>
    <row r="29" spans="1:16" x14ac:dyDescent="0.3">
      <c r="A29" s="5">
        <v>2016</v>
      </c>
      <c r="B29" s="5">
        <v>80000</v>
      </c>
      <c r="C29" s="5">
        <v>2500</v>
      </c>
      <c r="D29" s="5">
        <v>85000</v>
      </c>
      <c r="E29">
        <f t="shared" si="1"/>
        <v>167500</v>
      </c>
    </row>
  </sheetData>
  <conditionalFormatting sqref="A20">
    <cfRule type="expression" dxfId="37" priority="7">
      <formula>"if(mod(row(),2)=0,""TRUE"",""FALSE"")"</formula>
    </cfRule>
    <cfRule type="expression" dxfId="36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5" priority="6">
      <formula>"if(mod(row(),2)=0,""TRUE"",""FALSE"")"</formula>
    </cfRule>
  </conditionalFormatting>
  <conditionalFormatting sqref="E19 A19:D29">
    <cfRule type="expression" dxfId="34" priority="1">
      <formula>"if(mod(row(),2=0),""TRUE"",""FALSE"")"</formula>
    </cfRule>
    <cfRule type="expression" dxfId="33" priority="2">
      <formula>"if(mod(row(),2)=0,""TRUE"",""FALSE"")"</formula>
    </cfRule>
    <cfRule type="expression" dxfId="32" priority="3">
      <formula>"if(mod(row(),2)=0,""TRUE"",""FALSE"")"</formula>
    </cfRule>
    <cfRule type="expression" dxfId="31" priority="5">
      <formula>"if(mod(row(),2)=0,""TRUE"",""FALSE"")"</formula>
    </cfRule>
  </conditionalFormatting>
  <conditionalFormatting sqref="D3">
    <cfRule type="expression" dxfId="30" priority="22">
      <formula>"if(mod(row(),2)=0,""TRUE"",""FALSE"")"</formula>
    </cfRule>
    <cfRule type="expression" dxfId="29" priority="23">
      <formula>"if(mod(row(),2=0,""TRUE"",""FALSE"")"</formula>
    </cfRule>
    <cfRule type="expression" priority="24">
      <formula>"if(mod(row(),2=0,""TRUE"",""FALSE"")"</formula>
    </cfRule>
  </conditionalFormatting>
  <conditionalFormatting sqref="D3:G12">
    <cfRule type="expression" dxfId="28" priority="21">
      <formula>"if(mod(row(),2)=0,""TRUE"",""FALSE"")"</formula>
    </cfRule>
  </conditionalFormatting>
  <conditionalFormatting sqref="H2 D2:G12">
    <cfRule type="expression" dxfId="27" priority="16">
      <formula>"if(mod(row(),2=0),""TRUE"",""FALSE"")"</formula>
    </cfRule>
    <cfRule type="expression" dxfId="26" priority="17">
      <formula>"if(mod(row(),2)=0,""TRUE"",""FALSE"")"</formula>
    </cfRule>
    <cfRule type="expression" dxfId="25" priority="18">
      <formula>"if(mod(row(),2)=0,""TRUE"",""FALSE"")"</formula>
    </cfRule>
    <cfRule type="expression" dxfId="24" priority="20">
      <formula>"if(mod(row(),2)=0,""TRUE"",""FALSE"")"</formula>
    </cfRule>
  </conditionalFormatting>
  <pageMargins left="0.7" right="0.7" top="0.75" bottom="0.75" header="0.3" footer="0.3"/>
  <ignoredErrors>
    <ignoredError sqref="H3:H12 E20:E29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workbookViewId="0">
      <selection activeCell="A2" sqref="A2"/>
    </sheetView>
  </sheetViews>
  <sheetFormatPr defaultRowHeight="14.4" x14ac:dyDescent="0.3"/>
  <cols>
    <col min="1" max="1" width="13" customWidth="1"/>
    <col min="2" max="2" width="19.88671875" customWidth="1"/>
    <col min="3" max="3" width="15" customWidth="1"/>
    <col min="4" max="4" width="14.6640625" customWidth="1"/>
    <col min="7" max="7" width="15.88671875" customWidth="1"/>
    <col min="8" max="8" width="27.109375" customWidth="1"/>
    <col min="9" max="9" width="22.44140625" customWidth="1"/>
    <col min="10" max="10" width="15.33203125" customWidth="1"/>
    <col min="11" max="11" width="12.109375" customWidth="1"/>
    <col min="12" max="12" width="23" customWidth="1"/>
    <col min="13" max="13" width="31" customWidth="1"/>
    <col min="14" max="14" width="10.88671875" customWidth="1"/>
    <col min="15" max="15" width="15.88671875" customWidth="1"/>
    <col min="18" max="18" width="9.109375" customWidth="1"/>
    <col min="19" max="19" width="11.88671875" customWidth="1"/>
    <col min="20" max="20" width="9.88671875" bestFit="1" customWidth="1"/>
  </cols>
  <sheetData>
    <row r="1" spans="1:13" ht="21" x14ac:dyDescent="0.35">
      <c r="A1" s="66" t="s">
        <v>80</v>
      </c>
      <c r="B1" s="67" t="s">
        <v>79</v>
      </c>
      <c r="C1" s="66" t="s">
        <v>85</v>
      </c>
      <c r="D1" s="68" t="s">
        <v>66</v>
      </c>
    </row>
    <row r="2" spans="1:13" ht="18" x14ac:dyDescent="0.35">
      <c r="A2" s="1" t="s">
        <v>30</v>
      </c>
      <c r="B2" s="21">
        <v>650000</v>
      </c>
      <c r="C2" s="18">
        <v>0.25</v>
      </c>
      <c r="D2" s="5">
        <v>80000</v>
      </c>
    </row>
    <row r="3" spans="1:13" ht="18.600000000000001" thickBot="1" x14ac:dyDescent="0.4">
      <c r="A3" s="1" t="s">
        <v>22</v>
      </c>
      <c r="B3" s="21">
        <v>100000</v>
      </c>
      <c r="C3" s="18">
        <v>0.45</v>
      </c>
      <c r="D3" s="5">
        <v>5000</v>
      </c>
    </row>
    <row r="4" spans="1:13" ht="21.6" thickBot="1" x14ac:dyDescent="0.45">
      <c r="A4" s="1" t="s">
        <v>23</v>
      </c>
      <c r="B4" s="21">
        <v>150000</v>
      </c>
      <c r="C4" s="18">
        <v>0.65</v>
      </c>
      <c r="D4" s="5">
        <v>4200</v>
      </c>
      <c r="K4" s="101" t="s">
        <v>87</v>
      </c>
      <c r="L4" s="102"/>
    </row>
    <row r="5" spans="1:13" ht="21" x14ac:dyDescent="0.4">
      <c r="A5" s="1" t="s">
        <v>24</v>
      </c>
      <c r="B5" s="21">
        <v>250000</v>
      </c>
      <c r="C5" s="18">
        <v>0.55000000000000004</v>
      </c>
      <c r="D5" s="5">
        <v>40000</v>
      </c>
      <c r="K5" s="34" t="s">
        <v>88</v>
      </c>
      <c r="L5" s="35" t="s">
        <v>90</v>
      </c>
    </row>
    <row r="6" spans="1:13" ht="21.6" thickBot="1" x14ac:dyDescent="0.45">
      <c r="A6" s="1" t="s">
        <v>89</v>
      </c>
      <c r="B6" s="21">
        <v>49000</v>
      </c>
      <c r="C6" s="18">
        <v>0.55000000000000004</v>
      </c>
      <c r="D6" s="5">
        <v>5200</v>
      </c>
      <c r="K6" s="36" t="s">
        <v>84</v>
      </c>
      <c r="L6" s="37">
        <f>VLOOKUP(L5,$A$2:$D$12,4,0)</f>
        <v>40000</v>
      </c>
    </row>
    <row r="7" spans="1:13" ht="18" x14ac:dyDescent="0.35">
      <c r="A7" s="1" t="s">
        <v>31</v>
      </c>
      <c r="B7" s="21">
        <v>55000</v>
      </c>
      <c r="C7" s="18">
        <v>0.45</v>
      </c>
      <c r="D7" s="5">
        <v>50000</v>
      </c>
    </row>
    <row r="8" spans="1:13" ht="18.600000000000001" thickBot="1" x14ac:dyDescent="0.4">
      <c r="A8" s="1" t="s">
        <v>29</v>
      </c>
      <c r="B8" s="21">
        <v>25000</v>
      </c>
      <c r="C8" s="18">
        <v>0.85</v>
      </c>
      <c r="D8" s="5">
        <v>600000</v>
      </c>
    </row>
    <row r="9" spans="1:13" ht="23.4" x14ac:dyDescent="0.45">
      <c r="A9" s="1" t="s">
        <v>29</v>
      </c>
      <c r="B9" s="21">
        <v>450000</v>
      </c>
      <c r="C9" s="18">
        <v>0.25</v>
      </c>
      <c r="D9" s="5">
        <v>55000</v>
      </c>
      <c r="L9" s="103" t="s">
        <v>87</v>
      </c>
      <c r="M9" s="104"/>
    </row>
    <row r="10" spans="1:13" ht="21" x14ac:dyDescent="0.4">
      <c r="A10" s="1" t="s">
        <v>26</v>
      </c>
      <c r="B10" s="21">
        <v>300000</v>
      </c>
      <c r="C10" s="18">
        <v>0.65</v>
      </c>
      <c r="D10" s="5">
        <v>260421.428571428</v>
      </c>
      <c r="L10" s="81" t="s">
        <v>80</v>
      </c>
      <c r="M10" s="80" t="s">
        <v>22</v>
      </c>
    </row>
    <row r="11" spans="1:13" ht="21.6" thickBot="1" x14ac:dyDescent="0.45">
      <c r="A11" s="1" t="s">
        <v>25</v>
      </c>
      <c r="B11" s="21">
        <v>650000</v>
      </c>
      <c r="C11" s="18">
        <v>0.55000000000000004</v>
      </c>
      <c r="D11" s="5">
        <v>294976.19047619001</v>
      </c>
      <c r="L11" s="82" t="s">
        <v>84</v>
      </c>
      <c r="M11" s="37">
        <f>VLOOKUP(M10,$A$2:$D$12,4,0)</f>
        <v>5000</v>
      </c>
    </row>
    <row r="12" spans="1:13" ht="18" x14ac:dyDescent="0.35">
      <c r="A12" s="1" t="s">
        <v>28</v>
      </c>
      <c r="B12" s="21">
        <v>550000</v>
      </c>
      <c r="C12" s="18">
        <v>0.45</v>
      </c>
      <c r="D12" s="5">
        <v>329530.95238095202</v>
      </c>
    </row>
    <row r="13" spans="1:13" ht="18" x14ac:dyDescent="0.35">
      <c r="A13" s="1" t="s">
        <v>27</v>
      </c>
      <c r="B13" s="21">
        <v>20000</v>
      </c>
      <c r="C13" s="5"/>
      <c r="D13" s="5"/>
    </row>
    <row r="14" spans="1:13" ht="21" x14ac:dyDescent="0.4">
      <c r="A14" s="19" t="s">
        <v>66</v>
      </c>
      <c r="B14" s="33">
        <f>SUM(B2:B13)</f>
        <v>3249000</v>
      </c>
      <c r="C14" s="5"/>
    </row>
    <row r="15" spans="1:13" ht="21" x14ac:dyDescent="0.4">
      <c r="A15" s="19" t="s">
        <v>81</v>
      </c>
      <c r="B15" s="33">
        <f>AVERAGE(B2:B13)</f>
        <v>270750</v>
      </c>
      <c r="C15" s="5"/>
    </row>
    <row r="16" spans="1:13" ht="21" x14ac:dyDescent="0.4">
      <c r="A16" s="19" t="s">
        <v>82</v>
      </c>
      <c r="B16" s="20">
        <f>COUNT(B2:B13)</f>
        <v>12</v>
      </c>
      <c r="H16" s="15"/>
    </row>
    <row r="17" spans="1:13" x14ac:dyDescent="0.3">
      <c r="H17" s="15"/>
      <c r="K17" s="15"/>
      <c r="M17" s="17"/>
    </row>
    <row r="18" spans="1:13" x14ac:dyDescent="0.3">
      <c r="H18" s="15"/>
    </row>
    <row r="19" spans="1:13" x14ac:dyDescent="0.3">
      <c r="H19" s="15"/>
      <c r="K19" s="16"/>
    </row>
    <row r="20" spans="1:13" ht="15" thickBot="1" x14ac:dyDescent="0.35">
      <c r="A20" s="89" t="s">
        <v>113</v>
      </c>
      <c r="H20" s="15"/>
    </row>
    <row r="21" spans="1:13" x14ac:dyDescent="0.3">
      <c r="A21" s="39"/>
      <c r="B21" s="40" t="s">
        <v>31</v>
      </c>
      <c r="H21" s="15"/>
    </row>
    <row r="22" spans="1:13" ht="18.600000000000001" thickBot="1" x14ac:dyDescent="0.4">
      <c r="A22" s="41" t="s">
        <v>66</v>
      </c>
      <c r="B22" s="37">
        <f>VLOOKUP(B21,$A$2:$D$12,4,0)</f>
        <v>50000</v>
      </c>
      <c r="H22" s="15"/>
    </row>
    <row r="23" spans="1:13" x14ac:dyDescent="0.3">
      <c r="A23" s="42" t="s">
        <v>83</v>
      </c>
      <c r="B23" s="43"/>
    </row>
    <row r="24" spans="1:13" ht="15" thickBot="1" x14ac:dyDescent="0.35">
      <c r="A24" s="44" t="s">
        <v>82</v>
      </c>
      <c r="B24" s="45">
        <f>COUNTIF(A2:A13,B21)</f>
        <v>1</v>
      </c>
    </row>
    <row r="25" spans="1:13" x14ac:dyDescent="0.3">
      <c r="J25" s="38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3">
    <cfRule type="expression" dxfId="23" priority="15">
      <formula>"if(mod(row(),2=0),""TRUE"",""FALSE"")"</formula>
    </cfRule>
    <cfRule type="expression" dxfId="22" priority="16">
      <formula>"if(mod(row(),2)=0,""TRUE"",""FALSE"")"</formula>
    </cfRule>
    <cfRule type="expression" dxfId="21" priority="17">
      <formula>"if(mod(row(),2)=0,""TRUE"",""FALSE"")"</formula>
    </cfRule>
    <cfRule type="expression" dxfId="20" priority="19">
      <formula>"if(mod(row(),2)=0,""TRUE"",""FALSE"")"</formula>
    </cfRule>
    <cfRule type="expression" dxfId="19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kamdhenu Groups</cp:lastModifiedBy>
  <dcterms:created xsi:type="dcterms:W3CDTF">2021-10-22T07:52:42Z</dcterms:created>
  <dcterms:modified xsi:type="dcterms:W3CDTF">2024-02-29T10:42:04Z</dcterms:modified>
</cp:coreProperties>
</file>