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dh\OneDrive\Desktop\Excel projects\"/>
    </mc:Choice>
  </mc:AlternateContent>
  <xr:revisionPtr revIDLastSave="0" documentId="13_ncr:1_{9276FF25-F4A6-4492-A885-30E9CCFEF7C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dvancePurchase Return Book" sheetId="2" r:id="rId1"/>
    <sheet name="Visualization Sheets" sheetId="4" r:id="rId2"/>
    <sheet name="Supplier Sheet" sheetId="3" r:id="rId3"/>
  </sheets>
  <definedNames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H18" i="4" s="1"/>
  <c r="C21" i="4"/>
  <c r="C18" i="4"/>
  <c r="C19" i="4"/>
  <c r="L9" i="2"/>
  <c r="J15" i="2"/>
  <c r="J14" i="2"/>
  <c r="J13" i="2"/>
  <c r="J12" i="2"/>
  <c r="L12" i="2" s="1"/>
  <c r="J11" i="2"/>
  <c r="J10" i="2"/>
  <c r="J9" i="2"/>
  <c r="J8" i="2"/>
  <c r="L8" i="2" s="1"/>
  <c r="J7" i="2"/>
  <c r="L7" i="2" s="1"/>
  <c r="J6" i="2"/>
  <c r="L13" i="2"/>
  <c r="L15" i="2"/>
  <c r="J20" i="2"/>
  <c r="C20" i="4" s="1"/>
  <c r="J21" i="2"/>
  <c r="J23" i="2"/>
  <c r="L23" i="2" s="1"/>
  <c r="J28" i="2"/>
  <c r="J16" i="2"/>
  <c r="J17" i="2"/>
  <c r="J24" i="2"/>
  <c r="J25" i="2"/>
  <c r="C8" i="2"/>
  <c r="C9" i="2"/>
  <c r="C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7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9" i="2"/>
  <c r="L10" i="2"/>
  <c r="L6" i="2"/>
  <c r="J27" i="2"/>
  <c r="L27" i="2" s="1"/>
  <c r="J26" i="2"/>
  <c r="L26" i="2" s="1"/>
  <c r="J22" i="2"/>
  <c r="L22" i="2" s="1"/>
  <c r="J19" i="2"/>
  <c r="L19" i="2" s="1"/>
  <c r="J18" i="2"/>
  <c r="L18" i="2" s="1"/>
  <c r="L14" i="2"/>
  <c r="L11" i="2"/>
  <c r="L21" i="2" l="1"/>
  <c r="L17" i="2"/>
  <c r="L16" i="2"/>
  <c r="L25" i="2"/>
  <c r="L20" i="2"/>
  <c r="L24" i="2"/>
  <c r="L28" i="2"/>
  <c r="L29" i="2" l="1"/>
</calcChain>
</file>

<file path=xl/sharedStrings.xml><?xml version="1.0" encoding="utf-8"?>
<sst xmlns="http://schemas.openxmlformats.org/spreadsheetml/2006/main" count="96" uniqueCount="52">
  <si>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</si>
  <si>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</si>
  <si>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</si>
  <si>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</si>
  <si>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</si>
  <si>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</si>
  <si>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</si>
  <si>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</si>
  <si>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</si>
  <si>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Children Toys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</si>
  <si>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</si>
  <si>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</si>
  <si>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</si>
  <si>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</si>
  <si>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</si>
  <si>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</si>
  <si>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</si>
  <si>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</si>
  <si>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</si>
  <si>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</si>
  <si>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</si>
  <si>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</si>
  <si>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</si>
  <si>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</si>
  <si>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</si>
  <si>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</si>
  <si>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</si>
  <si>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</si>
  <si>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</si>
  <si>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</si>
  <si>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</si>
  <si>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</si>
  <si>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</si>
  <si>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</si>
  <si>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</si>
  <si>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</si>
  <si>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</si>
  <si>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</si>
  <si>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</si>
  <si>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</si>
  <si>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</si>
  <si>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</si>
  <si>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</si>
  <si>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</si>
  <si>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</si>
  <si>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 xml:space="preserve">COACHX.LIVE </t>
  </si>
  <si>
    <t>Total Quantity</t>
  </si>
  <si>
    <t>Total Rate</t>
  </si>
  <si>
    <t>Total Tax Paid</t>
  </si>
  <si>
    <t>Total Other Exp</t>
  </si>
  <si>
    <t>Highest Rate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</si>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</sst>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14009]dd\-mm\-yyyy;@"/>
    <numFmt numFmtId="165" formatCode="_-[$$-409]* #,##0_ ;_-[$$-409]* \-#,##0\ ;_-[$$-409]* &quot;-&quot;_ ;_-@_ "/>
    <numFmt numFmtId="166" formatCode="0.0%"/>
    <numFmt numFmtId="168" formatCode="&quot;ABC&quot;0"/>
    <numFmt numFmtId="171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 vertical="center"/>
    </xf>
    <xf numFmtId="0" fontId="0" fillId="0" borderId="11" xfId="0" applyBorder="1"/>
    <xf numFmtId="171" fontId="0" fillId="0" borderId="12" xfId="2" applyNumberFormat="1" applyFont="1" applyBorder="1"/>
    <xf numFmtId="0" fontId="0" fillId="0" borderId="13" xfId="0" applyBorder="1"/>
    <xf numFmtId="166" fontId="0" fillId="0" borderId="14" xfId="0" applyNumberFormat="1" applyBorder="1"/>
    <xf numFmtId="0" fontId="0" fillId="0" borderId="15" xfId="0" applyBorder="1"/>
    <xf numFmtId="171" fontId="0" fillId="0" borderId="16" xfId="2" applyNumberFormat="1" applyFont="1" applyBorder="1"/>
    <xf numFmtId="0" fontId="0" fillId="0" borderId="17" xfId="0" applyBorder="1"/>
    <xf numFmtId="171" fontId="0" fillId="0" borderId="18" xfId="2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3">
    <cellStyle name="Comma" xfId="2" builtinId="3"/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8" formatCode="&quot;ABC&quot;0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Qty &amp;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'AdvancePurchase Return Book'!$G$6:$G$28</c:f>
              <c:numCache>
                <c:formatCode>General</c:formatCode>
                <c:ptCount val="23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  <c:pt idx="3">
                  <c:v>276</c:v>
                </c:pt>
                <c:pt idx="4">
                  <c:v>290</c:v>
                </c:pt>
                <c:pt idx="5">
                  <c:v>73</c:v>
                </c:pt>
                <c:pt idx="6">
                  <c:v>169</c:v>
                </c:pt>
                <c:pt idx="7">
                  <c:v>263</c:v>
                </c:pt>
                <c:pt idx="8">
                  <c:v>224</c:v>
                </c:pt>
                <c:pt idx="9">
                  <c:v>178</c:v>
                </c:pt>
                <c:pt idx="10">
                  <c:v>69</c:v>
                </c:pt>
                <c:pt idx="11">
                  <c:v>142</c:v>
                </c:pt>
                <c:pt idx="12">
                  <c:v>224</c:v>
                </c:pt>
                <c:pt idx="13">
                  <c:v>82</c:v>
                </c:pt>
                <c:pt idx="14">
                  <c:v>105</c:v>
                </c:pt>
                <c:pt idx="15">
                  <c:v>186</c:v>
                </c:pt>
                <c:pt idx="16">
                  <c:v>293</c:v>
                </c:pt>
                <c:pt idx="17">
                  <c:v>85</c:v>
                </c:pt>
                <c:pt idx="18">
                  <c:v>53</c:v>
                </c:pt>
                <c:pt idx="19">
                  <c:v>141</c:v>
                </c:pt>
                <c:pt idx="20">
                  <c:v>195</c:v>
                </c:pt>
                <c:pt idx="21">
                  <c:v>266</c:v>
                </c:pt>
                <c:pt idx="2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3-438C-94C2-7FDB8FA1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7015631"/>
        <c:axId val="1228044127"/>
      </c:barChart>
      <c:lineChart>
        <c:grouping val="standard"/>
        <c:varyColors val="0"/>
        <c:ser>
          <c:idx val="1"/>
          <c:order val="1"/>
          <c:tx>
            <c:strRef>
              <c:f>'AdvancePurchase Return Book'!$H$5</c:f>
              <c:strCache>
                <c:ptCount val="1"/>
                <c:pt idx="0">
                  <c:v>Rate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'AdvancePurchase Return Book'!$H$6:$H$28</c:f>
              <c:numCache>
                <c:formatCode>_-[$$-409]* #,##0_ ;_-[$$-409]* \-#,##0\ ;_-[$$-409]* "-"_ ;_-@_ </c:formatCode>
                <c:ptCount val="23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  <c:pt idx="3">
                  <c:v>530</c:v>
                </c:pt>
                <c:pt idx="4">
                  <c:v>1764</c:v>
                </c:pt>
                <c:pt idx="5">
                  <c:v>859</c:v>
                </c:pt>
                <c:pt idx="6">
                  <c:v>1463</c:v>
                </c:pt>
                <c:pt idx="7">
                  <c:v>1877</c:v>
                </c:pt>
                <c:pt idx="8">
                  <c:v>430</c:v>
                </c:pt>
                <c:pt idx="9">
                  <c:v>1223</c:v>
                </c:pt>
                <c:pt idx="10">
                  <c:v>1643</c:v>
                </c:pt>
                <c:pt idx="11">
                  <c:v>941</c:v>
                </c:pt>
                <c:pt idx="12">
                  <c:v>943</c:v>
                </c:pt>
                <c:pt idx="13">
                  <c:v>430</c:v>
                </c:pt>
                <c:pt idx="14">
                  <c:v>1959</c:v>
                </c:pt>
                <c:pt idx="15">
                  <c:v>1924</c:v>
                </c:pt>
                <c:pt idx="16">
                  <c:v>410</c:v>
                </c:pt>
                <c:pt idx="17">
                  <c:v>479</c:v>
                </c:pt>
                <c:pt idx="18">
                  <c:v>1481</c:v>
                </c:pt>
                <c:pt idx="19">
                  <c:v>1858</c:v>
                </c:pt>
                <c:pt idx="20">
                  <c:v>1334</c:v>
                </c:pt>
                <c:pt idx="21">
                  <c:v>600</c:v>
                </c:pt>
                <c:pt idx="22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3-438C-94C2-7FDB8FA1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018031"/>
        <c:axId val="1228047103"/>
      </c:lineChart>
      <c:catAx>
        <c:axId val="122701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47103"/>
        <c:crosses val="autoZero"/>
        <c:auto val="1"/>
        <c:lblAlgn val="ctr"/>
        <c:lblOffset val="100"/>
        <c:noMultiLvlLbl val="0"/>
      </c:catAx>
      <c:valAx>
        <c:axId val="1228047103"/>
        <c:scaling>
          <c:orientation val="minMax"/>
        </c:scaling>
        <c:delete val="0"/>
        <c:axPos val="l"/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18031"/>
        <c:crosses val="autoZero"/>
        <c:crossBetween val="between"/>
      </c:valAx>
      <c:valAx>
        <c:axId val="12280441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15631"/>
        <c:crosses val="max"/>
        <c:crossBetween val="between"/>
      </c:valAx>
      <c:catAx>
        <c:axId val="12270156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8044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'AdvancePurchase Return Book'!$E$6:$F$28</c15:sqref>
                  </c15:fullRef>
                  <c15:levelRef>
                    <c15:sqref>'AdvancePurchase Return Book'!$E$6:$E$28</c15:sqref>
                  </c15:levelRef>
                </c:ext>
              </c:extLst>
              <c:f>'AdvancePurchase Return Book'!$E$6:$E$28</c:f>
              <c:strCache>
                <c:ptCount val="23"/>
                <c:pt idx="0">
                  <c:v>Al Sultan Traders</c:v>
                </c:pt>
                <c:pt idx="1">
                  <c:v>Infosys IT Sales</c:v>
                </c:pt>
                <c:pt idx="2">
                  <c:v>Digital World</c:v>
                </c:pt>
                <c:pt idx="3">
                  <c:v>AL Najm Trading Company</c:v>
                </c:pt>
                <c:pt idx="4">
                  <c:v>Infosys IT Sales</c:v>
                </c:pt>
                <c:pt idx="5">
                  <c:v>Sashi General Trading</c:v>
                </c:pt>
                <c:pt idx="6">
                  <c:v>Infosys IT Sales</c:v>
                </c:pt>
                <c:pt idx="7">
                  <c:v>AL Najm Trading Company</c:v>
                </c:pt>
                <c:pt idx="8">
                  <c:v>Bushra Gen. Trading LLC</c:v>
                </c:pt>
                <c:pt idx="9">
                  <c:v>Ramzi Furnitures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</c:strCache>
            </c:strRef>
          </c:cat>
          <c:val>
            <c:numRef>
              <c:f>'AdvancePurchase Return Book'!$G$6:$G$28</c:f>
              <c:numCache>
                <c:formatCode>General</c:formatCode>
                <c:ptCount val="23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  <c:pt idx="3">
                  <c:v>276</c:v>
                </c:pt>
                <c:pt idx="4">
                  <c:v>290</c:v>
                </c:pt>
                <c:pt idx="5">
                  <c:v>73</c:v>
                </c:pt>
                <c:pt idx="6">
                  <c:v>169</c:v>
                </c:pt>
                <c:pt idx="7">
                  <c:v>263</c:v>
                </c:pt>
                <c:pt idx="8">
                  <c:v>224</c:v>
                </c:pt>
                <c:pt idx="9">
                  <c:v>178</c:v>
                </c:pt>
                <c:pt idx="10">
                  <c:v>69</c:v>
                </c:pt>
                <c:pt idx="11">
                  <c:v>142</c:v>
                </c:pt>
                <c:pt idx="12">
                  <c:v>224</c:v>
                </c:pt>
                <c:pt idx="13">
                  <c:v>82</c:v>
                </c:pt>
                <c:pt idx="14">
                  <c:v>105</c:v>
                </c:pt>
                <c:pt idx="15">
                  <c:v>186</c:v>
                </c:pt>
                <c:pt idx="16">
                  <c:v>293</c:v>
                </c:pt>
                <c:pt idx="17">
                  <c:v>85</c:v>
                </c:pt>
                <c:pt idx="18">
                  <c:v>53</c:v>
                </c:pt>
                <c:pt idx="19">
                  <c:v>141</c:v>
                </c:pt>
                <c:pt idx="20">
                  <c:v>195</c:v>
                </c:pt>
                <c:pt idx="21">
                  <c:v>266</c:v>
                </c:pt>
                <c:pt idx="2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42B0-9C9D-C451EDC09F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28897183"/>
        <c:axId val="1331085247"/>
      </c:barChart>
      <c:catAx>
        <c:axId val="1228897183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85247"/>
        <c:crosses val="autoZero"/>
        <c:auto val="1"/>
        <c:lblAlgn val="ctr"/>
        <c:lblOffset val="100"/>
        <c:noMultiLvlLbl val="0"/>
      </c:catAx>
      <c:valAx>
        <c:axId val="13310852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2889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402166</xdr:colOff>
      <xdr:row>1</xdr:row>
      <xdr:rowOff>190500</xdr:rowOff>
    </xdr:from>
    <xdr:to>
      <xdr:col>23</xdr:col>
      <xdr:colOff>105833</xdr:colOff>
      <xdr:row>11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3906499" y="391583"/>
          <a:ext cx="5842001" cy="3439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1345021</xdr:colOff>
      <xdr:row>3</xdr:row>
      <xdr:rowOff>3023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0</xdr:row>
      <xdr:rowOff>121920</xdr:rowOff>
    </xdr:from>
    <xdr:to>
      <xdr:col>15</xdr:col>
      <xdr:colOff>182880</xdr:colOff>
      <xdr:row>15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9942B-5E8E-4D85-B5C1-DFD03FC40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21</xdr:row>
      <xdr:rowOff>76200</xdr:rowOff>
    </xdr:from>
    <xdr:to>
      <xdr:col>15</xdr:col>
      <xdr:colOff>243840</xdr:colOff>
      <xdr:row>47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D8CD2-FE16-471E-89BC-7A6DE10C7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8" totalsRowShown="0" headerRowDxfId="15" dataDxfId="13" headerRowBorderDxfId="14" tableBorderDxfId="12" totalsRowBorderDxfId="11">
  <autoFilter ref="B5:L28" xr:uid="{00000000-0009-0000-0100-000003000000}"/>
  <tableColumns count="11">
    <tableColumn id="1" xr3:uid="{00000000-0010-0000-0000-000001000000}" name="Date" dataDxfId="10"/>
    <tableColumn id="2" xr3:uid="{00000000-0010-0000-0000-000002000000}" name="Debit Note No." dataDxfId="0"/>
    <tableColumn id="3" xr3:uid="{00000000-0010-0000-0000-000003000000}" name="Invoice No." dataDxfId="9"/>
    <tableColumn id="14" xr3:uid="{00000000-0010-0000-0000-00000E000000}" name="Supplier Name" dataDxfId="8"/>
    <tableColumn id="4" xr3:uid="{00000000-0010-0000-0000-000004000000}" name="Product Details" dataDxfId="7"/>
    <tableColumn id="5" xr3:uid="{00000000-0010-0000-0000-000005000000}" name="Quantity" dataDxfId="6"/>
    <tableColumn id="6" xr3:uid="{00000000-0010-0000-0000-000006000000}" name="Rate" dataDxfId="5"/>
    <tableColumn id="7" xr3:uid="{00000000-0010-0000-0000-000007000000}" name="Tax %" dataDxfId="4"/>
    <tableColumn id="8" xr3:uid="{00000000-0010-0000-0000-000008000000}" name="Tax Paid" dataDxfId="3">
      <calculatedColumnFormula>(G6*H6)*I6</calculatedColumnFormula>
    </tableColumn>
    <tableColumn id="9" xr3:uid="{00000000-0010-0000-0000-000009000000}" name="Other Expenses" dataDxfId="2"/>
    <tableColumn id="10" xr3:uid="{00000000-0010-0000-0000-00000A000000}" name="Total Amount" dataDxfId="1">
      <calculatedColumnFormula>(G6*H6)+J6+K6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zoomScale="80" zoomScaleNormal="80" workbookViewId="0">
      <selection activeCell="A5" sqref="A5"/>
    </sheetView>
  </sheetViews>
  <sheetFormatPr defaultColWidth="9.109375" defaultRowHeight="13.8" x14ac:dyDescent="0.25"/>
  <cols>
    <col min="1" max="1" width="3" style="1" customWidth="1"/>
    <col min="2" max="2" width="12.88671875" style="1" bestFit="1" customWidth="1"/>
    <col min="3" max="3" width="16" style="1" customWidth="1"/>
    <col min="4" max="4" width="16.33203125" style="1" bestFit="1" customWidth="1"/>
    <col min="5" max="5" width="26.88671875" style="1" customWidth="1"/>
    <col min="6" max="6" width="33" style="1" customWidth="1"/>
    <col min="7" max="7" width="19.109375" style="1" bestFit="1" customWidth="1"/>
    <col min="8" max="8" width="11.6640625" style="1" customWidth="1"/>
    <col min="9" max="9" width="11.33203125" style="1" customWidth="1"/>
    <col min="10" max="10" width="11.88671875" style="1" bestFit="1" customWidth="1"/>
    <col min="11" max="11" width="16.88671875" style="1" customWidth="1"/>
    <col min="12" max="12" width="20.44140625" style="1" customWidth="1"/>
    <col min="13" max="13" width="3" style="1" customWidth="1"/>
    <col min="14" max="16384" width="9.109375" style="1"/>
  </cols>
  <sheetData>
    <row r="1" spans="1:16" ht="14.4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1" t="s">
        <v>44</v>
      </c>
    </row>
    <row r="2" spans="1:16" ht="58.2" thickBot="1" x14ac:dyDescent="1.1000000000000001">
      <c r="A2" s="6"/>
      <c r="B2" s="24" t="s">
        <v>45</v>
      </c>
      <c r="C2" s="25"/>
      <c r="D2" s="25"/>
      <c r="E2" s="25"/>
      <c r="F2" s="25"/>
      <c r="G2" s="25"/>
      <c r="H2" s="25"/>
      <c r="I2" s="25"/>
      <c r="J2" s="25"/>
      <c r="K2" s="19"/>
      <c r="L2" s="20"/>
      <c r="M2" s="6"/>
    </row>
    <row r="3" spans="1:16" ht="38.4" thickBot="1" x14ac:dyDescent="0.85">
      <c r="A3" s="6"/>
      <c r="B3" s="26" t="s">
        <v>43</v>
      </c>
      <c r="C3" s="27"/>
      <c r="D3" s="27"/>
      <c r="E3" s="27"/>
      <c r="F3" s="27"/>
      <c r="G3" s="27"/>
      <c r="H3" s="27"/>
      <c r="I3" s="27"/>
      <c r="J3" s="27"/>
      <c r="K3" s="21"/>
      <c r="L3" s="22"/>
      <c r="M3" s="6"/>
    </row>
    <row r="4" spans="1:16" ht="38.4" thickBot="1" x14ac:dyDescent="0.85">
      <c r="A4" s="6"/>
      <c r="B4" s="28" t="s">
        <v>15</v>
      </c>
      <c r="C4" s="29"/>
      <c r="D4" s="12" t="s">
        <v>17</v>
      </c>
      <c r="E4" s="30"/>
      <c r="F4" s="30"/>
      <c r="G4" s="30"/>
      <c r="H4" s="30"/>
      <c r="I4" s="30"/>
      <c r="J4" s="31"/>
      <c r="K4" s="8" t="s">
        <v>16</v>
      </c>
      <c r="L4" s="13">
        <v>2023</v>
      </c>
      <c r="M4" s="6"/>
    </row>
    <row r="5" spans="1:16" ht="41.4" thickBot="1" x14ac:dyDescent="0.3">
      <c r="A5" s="6"/>
      <c r="B5" s="16" t="s">
        <v>0</v>
      </c>
      <c r="C5" s="14" t="s">
        <v>1</v>
      </c>
      <c r="D5" s="14" t="s">
        <v>4</v>
      </c>
      <c r="E5" s="14" t="s">
        <v>42</v>
      </c>
      <c r="F5" s="15" t="s">
        <v>41</v>
      </c>
      <c r="G5" s="15" t="s">
        <v>3</v>
      </c>
      <c r="H5" s="15" t="s">
        <v>2</v>
      </c>
      <c r="I5" s="14" t="s">
        <v>8</v>
      </c>
      <c r="J5" s="14" t="s">
        <v>5</v>
      </c>
      <c r="K5" s="14" t="s">
        <v>6</v>
      </c>
      <c r="L5" s="14" t="s">
        <v>7</v>
      </c>
      <c r="M5" s="6"/>
    </row>
    <row r="6" spans="1:16" ht="16.2" thickBot="1" x14ac:dyDescent="0.3">
      <c r="A6" s="6"/>
      <c r="B6" s="2">
        <v>43256</v>
      </c>
      <c r="C6" s="32">
        <v>123</v>
      </c>
      <c r="D6" s="3">
        <v>4501</v>
      </c>
      <c r="E6" s="3" t="s">
        <v>20</v>
      </c>
      <c r="F6" s="3" t="s">
        <v>9</v>
      </c>
      <c r="G6" s="3">
        <v>120</v>
      </c>
      <c r="H6" s="4">
        <v>500</v>
      </c>
      <c r="I6" s="5">
        <v>0.05</v>
      </c>
      <c r="J6" s="7">
        <f>(Table3[[#This Row],[Quantity]]*Table3[[#This Row],[Rate]])*Table3[[#This Row],[Tax %]]</f>
        <v>3000</v>
      </c>
      <c r="K6" s="4">
        <v>1000</v>
      </c>
      <c r="L6" s="17">
        <f>(Table3[[#This Row],[Quantity]]*Table3[[#This Row],[Rate]])+Table3[[#This Row],[Tax %]]+Table3[[#This Row],[Tax Paid]]</f>
        <v>63000.05</v>
      </c>
      <c r="M6" s="6"/>
    </row>
    <row r="7" spans="1:16" ht="16.2" thickBot="1" x14ac:dyDescent="0.3">
      <c r="A7" s="6"/>
      <c r="B7" s="2">
        <v>43258</v>
      </c>
      <c r="C7" s="32">
        <f>C6+1</f>
        <v>124</v>
      </c>
      <c r="D7" s="3" t="s">
        <v>10</v>
      </c>
      <c r="E7" s="3" t="s">
        <v>24</v>
      </c>
      <c r="F7" s="3" t="s">
        <v>12</v>
      </c>
      <c r="G7" s="3">
        <v>150</v>
      </c>
      <c r="H7" s="4">
        <v>750</v>
      </c>
      <c r="I7" s="5">
        <v>7.4999999999999997E-2</v>
      </c>
      <c r="J7" s="7">
        <f>(Table3[[#This Row],[Quantity]]*Table3[[#This Row],[Rate]])*Table3[[#This Row],[Tax %]]</f>
        <v>8437.5</v>
      </c>
      <c r="K7" s="4">
        <v>800</v>
      </c>
      <c r="L7" s="17">
        <f>(Table3[[#This Row],[Quantity]]*Table3[[#This Row],[Rate]])+Table3[[#This Row],[Tax %]]+Table3[[#This Row],[Tax Paid]]</f>
        <v>120937.575</v>
      </c>
      <c r="M7" s="6"/>
    </row>
    <row r="8" spans="1:16" ht="16.2" thickBot="1" x14ac:dyDescent="0.3">
      <c r="A8" s="6"/>
      <c r="B8" s="2">
        <v>43262</v>
      </c>
      <c r="C8" s="32">
        <f t="shared" ref="C8:C28" si="0">C7+1</f>
        <v>125</v>
      </c>
      <c r="D8" s="3" t="s">
        <v>11</v>
      </c>
      <c r="E8" s="3" t="s">
        <v>21</v>
      </c>
      <c r="F8" s="3" t="s">
        <v>13</v>
      </c>
      <c r="G8" s="3">
        <v>75</v>
      </c>
      <c r="H8" s="4">
        <v>975</v>
      </c>
      <c r="I8" s="5">
        <v>0.18</v>
      </c>
      <c r="J8" s="7">
        <f>(Table3[[#This Row],[Quantity]]*Table3[[#This Row],[Rate]])*Table3[[#This Row],[Tax %]]</f>
        <v>13162.5</v>
      </c>
      <c r="K8" s="4">
        <v>2500</v>
      </c>
      <c r="L8" s="17">
        <f>(Table3[[#This Row],[Quantity]]*Table3[[#This Row],[Rate]])+Table3[[#This Row],[Tax %]]+Table3[[#This Row],[Tax Paid]]</f>
        <v>86287.679999999993</v>
      </c>
      <c r="M8" s="6"/>
    </row>
    <row r="9" spans="1:16" ht="16.2" thickBot="1" x14ac:dyDescent="0.35">
      <c r="A9" s="6"/>
      <c r="B9" s="2">
        <f>B8+3</f>
        <v>43265</v>
      </c>
      <c r="C9" s="32">
        <f t="shared" si="0"/>
        <v>126</v>
      </c>
      <c r="D9" s="3">
        <v>37342</v>
      </c>
      <c r="E9" s="3" t="s">
        <v>25</v>
      </c>
      <c r="F9" s="3" t="s">
        <v>12</v>
      </c>
      <c r="G9" s="3">
        <v>276</v>
      </c>
      <c r="H9" s="4">
        <v>530</v>
      </c>
      <c r="I9" s="5">
        <v>0.18</v>
      </c>
      <c r="J9" s="7">
        <f>(G9*H9)*I9</f>
        <v>26330.399999999998</v>
      </c>
      <c r="K9" s="4">
        <v>2635</v>
      </c>
      <c r="L9" s="17">
        <f t="shared" ref="L9:L28" si="1">(G9*H9)+J9+K9</f>
        <v>175245.4</v>
      </c>
      <c r="M9" s="6"/>
      <c r="O9"/>
      <c r="P9"/>
    </row>
    <row r="10" spans="1:16" ht="16.2" thickBot="1" x14ac:dyDescent="0.35">
      <c r="A10" s="6"/>
      <c r="B10" s="2">
        <f t="shared" ref="B10:B28" si="2">B9+3</f>
        <v>43268</v>
      </c>
      <c r="C10" s="32">
        <f t="shared" si="0"/>
        <v>127</v>
      </c>
      <c r="D10" s="3">
        <v>10912</v>
      </c>
      <c r="E10" s="3" t="s">
        <v>24</v>
      </c>
      <c r="F10" s="3" t="s">
        <v>13</v>
      </c>
      <c r="G10" s="3">
        <v>290</v>
      </c>
      <c r="H10" s="4">
        <v>1764</v>
      </c>
      <c r="I10" s="5">
        <v>0.18</v>
      </c>
      <c r="J10" s="7">
        <f>(G10*H10)*I10</f>
        <v>92080.8</v>
      </c>
      <c r="K10" s="4">
        <v>798</v>
      </c>
      <c r="L10" s="17">
        <f t="shared" si="1"/>
        <v>604438.80000000005</v>
      </c>
      <c r="M10" s="6"/>
      <c r="O10"/>
      <c r="P10"/>
    </row>
    <row r="11" spans="1:16" ht="16.2" thickBot="1" x14ac:dyDescent="0.35">
      <c r="A11" s="6"/>
      <c r="B11" s="2">
        <f t="shared" si="2"/>
        <v>43271</v>
      </c>
      <c r="C11" s="32">
        <f t="shared" si="0"/>
        <v>128</v>
      </c>
      <c r="D11" s="3">
        <v>24271</v>
      </c>
      <c r="E11" s="3" t="s">
        <v>23</v>
      </c>
      <c r="F11" s="3" t="s">
        <v>12</v>
      </c>
      <c r="G11" s="3">
        <v>73</v>
      </c>
      <c r="H11" s="4">
        <v>859</v>
      </c>
      <c r="I11" s="5">
        <v>0.18</v>
      </c>
      <c r="J11" s="7">
        <f>(G11*H11)*I11</f>
        <v>11287.26</v>
      </c>
      <c r="K11" s="4">
        <v>807</v>
      </c>
      <c r="L11" s="17">
        <f t="shared" si="1"/>
        <v>74801.259999999995</v>
      </c>
      <c r="M11" s="6"/>
      <c r="O11"/>
      <c r="P11"/>
    </row>
    <row r="12" spans="1:16" ht="16.2" thickBot="1" x14ac:dyDescent="0.35">
      <c r="A12" s="6"/>
      <c r="B12" s="2">
        <f t="shared" si="2"/>
        <v>43274</v>
      </c>
      <c r="C12" s="32">
        <f t="shared" si="0"/>
        <v>129</v>
      </c>
      <c r="D12" s="3">
        <v>11636</v>
      </c>
      <c r="E12" s="3" t="s">
        <v>24</v>
      </c>
      <c r="F12" s="3" t="s">
        <v>13</v>
      </c>
      <c r="G12" s="3">
        <v>169</v>
      </c>
      <c r="H12" s="4">
        <v>1463</v>
      </c>
      <c r="I12" s="5">
        <v>0.18</v>
      </c>
      <c r="J12" s="7">
        <f>(G12*H12)*I12</f>
        <v>44504.46</v>
      </c>
      <c r="K12" s="4">
        <v>1385</v>
      </c>
      <c r="L12" s="17">
        <f t="shared" si="1"/>
        <v>293136.46000000002</v>
      </c>
      <c r="M12" s="6"/>
      <c r="O12"/>
      <c r="P12"/>
    </row>
    <row r="13" spans="1:16" ht="16.2" thickBot="1" x14ac:dyDescent="0.3">
      <c r="A13" s="6"/>
      <c r="B13" s="2">
        <f t="shared" si="2"/>
        <v>43277</v>
      </c>
      <c r="C13" s="32">
        <f t="shared" si="0"/>
        <v>130</v>
      </c>
      <c r="D13" s="3">
        <v>40434</v>
      </c>
      <c r="E13" s="3" t="s">
        <v>25</v>
      </c>
      <c r="F13" s="3" t="s">
        <v>12</v>
      </c>
      <c r="G13" s="3">
        <v>263</v>
      </c>
      <c r="H13" s="4">
        <v>1877</v>
      </c>
      <c r="I13" s="5">
        <v>0.18</v>
      </c>
      <c r="J13" s="7">
        <f>(G13*H13)*I13</f>
        <v>88857.18</v>
      </c>
      <c r="K13" s="4">
        <v>2124</v>
      </c>
      <c r="L13" s="17">
        <f t="shared" si="1"/>
        <v>584632.17999999993</v>
      </c>
      <c r="M13" s="6"/>
    </row>
    <row r="14" spans="1:16" ht="16.2" thickBot="1" x14ac:dyDescent="0.3">
      <c r="A14" s="6"/>
      <c r="B14" s="2">
        <f t="shared" si="2"/>
        <v>43280</v>
      </c>
      <c r="C14" s="32">
        <f t="shared" si="0"/>
        <v>131</v>
      </c>
      <c r="D14" s="3">
        <v>32729</v>
      </c>
      <c r="E14" s="3" t="s">
        <v>26</v>
      </c>
      <c r="F14" s="3" t="s">
        <v>13</v>
      </c>
      <c r="G14" s="3">
        <v>224</v>
      </c>
      <c r="H14" s="4">
        <v>430</v>
      </c>
      <c r="I14" s="5">
        <v>0.18</v>
      </c>
      <c r="J14" s="7">
        <f>(G14*H14)*I14</f>
        <v>17337.599999999999</v>
      </c>
      <c r="K14" s="4">
        <v>1090</v>
      </c>
      <c r="L14" s="17">
        <f t="shared" si="1"/>
        <v>114747.6</v>
      </c>
      <c r="M14" s="6"/>
    </row>
    <row r="15" spans="1:16" ht="16.2" thickBot="1" x14ac:dyDescent="0.3">
      <c r="A15" s="6"/>
      <c r="B15" s="2">
        <f t="shared" si="2"/>
        <v>43283</v>
      </c>
      <c r="C15" s="32">
        <f t="shared" si="0"/>
        <v>132</v>
      </c>
      <c r="D15" s="3">
        <v>22042</v>
      </c>
      <c r="E15" s="3" t="s">
        <v>27</v>
      </c>
      <c r="F15" s="3" t="s">
        <v>12</v>
      </c>
      <c r="G15" s="3">
        <v>178</v>
      </c>
      <c r="H15" s="4">
        <v>1223</v>
      </c>
      <c r="I15" s="5">
        <v>0.18</v>
      </c>
      <c r="J15" s="7">
        <f>(G15*H15)*I15</f>
        <v>39184.92</v>
      </c>
      <c r="K15" s="4">
        <v>739</v>
      </c>
      <c r="L15" s="17">
        <f t="shared" si="1"/>
        <v>257617.91999999998</v>
      </c>
      <c r="M15" s="6"/>
    </row>
    <row r="16" spans="1:16" ht="16.2" thickBot="1" x14ac:dyDescent="0.3">
      <c r="A16" s="6"/>
      <c r="B16" s="2">
        <f t="shared" si="2"/>
        <v>43286</v>
      </c>
      <c r="C16" s="32">
        <f t="shared" si="0"/>
        <v>133</v>
      </c>
      <c r="D16" s="3">
        <v>22583</v>
      </c>
      <c r="E16" s="3" t="s">
        <v>28</v>
      </c>
      <c r="F16" s="3" t="s">
        <v>13</v>
      </c>
      <c r="G16" s="3">
        <v>69</v>
      </c>
      <c r="H16" s="4">
        <v>1643</v>
      </c>
      <c r="I16" s="5">
        <v>0.18</v>
      </c>
      <c r="J16" s="7">
        <f t="shared" ref="J9:J28" si="3">(G16*H16)*I16</f>
        <v>20406.059999999998</v>
      </c>
      <c r="K16" s="4">
        <v>2152</v>
      </c>
      <c r="L16" s="17">
        <f t="shared" si="1"/>
        <v>135925.06</v>
      </c>
      <c r="M16" s="6"/>
    </row>
    <row r="17" spans="1:13" ht="16.2" thickBot="1" x14ac:dyDescent="0.3">
      <c r="A17" s="6"/>
      <c r="B17" s="2">
        <f t="shared" si="2"/>
        <v>43289</v>
      </c>
      <c r="C17" s="32">
        <f t="shared" si="0"/>
        <v>134</v>
      </c>
      <c r="D17" s="3">
        <v>42411</v>
      </c>
      <c r="E17" s="3" t="s">
        <v>29</v>
      </c>
      <c r="F17" s="3" t="s">
        <v>12</v>
      </c>
      <c r="G17" s="3">
        <v>142</v>
      </c>
      <c r="H17" s="4">
        <v>941</v>
      </c>
      <c r="I17" s="5">
        <v>0.18</v>
      </c>
      <c r="J17" s="7">
        <f t="shared" si="3"/>
        <v>24051.96</v>
      </c>
      <c r="K17" s="4">
        <v>2170</v>
      </c>
      <c r="L17" s="17">
        <f t="shared" si="1"/>
        <v>159843.96</v>
      </c>
      <c r="M17" s="6"/>
    </row>
    <row r="18" spans="1:13" ht="16.2" thickBot="1" x14ac:dyDescent="0.3">
      <c r="A18" s="6"/>
      <c r="B18" s="2">
        <f t="shared" si="2"/>
        <v>43292</v>
      </c>
      <c r="C18" s="32">
        <f t="shared" si="0"/>
        <v>135</v>
      </c>
      <c r="D18" s="3">
        <v>32709</v>
      </c>
      <c r="E18" s="3" t="s">
        <v>30</v>
      </c>
      <c r="F18" s="3" t="s">
        <v>13</v>
      </c>
      <c r="G18" s="3">
        <v>224</v>
      </c>
      <c r="H18" s="4">
        <v>943</v>
      </c>
      <c r="I18" s="5">
        <v>0.18</v>
      </c>
      <c r="J18" s="7">
        <f t="shared" si="3"/>
        <v>38021.760000000002</v>
      </c>
      <c r="K18" s="4">
        <v>2140</v>
      </c>
      <c r="L18" s="17">
        <f t="shared" si="1"/>
        <v>251393.76</v>
      </c>
      <c r="M18" s="6"/>
    </row>
    <row r="19" spans="1:13" ht="16.2" thickBot="1" x14ac:dyDescent="0.3">
      <c r="A19" s="6"/>
      <c r="B19" s="2">
        <f t="shared" si="2"/>
        <v>43295</v>
      </c>
      <c r="C19" s="32">
        <f t="shared" si="0"/>
        <v>136</v>
      </c>
      <c r="D19" s="3">
        <v>10109</v>
      </c>
      <c r="E19" s="3" t="s">
        <v>31</v>
      </c>
      <c r="F19" s="3" t="s">
        <v>12</v>
      </c>
      <c r="G19" s="3">
        <v>82</v>
      </c>
      <c r="H19" s="4">
        <v>430</v>
      </c>
      <c r="I19" s="5">
        <v>0.18</v>
      </c>
      <c r="J19" s="7">
        <f t="shared" si="3"/>
        <v>6346.8</v>
      </c>
      <c r="K19" s="4">
        <v>3259</v>
      </c>
      <c r="L19" s="17">
        <f t="shared" si="1"/>
        <v>44865.8</v>
      </c>
      <c r="M19" s="6"/>
    </row>
    <row r="20" spans="1:13" ht="16.2" thickBot="1" x14ac:dyDescent="0.3">
      <c r="A20" s="6"/>
      <c r="B20" s="2">
        <f t="shared" si="2"/>
        <v>43298</v>
      </c>
      <c r="C20" s="32">
        <f t="shared" si="0"/>
        <v>137</v>
      </c>
      <c r="D20" s="3">
        <v>44436</v>
      </c>
      <c r="E20" s="3" t="s">
        <v>32</v>
      </c>
      <c r="F20" s="3" t="s">
        <v>13</v>
      </c>
      <c r="G20" s="3">
        <v>105</v>
      </c>
      <c r="H20" s="4">
        <v>1959</v>
      </c>
      <c r="I20" s="5">
        <v>0.18</v>
      </c>
      <c r="J20" s="7">
        <f t="shared" si="3"/>
        <v>37025.1</v>
      </c>
      <c r="K20" s="4">
        <v>1736</v>
      </c>
      <c r="L20" s="17">
        <f t="shared" si="1"/>
        <v>244456.1</v>
      </c>
      <c r="M20" s="6"/>
    </row>
    <row r="21" spans="1:13" ht="16.2" thickBot="1" x14ac:dyDescent="0.3">
      <c r="A21" s="6"/>
      <c r="B21" s="2">
        <f t="shared" si="2"/>
        <v>43301</v>
      </c>
      <c r="C21" s="32">
        <f t="shared" si="0"/>
        <v>138</v>
      </c>
      <c r="D21" s="3">
        <v>38707</v>
      </c>
      <c r="E21" s="3" t="s">
        <v>33</v>
      </c>
      <c r="F21" s="3" t="s">
        <v>12</v>
      </c>
      <c r="G21" s="3">
        <v>186</v>
      </c>
      <c r="H21" s="4">
        <v>1924</v>
      </c>
      <c r="I21" s="5">
        <v>0.18</v>
      </c>
      <c r="J21" s="7">
        <f t="shared" si="3"/>
        <v>64415.519999999997</v>
      </c>
      <c r="K21" s="4">
        <v>2947</v>
      </c>
      <c r="L21" s="17">
        <f t="shared" si="1"/>
        <v>425226.52</v>
      </c>
      <c r="M21" s="6"/>
    </row>
    <row r="22" spans="1:13" ht="16.2" thickBot="1" x14ac:dyDescent="0.3">
      <c r="A22" s="6"/>
      <c r="B22" s="2">
        <f t="shared" si="2"/>
        <v>43304</v>
      </c>
      <c r="C22" s="32">
        <f t="shared" si="0"/>
        <v>139</v>
      </c>
      <c r="D22" s="3">
        <v>23935</v>
      </c>
      <c r="E22" s="3" t="s">
        <v>34</v>
      </c>
      <c r="F22" s="3" t="s">
        <v>13</v>
      </c>
      <c r="G22" s="3">
        <v>293</v>
      </c>
      <c r="H22" s="4">
        <v>410</v>
      </c>
      <c r="I22" s="5">
        <v>0.18</v>
      </c>
      <c r="J22" s="7">
        <f t="shared" si="3"/>
        <v>21623.399999999998</v>
      </c>
      <c r="K22" s="4">
        <v>784</v>
      </c>
      <c r="L22" s="17">
        <f t="shared" si="1"/>
        <v>142537.4</v>
      </c>
      <c r="M22" s="6"/>
    </row>
    <row r="23" spans="1:13" ht="16.2" thickBot="1" x14ac:dyDescent="0.3">
      <c r="A23" s="6"/>
      <c r="B23" s="2">
        <f t="shared" si="2"/>
        <v>43307</v>
      </c>
      <c r="C23" s="32">
        <f t="shared" si="0"/>
        <v>140</v>
      </c>
      <c r="D23" s="3">
        <v>20315</v>
      </c>
      <c r="E23" s="3" t="s">
        <v>35</v>
      </c>
      <c r="F23" s="3" t="s">
        <v>12</v>
      </c>
      <c r="G23" s="3">
        <v>85</v>
      </c>
      <c r="H23" s="4">
        <v>479</v>
      </c>
      <c r="I23" s="5">
        <v>0.18</v>
      </c>
      <c r="J23" s="7">
        <f t="shared" si="3"/>
        <v>7328.7</v>
      </c>
      <c r="K23" s="4">
        <v>1284</v>
      </c>
      <c r="L23" s="17">
        <f t="shared" si="1"/>
        <v>49327.7</v>
      </c>
      <c r="M23" s="6"/>
    </row>
    <row r="24" spans="1:13" ht="16.2" thickBot="1" x14ac:dyDescent="0.3">
      <c r="A24" s="6"/>
      <c r="B24" s="2">
        <f t="shared" si="2"/>
        <v>43310</v>
      </c>
      <c r="C24" s="32">
        <f t="shared" si="0"/>
        <v>141</v>
      </c>
      <c r="D24" s="3">
        <v>31151</v>
      </c>
      <c r="E24" s="3" t="s">
        <v>36</v>
      </c>
      <c r="F24" s="3" t="s">
        <v>13</v>
      </c>
      <c r="G24" s="3">
        <v>53</v>
      </c>
      <c r="H24" s="4">
        <v>1481</v>
      </c>
      <c r="I24" s="5">
        <v>0.18</v>
      </c>
      <c r="J24" s="7">
        <f t="shared" si="3"/>
        <v>14128.74</v>
      </c>
      <c r="K24" s="4">
        <v>1172</v>
      </c>
      <c r="L24" s="17">
        <f t="shared" si="1"/>
        <v>93793.74</v>
      </c>
      <c r="M24" s="6"/>
    </row>
    <row r="25" spans="1:13" ht="16.2" thickBot="1" x14ac:dyDescent="0.3">
      <c r="A25" s="6"/>
      <c r="B25" s="2">
        <f t="shared" si="2"/>
        <v>43313</v>
      </c>
      <c r="C25" s="32">
        <f t="shared" si="0"/>
        <v>142</v>
      </c>
      <c r="D25" s="3">
        <v>49293</v>
      </c>
      <c r="E25" s="3" t="s">
        <v>37</v>
      </c>
      <c r="F25" s="3" t="s">
        <v>12</v>
      </c>
      <c r="G25" s="3">
        <v>141</v>
      </c>
      <c r="H25" s="4">
        <v>1858</v>
      </c>
      <c r="I25" s="5">
        <v>0.18</v>
      </c>
      <c r="J25" s="7">
        <f t="shared" si="3"/>
        <v>47156.04</v>
      </c>
      <c r="K25" s="4">
        <v>2553</v>
      </c>
      <c r="L25" s="17">
        <f t="shared" si="1"/>
        <v>311687.03999999998</v>
      </c>
      <c r="M25" s="6"/>
    </row>
    <row r="26" spans="1:13" ht="16.2" thickBot="1" x14ac:dyDescent="0.3">
      <c r="A26" s="6"/>
      <c r="B26" s="2">
        <f t="shared" si="2"/>
        <v>43316</v>
      </c>
      <c r="C26" s="32">
        <f t="shared" si="0"/>
        <v>143</v>
      </c>
      <c r="D26" s="3">
        <v>38736</v>
      </c>
      <c r="E26" s="3" t="s">
        <v>38</v>
      </c>
      <c r="F26" s="3" t="s">
        <v>13</v>
      </c>
      <c r="G26" s="3">
        <v>195</v>
      </c>
      <c r="H26" s="4">
        <v>1334</v>
      </c>
      <c r="I26" s="5">
        <v>0.18</v>
      </c>
      <c r="J26" s="7">
        <f t="shared" si="3"/>
        <v>46823.4</v>
      </c>
      <c r="K26" s="4">
        <v>1822</v>
      </c>
      <c r="L26" s="17">
        <f t="shared" si="1"/>
        <v>308775.40000000002</v>
      </c>
      <c r="M26" s="6"/>
    </row>
    <row r="27" spans="1:13" ht="15.75" customHeight="1" thickBot="1" x14ac:dyDescent="0.3">
      <c r="A27" s="6"/>
      <c r="B27" s="2">
        <f t="shared" si="2"/>
        <v>43319</v>
      </c>
      <c r="C27" s="32">
        <f t="shared" si="0"/>
        <v>144</v>
      </c>
      <c r="D27" s="3">
        <v>24455</v>
      </c>
      <c r="E27" s="3" t="s">
        <v>39</v>
      </c>
      <c r="F27" s="3" t="s">
        <v>12</v>
      </c>
      <c r="G27" s="3">
        <v>266</v>
      </c>
      <c r="H27" s="4">
        <v>600</v>
      </c>
      <c r="I27" s="5">
        <v>0.18</v>
      </c>
      <c r="J27" s="7">
        <f t="shared" si="3"/>
        <v>28728</v>
      </c>
      <c r="K27" s="4">
        <v>2007</v>
      </c>
      <c r="L27" s="17">
        <f t="shared" si="1"/>
        <v>190335</v>
      </c>
      <c r="M27" s="6"/>
    </row>
    <row r="28" spans="1:13" ht="16.2" thickBot="1" x14ac:dyDescent="0.3">
      <c r="A28" s="6"/>
      <c r="B28" s="2">
        <f t="shared" si="2"/>
        <v>43322</v>
      </c>
      <c r="C28" s="32">
        <f t="shared" si="0"/>
        <v>145</v>
      </c>
      <c r="D28" s="3">
        <v>52027</v>
      </c>
      <c r="E28" s="3" t="s">
        <v>40</v>
      </c>
      <c r="F28" s="3" t="s">
        <v>13</v>
      </c>
      <c r="G28" s="3">
        <v>163</v>
      </c>
      <c r="H28" s="4">
        <v>744</v>
      </c>
      <c r="I28" s="5">
        <v>0.18</v>
      </c>
      <c r="J28" s="7">
        <f t="shared" si="3"/>
        <v>21828.959999999999</v>
      </c>
      <c r="K28" s="4">
        <v>2515</v>
      </c>
      <c r="L28" s="17">
        <f t="shared" si="1"/>
        <v>145615.96</v>
      </c>
      <c r="M28" s="6"/>
    </row>
    <row r="29" spans="1:13" ht="21" thickBot="1" x14ac:dyDescent="0.3">
      <c r="A29" s="6"/>
      <c r="B29" s="23" t="s">
        <v>14</v>
      </c>
      <c r="C29" s="23"/>
      <c r="D29" s="23"/>
      <c r="E29" s="23"/>
      <c r="F29" s="23"/>
      <c r="G29" s="23"/>
      <c r="H29" s="23"/>
      <c r="I29" s="23"/>
      <c r="J29" s="23"/>
      <c r="K29" s="23"/>
      <c r="L29" s="18">
        <f>SUM(L6:L28)</f>
        <v>4878628.3650000002</v>
      </c>
      <c r="M29" s="6"/>
    </row>
    <row r="30" spans="1:13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</sheetData>
  <mergeCells count="6">
    <mergeCell ref="K2:L3"/>
    <mergeCell ref="B29:K29"/>
    <mergeCell ref="B2:J2"/>
    <mergeCell ref="B3:J3"/>
    <mergeCell ref="B4:C4"/>
    <mergeCell ref="E4:J4"/>
  </mergeCells>
  <pageMargins left="0.7" right="0.7" top="0.75" bottom="0.75" header="0.3" footer="0.3"/>
  <pageSetup orientation="portrait" r:id="rId1"/>
  <ignoredErrors>
    <ignoredError sqref="J6:J8" calculatedColumn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Sheet'!$A$3:$A$23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dimension ref="B16:I21"/>
  <sheetViews>
    <sheetView showGridLines="0" workbookViewId="0">
      <selection activeCell="H19" sqref="H19"/>
    </sheetView>
  </sheetViews>
  <sheetFormatPr defaultRowHeight="14.4" x14ac:dyDescent="0.3"/>
  <cols>
    <col min="2" max="2" width="14.88671875" bestFit="1" customWidth="1"/>
    <col min="3" max="3" width="13.109375" bestFit="1" customWidth="1"/>
    <col min="9" max="9" width="11.21875" bestFit="1" customWidth="1"/>
  </cols>
  <sheetData>
    <row r="16" ht="15" thickBot="1" x14ac:dyDescent="0.35"/>
    <row r="17" spans="2:9" ht="15" thickBot="1" x14ac:dyDescent="0.35">
      <c r="H17" s="41" t="s">
        <v>51</v>
      </c>
      <c r="I17" s="42" t="s">
        <v>50</v>
      </c>
    </row>
    <row r="18" spans="2:9" ht="15" thickBot="1" x14ac:dyDescent="0.35">
      <c r="B18" s="33" t="s">
        <v>46</v>
      </c>
      <c r="C18" s="34">
        <f>SUM(Table3[Quantity])</f>
        <v>3822</v>
      </c>
      <c r="H18" s="43" t="str">
        <f>INDEX(Table3[[Supplier Name]:[Rate]],MATCH('Visualization Sheets'!$I$18,Table3[Rate],0),1)</f>
        <v>E</v>
      </c>
      <c r="I18" s="44">
        <f>MAX(Table3[Rate])</f>
        <v>1959</v>
      </c>
    </row>
    <row r="19" spans="2:9" x14ac:dyDescent="0.3">
      <c r="B19" s="35" t="s">
        <v>47</v>
      </c>
      <c r="C19" s="36">
        <f>SUM(Table3[Tax %])</f>
        <v>3.9050000000000011</v>
      </c>
    </row>
    <row r="20" spans="2:9" ht="15" thickBot="1" x14ac:dyDescent="0.35">
      <c r="B20" s="37" t="s">
        <v>48</v>
      </c>
      <c r="C20" s="38">
        <f>SUM(Table3[Tax Paid])</f>
        <v>722067.05999999994</v>
      </c>
    </row>
    <row r="21" spans="2:9" ht="15" thickBot="1" x14ac:dyDescent="0.35">
      <c r="B21" s="39" t="s">
        <v>49</v>
      </c>
      <c r="C21" s="40">
        <f>SUM(Table3[Other Expenses])</f>
        <v>40419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A2" workbookViewId="0">
      <selection activeCell="A3" sqref="A3:A23"/>
    </sheetView>
  </sheetViews>
  <sheetFormatPr defaultRowHeight="14.4" x14ac:dyDescent="0.3"/>
  <cols>
    <col min="1" max="1" width="23.5546875" customWidth="1"/>
  </cols>
  <sheetData>
    <row r="1" spans="1:3" ht="21" hidden="1" x14ac:dyDescent="0.3">
      <c r="B1" s="9" t="s">
        <v>18</v>
      </c>
      <c r="C1" s="9" t="s">
        <v>19</v>
      </c>
    </row>
    <row r="2" spans="1:3" x14ac:dyDescent="0.3">
      <c r="A2" s="10" t="s">
        <v>42</v>
      </c>
    </row>
    <row r="3" spans="1:3" x14ac:dyDescent="0.3">
      <c r="A3" s="11" t="s">
        <v>20</v>
      </c>
    </row>
    <row r="4" spans="1:3" x14ac:dyDescent="0.3">
      <c r="A4" s="11" t="s">
        <v>21</v>
      </c>
    </row>
    <row r="5" spans="1:3" x14ac:dyDescent="0.3">
      <c r="A5" s="11" t="s">
        <v>22</v>
      </c>
    </row>
    <row r="6" spans="1:3" x14ac:dyDescent="0.3">
      <c r="A6" s="11" t="s">
        <v>23</v>
      </c>
    </row>
    <row r="7" spans="1:3" x14ac:dyDescent="0.3">
      <c r="A7" s="11" t="s">
        <v>24</v>
      </c>
    </row>
    <row r="8" spans="1:3" x14ac:dyDescent="0.3">
      <c r="A8" s="11" t="s">
        <v>25</v>
      </c>
    </row>
    <row r="9" spans="1:3" x14ac:dyDescent="0.3">
      <c r="A9" s="11" t="s">
        <v>26</v>
      </c>
    </row>
    <row r="10" spans="1:3" x14ac:dyDescent="0.3">
      <c r="A10" s="11" t="s">
        <v>27</v>
      </c>
    </row>
    <row r="11" spans="1:3" x14ac:dyDescent="0.3">
      <c r="A11" s="11" t="s">
        <v>28</v>
      </c>
    </row>
    <row r="12" spans="1:3" x14ac:dyDescent="0.3">
      <c r="A12" s="11" t="s">
        <v>29</v>
      </c>
    </row>
    <row r="13" spans="1:3" x14ac:dyDescent="0.3">
      <c r="A13" s="11" t="s">
        <v>30</v>
      </c>
    </row>
    <row r="14" spans="1:3" x14ac:dyDescent="0.3">
      <c r="A14" s="11" t="s">
        <v>31</v>
      </c>
    </row>
    <row r="15" spans="1:3" x14ac:dyDescent="0.3">
      <c r="A15" s="11" t="s">
        <v>32</v>
      </c>
    </row>
    <row r="16" spans="1:3" x14ac:dyDescent="0.3">
      <c r="A16" s="11" t="s">
        <v>33</v>
      </c>
    </row>
    <row r="17" spans="1:1" x14ac:dyDescent="0.3">
      <c r="A17" s="11" t="s">
        <v>34</v>
      </c>
    </row>
    <row r="18" spans="1:1" x14ac:dyDescent="0.3">
      <c r="A18" s="11" t="s">
        <v>35</v>
      </c>
    </row>
    <row r="19" spans="1:1" x14ac:dyDescent="0.3">
      <c r="A19" s="11" t="s">
        <v>36</v>
      </c>
    </row>
    <row r="20" spans="1:1" x14ac:dyDescent="0.3">
      <c r="A20" s="11" t="s">
        <v>37</v>
      </c>
    </row>
    <row r="21" spans="1:1" x14ac:dyDescent="0.3">
      <c r="A21" s="11" t="s">
        <v>38</v>
      </c>
    </row>
    <row r="22" spans="1:1" x14ac:dyDescent="0.3">
      <c r="A22" s="11" t="s">
        <v>39</v>
      </c>
    </row>
    <row r="23" spans="1:1" x14ac:dyDescent="0.3">
      <c r="A23" s="1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SURAJ KUMAR</cp:lastModifiedBy>
  <dcterms:created xsi:type="dcterms:W3CDTF">2016-12-21T08:56:10Z</dcterms:created>
  <dcterms:modified xsi:type="dcterms:W3CDTF">2023-11-13T07:02:16Z</dcterms:modified>
</cp:coreProperties>
</file>