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PSA/"/>
    </mc:Choice>
  </mc:AlternateContent>
  <xr:revisionPtr revIDLastSave="0" documentId="13_ncr:1_{6D419053-FE94-0648-BA2D-3E6750074CA4}" xr6:coauthVersionLast="47" xr6:coauthVersionMax="47" xr10:uidLastSave="{00000000-0000-0000-0000-000000000000}"/>
  <bookViews>
    <workbookView xWindow="0" yWindow="0" windowWidth="28800" windowHeight="18000" firstSheet="11" activeTab="12" xr2:uid="{B8D6AE7B-FE76-4E4F-8B74-D534FC90F89E}"/>
  </bookViews>
  <sheets>
    <sheet name="SW pentru necesitatile agicult" sheetId="14" r:id="rId1"/>
    <sheet name="SW pentru irigare" sheetId="2" r:id="rId2"/>
    <sheet name="X2 pearson necesitatile agricul" sheetId="5" r:id="rId3"/>
    <sheet name="X2 pearson pentru irigare" sheetId="7" r:id="rId4"/>
    <sheet name="SW viteza vantului iunie" sheetId="15" r:id="rId5"/>
    <sheet name="SW viteza vantului septembrie" sheetId="16" r:id="rId6"/>
    <sheet name="t-Student vant" sheetId="18" r:id="rId7"/>
    <sheet name="SW temp medie iunie" sheetId="19" r:id="rId8"/>
    <sheet name="SW temp medie septembrie" sheetId="20" r:id="rId9"/>
    <sheet name="Fisher F-test temp" sheetId="21" r:id="rId10"/>
    <sheet name="SW Fara frecv masculin" sheetId="22" r:id="rId11"/>
    <sheet name="SW Fara frecv feminin" sheetId="23" r:id="rId12"/>
    <sheet name="KS" sheetId="2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4" l="1"/>
  <c r="L14" i="24"/>
  <c r="L15" i="24"/>
  <c r="L16" i="24"/>
  <c r="L17" i="24"/>
  <c r="L18" i="24"/>
  <c r="L19" i="24"/>
  <c r="L20" i="24"/>
  <c r="L21" i="24"/>
  <c r="L22" i="24"/>
  <c r="L23" i="24"/>
  <c r="E14" i="24"/>
  <c r="E15" i="24" s="1"/>
  <c r="E16" i="24" s="1"/>
  <c r="E17" i="24" s="1"/>
  <c r="E18" i="24" s="1"/>
  <c r="E19" i="24" s="1"/>
  <c r="E20" i="24" s="1"/>
  <c r="E21" i="24" s="1"/>
  <c r="E22" i="24" s="1"/>
  <c r="E23" i="24" s="1"/>
  <c r="D14" i="24"/>
  <c r="D15" i="24"/>
  <c r="D16" i="24"/>
  <c r="D17" i="24"/>
  <c r="D18" i="24"/>
  <c r="D19" i="24"/>
  <c r="D20" i="24"/>
  <c r="D21" i="24"/>
  <c r="D22" i="24"/>
  <c r="D23" i="24"/>
  <c r="D4" i="24"/>
  <c r="B24" i="24"/>
  <c r="J14" i="24"/>
  <c r="J15" i="24" s="1"/>
  <c r="J16" i="24" s="1"/>
  <c r="J17" i="24" s="1"/>
  <c r="J18" i="24" s="1"/>
  <c r="J19" i="24" s="1"/>
  <c r="J20" i="24" s="1"/>
  <c r="J21" i="24" s="1"/>
  <c r="J22" i="24" s="1"/>
  <c r="J23" i="24" s="1"/>
  <c r="I14" i="24"/>
  <c r="I15" i="24"/>
  <c r="I16" i="24"/>
  <c r="I17" i="24"/>
  <c r="I18" i="24"/>
  <c r="I19" i="24"/>
  <c r="I20" i="24"/>
  <c r="I21" i="24"/>
  <c r="I22" i="24"/>
  <c r="I23" i="24"/>
  <c r="L4" i="24"/>
  <c r="I4" i="24"/>
  <c r="G24" i="24"/>
  <c r="I13" i="24"/>
  <c r="D13" i="24"/>
  <c r="I12" i="24"/>
  <c r="D12" i="24"/>
  <c r="I11" i="24"/>
  <c r="D11" i="24"/>
  <c r="I10" i="24"/>
  <c r="D10" i="24"/>
  <c r="I9" i="24"/>
  <c r="D9" i="24"/>
  <c r="I8" i="24"/>
  <c r="D8" i="24"/>
  <c r="I7" i="24"/>
  <c r="D7" i="24"/>
  <c r="I6" i="24"/>
  <c r="D6" i="24"/>
  <c r="I5" i="24"/>
  <c r="D5" i="24"/>
  <c r="E5" i="24" l="1"/>
  <c r="J5" i="24"/>
  <c r="J6" i="24"/>
  <c r="J7" i="24" s="1"/>
  <c r="J8" i="24" s="1"/>
  <c r="J9" i="24" s="1"/>
  <c r="J10" i="24" s="1"/>
  <c r="J11" i="24" s="1"/>
  <c r="J12" i="24" s="1"/>
  <c r="J13" i="24" s="1"/>
  <c r="E6" i="24"/>
  <c r="L5" i="24"/>
  <c r="B24" i="23"/>
  <c r="E19" i="23" s="1"/>
  <c r="H14" i="23"/>
  <c r="I14" i="23" s="1"/>
  <c r="H13" i="23"/>
  <c r="I13" i="23" s="1"/>
  <c r="H12" i="23"/>
  <c r="I12" i="23" s="1"/>
  <c r="H11" i="23"/>
  <c r="I11" i="23" s="1"/>
  <c r="H10" i="23"/>
  <c r="I10" i="23" s="1"/>
  <c r="H9" i="23"/>
  <c r="I9" i="23" s="1"/>
  <c r="H8" i="23"/>
  <c r="I8" i="23" s="1"/>
  <c r="H7" i="23"/>
  <c r="I7" i="23" s="1"/>
  <c r="H6" i="23"/>
  <c r="I6" i="23" s="1"/>
  <c r="H5" i="23"/>
  <c r="I5" i="23" s="1"/>
  <c r="B24" i="22"/>
  <c r="E19" i="22" s="1"/>
  <c r="H13" i="22"/>
  <c r="I13" i="22" s="1"/>
  <c r="H12" i="22"/>
  <c r="I12" i="22" s="1"/>
  <c r="H11" i="22"/>
  <c r="I11" i="22" s="1"/>
  <c r="H10" i="22"/>
  <c r="I10" i="22" s="1"/>
  <c r="H9" i="22"/>
  <c r="I9" i="22" s="1"/>
  <c r="H8" i="22"/>
  <c r="I8" i="22" s="1"/>
  <c r="H7" i="22"/>
  <c r="I7" i="22" s="1"/>
  <c r="H6" i="22"/>
  <c r="I6" i="22" s="1"/>
  <c r="H5" i="22"/>
  <c r="I5" i="22" s="1"/>
  <c r="B27" i="21"/>
  <c r="B26" i="21"/>
  <c r="B25" i="21"/>
  <c r="B24" i="21"/>
  <c r="B22" i="21"/>
  <c r="C22" i="21"/>
  <c r="B24" i="20"/>
  <c r="E19" i="20" s="1"/>
  <c r="H14" i="20"/>
  <c r="I14" i="20" s="1"/>
  <c r="H13" i="20"/>
  <c r="I13" i="20" s="1"/>
  <c r="H12" i="20"/>
  <c r="I12" i="20" s="1"/>
  <c r="H11" i="20"/>
  <c r="I11" i="20" s="1"/>
  <c r="H10" i="20"/>
  <c r="I10" i="20" s="1"/>
  <c r="H9" i="20"/>
  <c r="I9" i="20" s="1"/>
  <c r="H8" i="20"/>
  <c r="I8" i="20" s="1"/>
  <c r="H7" i="20"/>
  <c r="I7" i="20" s="1"/>
  <c r="H6" i="20"/>
  <c r="I6" i="20" s="1"/>
  <c r="H5" i="20"/>
  <c r="I5" i="20" s="1"/>
  <c r="B24" i="16"/>
  <c r="B24" i="15"/>
  <c r="B23" i="7"/>
  <c r="B23" i="5"/>
  <c r="E19" i="14"/>
  <c r="B24" i="2"/>
  <c r="B24" i="19"/>
  <c r="H14" i="19"/>
  <c r="I14" i="19" s="1"/>
  <c r="H13" i="19"/>
  <c r="I13" i="19" s="1"/>
  <c r="H12" i="19"/>
  <c r="I12" i="19" s="1"/>
  <c r="H11" i="19"/>
  <c r="I11" i="19" s="1"/>
  <c r="H10" i="19"/>
  <c r="I10" i="19" s="1"/>
  <c r="H9" i="19"/>
  <c r="I9" i="19" s="1"/>
  <c r="H8" i="19"/>
  <c r="I8" i="19" s="1"/>
  <c r="H7" i="19"/>
  <c r="I7" i="19" s="1"/>
  <c r="H6" i="19"/>
  <c r="I6" i="19" s="1"/>
  <c r="H5" i="19"/>
  <c r="I5" i="19" s="1"/>
  <c r="H14" i="16"/>
  <c r="I14" i="16" s="1"/>
  <c r="H13" i="16"/>
  <c r="I13" i="16" s="1"/>
  <c r="H12" i="16"/>
  <c r="I12" i="16" s="1"/>
  <c r="H11" i="16"/>
  <c r="I11" i="16" s="1"/>
  <c r="H10" i="16"/>
  <c r="I10" i="16" s="1"/>
  <c r="H9" i="16"/>
  <c r="I9" i="16" s="1"/>
  <c r="H8" i="16"/>
  <c r="I8" i="16" s="1"/>
  <c r="H7" i="16"/>
  <c r="I7" i="16" s="1"/>
  <c r="H6" i="16"/>
  <c r="I6" i="16" s="1"/>
  <c r="H5" i="16"/>
  <c r="I5" i="16" s="1"/>
  <c r="H14" i="15"/>
  <c r="I14" i="15" s="1"/>
  <c r="H13" i="15"/>
  <c r="I13" i="15" s="1"/>
  <c r="H12" i="15"/>
  <c r="I12" i="15" s="1"/>
  <c r="H11" i="15"/>
  <c r="I11" i="15" s="1"/>
  <c r="H10" i="15"/>
  <c r="I10" i="15" s="1"/>
  <c r="H9" i="15"/>
  <c r="I9" i="15" s="1"/>
  <c r="H8" i="15"/>
  <c r="I8" i="15" s="1"/>
  <c r="H7" i="15"/>
  <c r="I7" i="15" s="1"/>
  <c r="H6" i="15"/>
  <c r="I6" i="15" s="1"/>
  <c r="H5" i="15"/>
  <c r="I5" i="15" s="1"/>
  <c r="H14" i="14"/>
  <c r="I14" i="14" s="1"/>
  <c r="H13" i="14"/>
  <c r="I1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I14" i="2"/>
  <c r="H14" i="2"/>
  <c r="H13" i="2"/>
  <c r="B24" i="18"/>
  <c r="B25" i="18"/>
  <c r="B22" i="18"/>
  <c r="C22" i="18"/>
  <c r="B27" i="18"/>
  <c r="H12" i="2"/>
  <c r="H11" i="2"/>
  <c r="H10" i="2"/>
  <c r="H9" i="2"/>
  <c r="H8" i="2"/>
  <c r="H7" i="2"/>
  <c r="H6" i="2"/>
  <c r="H5" i="2"/>
  <c r="E7" i="24" l="1"/>
  <c r="L6" i="24"/>
  <c r="H14" i="22"/>
  <c r="I14" i="22" s="1"/>
  <c r="I17" i="22" s="1"/>
  <c r="E20" i="22" s="1"/>
  <c r="I17" i="23"/>
  <c r="E20" i="23" s="1"/>
  <c r="B28" i="21"/>
  <c r="I17" i="20"/>
  <c r="E20" i="20" s="1"/>
  <c r="I17" i="19"/>
  <c r="B26" i="18"/>
  <c r="I17" i="16"/>
  <c r="I17" i="15"/>
  <c r="I17" i="14"/>
  <c r="E20" i="14" s="1"/>
  <c r="L7" i="24" l="1"/>
  <c r="E8" i="24"/>
  <c r="I13" i="2"/>
  <c r="I12" i="2"/>
  <c r="I11" i="2"/>
  <c r="I10" i="2"/>
  <c r="I9" i="2"/>
  <c r="I8" i="2"/>
  <c r="I7" i="2"/>
  <c r="I6" i="2"/>
  <c r="I5" i="2"/>
  <c r="E9" i="24" l="1"/>
  <c r="L8" i="24"/>
  <c r="I17" i="2"/>
  <c r="E19" i="2"/>
  <c r="E10" i="24" l="1"/>
  <c r="L9" i="24"/>
  <c r="E20" i="2"/>
  <c r="E19" i="19"/>
  <c r="E20" i="19" s="1"/>
  <c r="E19" i="15"/>
  <c r="E20" i="15" s="1"/>
  <c r="E19" i="16"/>
  <c r="E20" i="16" s="1"/>
  <c r="L10" i="24" l="1"/>
  <c r="E11" i="24"/>
  <c r="E12" i="24" l="1"/>
  <c r="L11" i="24"/>
  <c r="L12" i="24" l="1"/>
  <c r="E13" i="24"/>
  <c r="L13" i="24" s="1"/>
</calcChain>
</file>

<file path=xl/sharedStrings.xml><?xml version="1.0" encoding="utf-8"?>
<sst xmlns="http://schemas.openxmlformats.org/spreadsheetml/2006/main" count="305" uniqueCount="65">
  <si>
    <t>Media=</t>
  </si>
  <si>
    <t>W=b^2/SS</t>
  </si>
  <si>
    <t>b=</t>
  </si>
  <si>
    <t>SS=SUM(x-media)^2</t>
  </si>
  <si>
    <t>SUM(a*diff)</t>
  </si>
  <si>
    <t>a5=</t>
  </si>
  <si>
    <t>a4=</t>
  </si>
  <si>
    <t>a3=</t>
  </si>
  <si>
    <t>a2=</t>
  </si>
  <si>
    <t>a1=</t>
  </si>
  <si>
    <t>a*diff</t>
  </si>
  <si>
    <t>diff</t>
  </si>
  <si>
    <t>n=</t>
  </si>
  <si>
    <t>Testul Shapiro-Wilk</t>
  </si>
  <si>
    <t>Frecventa primita Hi</t>
  </si>
  <si>
    <t>Frecventa asteptata Oi</t>
  </si>
  <si>
    <t>Total</t>
  </si>
  <si>
    <t>Total=</t>
  </si>
  <si>
    <t>Testul Kolmogorov-Smirnov</t>
  </si>
  <si>
    <t>Frecventa proportionala</t>
  </si>
  <si>
    <t>Frecventa cumulativa</t>
  </si>
  <si>
    <t>Diferenta frecventei cumulative</t>
  </si>
  <si>
    <t>Observata</t>
  </si>
  <si>
    <t>Teoretica</t>
  </si>
  <si>
    <t>x16-x5</t>
  </si>
  <si>
    <t>x15-x6</t>
  </si>
  <si>
    <t>x14-x7</t>
  </si>
  <si>
    <t>x13-x8</t>
  </si>
  <si>
    <t>x12-x9</t>
  </si>
  <si>
    <t>pentru necesitatile agriculturii</t>
  </si>
  <si>
    <t>Nr.</t>
  </si>
  <si>
    <t>pentru irigare</t>
  </si>
  <si>
    <t>Testul χ2 (chi-pătrat) Pearson pentru necesitatile agriculturii</t>
  </si>
  <si>
    <t>Testul χ2 (chi-pătrat) Pearson pentru irigare</t>
  </si>
  <si>
    <t>t_e</t>
  </si>
  <si>
    <t>df</t>
  </si>
  <si>
    <t>Viteza vant Iunie</t>
  </si>
  <si>
    <t>Viteza vant Sept.</t>
  </si>
  <si>
    <t>a10=</t>
  </si>
  <si>
    <t>a9=</t>
  </si>
  <si>
    <t>a8=</t>
  </si>
  <si>
    <t>a7=</t>
  </si>
  <si>
    <t>a6=</t>
  </si>
  <si>
    <t>x20-x1</t>
  </si>
  <si>
    <t>x19-x2</t>
  </si>
  <si>
    <t>x18-x3</t>
  </si>
  <si>
    <t>x17-x4</t>
  </si>
  <si>
    <t>x11-x10</t>
  </si>
  <si>
    <t>viteza vantului iunie</t>
  </si>
  <si>
    <t>viteza vantului septembrie</t>
  </si>
  <si>
    <t>temp medie iunie</t>
  </si>
  <si>
    <t>temp medie septembrie</t>
  </si>
  <si>
    <t>F=</t>
  </si>
  <si>
    <t>s_Y^2=</t>
  </si>
  <si>
    <t>s_X^2=</t>
  </si>
  <si>
    <t>D(Y)=</t>
  </si>
  <si>
    <t>D(X)=</t>
  </si>
  <si>
    <t>Temp medie iunie</t>
  </si>
  <si>
    <t>Temp medie sept.</t>
  </si>
  <si>
    <t>Fara frecventa masculin</t>
  </si>
  <si>
    <t>Fara frecventa feminin</t>
  </si>
  <si>
    <t>Nr. Sortat</t>
  </si>
  <si>
    <t>Nr.sortat</t>
  </si>
  <si>
    <t>σ_iunie=</t>
  </si>
  <si>
    <t>σ_septembrie=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</si>
</sst>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1" xfId="1" applyFont="1" applyBorder="1" applyAlignment="1">
      <alignment horizontal="left"/>
    </xf>
    <xf numFmtId="0" fontId="3" fillId="0" borderId="0" xfId="1" applyFont="1"/>
    <xf numFmtId="0" fontId="3" fillId="0" borderId="1" xfId="1" applyFont="1" applyBorder="1"/>
    <xf numFmtId="0" fontId="3" fillId="2" borderId="1" xfId="1" applyFont="1" applyFill="1" applyBorder="1"/>
    <xf numFmtId="0" fontId="3" fillId="0" borderId="2" xfId="1" applyFont="1" applyBorder="1"/>
    <xf numFmtId="0" fontId="3" fillId="0" borderId="1" xfId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1" fillId="0" borderId="2" xfId="1" applyBorder="1"/>
    <xf numFmtId="0" fontId="1" fillId="0" borderId="3" xfId="1" applyBorder="1"/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1" fillId="0" borderId="1" xfId="1" applyBorder="1" applyAlignment="1">
      <alignment horizontal="right"/>
    </xf>
    <xf numFmtId="0" fontId="4" fillId="4" borderId="1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0" fontId="2" fillId="0" borderId="2" xfId="1" applyFont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/>
    </xf>
    <xf numFmtId="0" fontId="3" fillId="0" borderId="4" xfId="1" applyFont="1" applyBorder="1"/>
    <xf numFmtId="3" fontId="4" fillId="3" borderId="1" xfId="0" applyNumberFormat="1" applyFont="1" applyFill="1" applyBorder="1" applyAlignment="1">
      <alignment horizontal="right" vertical="center"/>
    </xf>
    <xf numFmtId="0" fontId="1" fillId="0" borderId="0" xfId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</cellXfs>
  <cellStyles count="2">
    <cellStyle name="Обычный" xfId="0" builtinId="0"/>
    <cellStyle name="Обычный 2" xfId="1" xr:uid="{2CDF34F0-542C-594E-8585-31DE7105E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98425</xdr:colOff>
      <xdr:row>0</xdr:row>
      <xdr:rowOff>114300</xdr:rowOff>
    </xdr:from>
    <xdr:to>
      <xdr:col>5</xdr:col>
      <xdr:colOff>231775</xdr:colOff>
      <xdr:row>3</xdr:row>
      <xdr:rowOff>92225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275756-34EB-5249-B669-A31B7BFB8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4125" y="114300"/>
          <a:ext cx="1479550" cy="56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22225</xdr:colOff>
      <xdr:row>1</xdr:row>
      <xdr:rowOff>12700</xdr:rowOff>
    </xdr:from>
    <xdr:to>
      <xdr:col>5</xdr:col>
      <xdr:colOff>155575</xdr:colOff>
      <xdr:row>3</xdr:row>
      <xdr:rowOff>181125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97946-1C82-F54D-B06F-1843B5B0F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925" y="203200"/>
          <a:ext cx="1479550" cy="56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2870-E536-F34A-BAB3-7D928C9BA9CB}">
  <dimension ref="A1:I28"/>
  <sheetViews>
    <sheetView workbookViewId="0">
      <selection activeCell="A4" sqref="A4:A23"/>
    </sheetView>
  </sheetViews>
  <sheetFormatPr baseColWidth="10" defaultColWidth="8.83203125" defaultRowHeight="15" x14ac:dyDescent="0.2"/>
  <cols>
    <col min="1" max="1" width="19" style="1" customWidth="1"/>
    <col min="2" max="2" width="21.83203125" style="1" customWidth="1"/>
    <col min="3" max="3" width="8.83203125" style="1"/>
    <col min="4" max="4" width="19.83203125" style="1" customWidth="1"/>
    <col min="5" max="5" width="13.5" style="1" customWidth="1"/>
    <col min="6" max="8" width="8.83203125" style="1"/>
    <col min="9" max="9" width="12" style="1" customWidth="1"/>
    <col min="10" max="16384" width="8.83203125" style="1"/>
  </cols>
  <sheetData>
    <row r="1" spans="1:9" x14ac:dyDescent="0.2">
      <c r="A1" s="24" t="s">
        <v>13</v>
      </c>
      <c r="B1" s="24"/>
    </row>
    <row r="2" spans="1:9" x14ac:dyDescent="0.2">
      <c r="A2" s="24" t="s">
        <v>29</v>
      </c>
      <c r="B2" s="24"/>
    </row>
    <row r="3" spans="1:9" x14ac:dyDescent="0.2">
      <c r="A3" s="13" t="s">
        <v>30</v>
      </c>
      <c r="B3" s="13" t="s">
        <v>61</v>
      </c>
      <c r="D3" s="1" t="s">
        <v>12</v>
      </c>
      <c r="E3" s="2">
        <v>20</v>
      </c>
    </row>
    <row r="4" spans="1:9" ht="16" x14ac:dyDescent="0.2">
      <c r="A4" s="11">
        <v>36</v>
      </c>
      <c r="B4" s="12">
        <v>35</v>
      </c>
      <c r="H4" s="2" t="s">
        <v>11</v>
      </c>
      <c r="I4" s="2" t="s">
        <v>10</v>
      </c>
    </row>
    <row r="5" spans="1:9" ht="16" x14ac:dyDescent="0.2">
      <c r="A5" s="12">
        <v>35</v>
      </c>
      <c r="B5" s="12">
        <v>35</v>
      </c>
      <c r="D5" s="1" t="s">
        <v>9</v>
      </c>
      <c r="E5" s="2">
        <v>0.47339999999999999</v>
      </c>
      <c r="G5" s="2" t="s">
        <v>43</v>
      </c>
      <c r="H5" s="2">
        <f>(B23-B4)</f>
        <v>5</v>
      </c>
      <c r="I5" s="2">
        <f>E5*H5</f>
        <v>2.367</v>
      </c>
    </row>
    <row r="6" spans="1:9" ht="16" x14ac:dyDescent="0.2">
      <c r="A6" s="11">
        <v>36</v>
      </c>
      <c r="B6" s="11">
        <v>36</v>
      </c>
      <c r="D6" s="1" t="s">
        <v>8</v>
      </c>
      <c r="E6" s="2">
        <v>0.3211</v>
      </c>
      <c r="G6" s="2" t="s">
        <v>44</v>
      </c>
      <c r="H6" s="2">
        <f>(B22-B5)</f>
        <v>5</v>
      </c>
      <c r="I6" s="2">
        <f t="shared" ref="I6:I13" si="0">E6*H6</f>
        <v>1.6054999999999999</v>
      </c>
    </row>
    <row r="7" spans="1:9" ht="16" x14ac:dyDescent="0.2">
      <c r="A7" s="12">
        <v>35</v>
      </c>
      <c r="B7" s="11">
        <v>36</v>
      </c>
      <c r="D7" s="1" t="s">
        <v>7</v>
      </c>
      <c r="E7" s="2">
        <v>0.25650000000000001</v>
      </c>
      <c r="G7" s="2" t="s">
        <v>45</v>
      </c>
      <c r="H7" s="2">
        <f>(B21-B6)</f>
        <v>3</v>
      </c>
      <c r="I7" s="2">
        <f t="shared" si="0"/>
        <v>0.76950000000000007</v>
      </c>
    </row>
    <row r="8" spans="1:9" ht="16" x14ac:dyDescent="0.2">
      <c r="A8" s="11">
        <v>36</v>
      </c>
      <c r="B8" s="11">
        <v>36</v>
      </c>
      <c r="D8" s="1" t="s">
        <v>6</v>
      </c>
      <c r="E8" s="2">
        <v>0.20849999999999999</v>
      </c>
      <c r="G8" s="2" t="s">
        <v>46</v>
      </c>
      <c r="H8" s="2">
        <f>(B20-B7)</f>
        <v>3</v>
      </c>
      <c r="I8" s="2">
        <f t="shared" si="0"/>
        <v>0.62549999999999994</v>
      </c>
    </row>
    <row r="9" spans="1:9" ht="16" x14ac:dyDescent="0.2">
      <c r="A9" s="11">
        <v>36</v>
      </c>
      <c r="B9" s="11">
        <v>36</v>
      </c>
      <c r="D9" s="1" t="s">
        <v>5</v>
      </c>
      <c r="E9" s="2">
        <v>0.1686</v>
      </c>
      <c r="G9" s="2" t="s">
        <v>24</v>
      </c>
      <c r="H9" s="2">
        <f>(B19-B8)</f>
        <v>3</v>
      </c>
      <c r="I9" s="2">
        <f t="shared" si="0"/>
        <v>0.50580000000000003</v>
      </c>
    </row>
    <row r="10" spans="1:9" ht="16" x14ac:dyDescent="0.2">
      <c r="A10" s="11">
        <v>37</v>
      </c>
      <c r="B10" s="11">
        <v>37</v>
      </c>
      <c r="D10" s="1" t="s">
        <v>42</v>
      </c>
      <c r="E10" s="2">
        <v>0.13339999999999999</v>
      </c>
      <c r="G10" s="2" t="s">
        <v>25</v>
      </c>
      <c r="H10" s="2">
        <f>(B18-B9)</f>
        <v>3</v>
      </c>
      <c r="I10" s="2">
        <f t="shared" si="0"/>
        <v>0.4002</v>
      </c>
    </row>
    <row r="11" spans="1:9" ht="16" x14ac:dyDescent="0.2">
      <c r="A11" s="11">
        <v>38</v>
      </c>
      <c r="B11" s="11">
        <v>38</v>
      </c>
      <c r="D11" s="1" t="s">
        <v>41</v>
      </c>
      <c r="E11" s="2">
        <v>0.1013</v>
      </c>
      <c r="G11" s="2" t="s">
        <v>26</v>
      </c>
      <c r="H11" s="2">
        <f>(B17-B10)</f>
        <v>2</v>
      </c>
      <c r="I11" s="2">
        <f t="shared" si="0"/>
        <v>0.2026</v>
      </c>
    </row>
    <row r="12" spans="1:9" ht="16" x14ac:dyDescent="0.2">
      <c r="A12" s="11">
        <v>39</v>
      </c>
      <c r="B12" s="11">
        <v>38</v>
      </c>
      <c r="D12" s="1" t="s">
        <v>40</v>
      </c>
      <c r="E12" s="2">
        <v>7.1099999999999997E-2</v>
      </c>
      <c r="G12" s="2" t="s">
        <v>27</v>
      </c>
      <c r="H12" s="2">
        <f>(B16-B11)</f>
        <v>1</v>
      </c>
      <c r="I12" s="2">
        <f t="shared" si="0"/>
        <v>7.1099999999999997E-2</v>
      </c>
    </row>
    <row r="13" spans="1:9" ht="16" x14ac:dyDescent="0.2">
      <c r="A13" s="11">
        <v>39</v>
      </c>
      <c r="B13" s="11">
        <v>38</v>
      </c>
      <c r="D13" s="1" t="s">
        <v>39</v>
      </c>
      <c r="E13" s="2">
        <v>4.2200000000000001E-2</v>
      </c>
      <c r="G13" s="2" t="s">
        <v>28</v>
      </c>
      <c r="H13" s="2">
        <f>(B15-B12)</f>
        <v>0</v>
      </c>
      <c r="I13" s="2">
        <f t="shared" si="0"/>
        <v>0</v>
      </c>
    </row>
    <row r="14" spans="1:9" ht="16" x14ac:dyDescent="0.2">
      <c r="A14" s="11">
        <v>39</v>
      </c>
      <c r="B14" s="11">
        <v>38</v>
      </c>
      <c r="D14" s="1" t="s">
        <v>38</v>
      </c>
      <c r="E14" s="2">
        <v>1.4E-2</v>
      </c>
      <c r="G14" s="2" t="s">
        <v>47</v>
      </c>
      <c r="H14" s="2">
        <f>(B14-B13)</f>
        <v>0</v>
      </c>
      <c r="I14" s="2">
        <f>E14*H14</f>
        <v>0</v>
      </c>
    </row>
    <row r="15" spans="1:9" ht="16" x14ac:dyDescent="0.2">
      <c r="A15" s="11">
        <v>38</v>
      </c>
      <c r="B15" s="11">
        <v>38</v>
      </c>
    </row>
    <row r="16" spans="1:9" ht="16" x14ac:dyDescent="0.2">
      <c r="A16" s="11">
        <v>38</v>
      </c>
      <c r="B16" s="11">
        <v>39</v>
      </c>
      <c r="H16" s="15" t="s">
        <v>2</v>
      </c>
      <c r="I16" s="16" t="s">
        <v>4</v>
      </c>
    </row>
    <row r="17" spans="1:9" ht="16" x14ac:dyDescent="0.2">
      <c r="A17" s="11">
        <v>39</v>
      </c>
      <c r="B17" s="11">
        <v>39</v>
      </c>
      <c r="H17" s="17" t="s">
        <v>2</v>
      </c>
      <c r="I17" s="2">
        <f>SUM(I5:I16)</f>
        <v>6.5472000000000001</v>
      </c>
    </row>
    <row r="18" spans="1:9" ht="16" x14ac:dyDescent="0.2">
      <c r="A18" s="11">
        <v>38</v>
      </c>
      <c r="B18" s="11">
        <v>39</v>
      </c>
    </row>
    <row r="19" spans="1:9" ht="16" x14ac:dyDescent="0.2">
      <c r="A19" s="11">
        <v>38</v>
      </c>
      <c r="B19" s="11">
        <v>39</v>
      </c>
      <c r="D19" s="16" t="s">
        <v>3</v>
      </c>
      <c r="E19" s="2">
        <f>SUM(B4-B24)^2+(B5-B24)^2+(B6-B24)^2+(B7-B24)^2+(B8-B24)^2+(B9-B24)^2+(B10-B24)^2+(B11-B24)^2+(B12-B24)^2+(B13-B24)^2+(B14-B24)^2+(B15-B24)^2+(B16-B24)^2+(B17-B24)^2+(B17-B24)^2+(B18-B24)^2+(B19-B24)^2+(B21-B24)^2+(B22-B24)^2+(B23-B24)^2</f>
        <v>47.75</v>
      </c>
      <c r="G19" s="3"/>
    </row>
    <row r="20" spans="1:9" ht="16" x14ac:dyDescent="0.2">
      <c r="A20" s="11">
        <v>39</v>
      </c>
      <c r="B20" s="11">
        <v>39</v>
      </c>
      <c r="D20" s="16" t="s">
        <v>1</v>
      </c>
      <c r="E20" s="2">
        <f>(I17)^2/E19</f>
        <v>0.8977136720418849</v>
      </c>
      <c r="G20" s="4"/>
    </row>
    <row r="21" spans="1:9" ht="16" x14ac:dyDescent="0.2">
      <c r="A21" s="11">
        <v>39</v>
      </c>
      <c r="B21" s="11">
        <v>39</v>
      </c>
      <c r="G21" s="3"/>
    </row>
    <row r="22" spans="1:9" ht="16" x14ac:dyDescent="0.2">
      <c r="A22" s="11">
        <v>40</v>
      </c>
      <c r="B22" s="11">
        <v>40</v>
      </c>
      <c r="G22" s="3"/>
    </row>
    <row r="23" spans="1:9" ht="16" x14ac:dyDescent="0.2">
      <c r="A23" s="11">
        <v>40</v>
      </c>
      <c r="B23" s="11">
        <v>40</v>
      </c>
      <c r="G23" s="3"/>
    </row>
    <row r="24" spans="1:9" ht="16" x14ac:dyDescent="0.2">
      <c r="A24" s="2" t="s">
        <v>0</v>
      </c>
      <c r="B24" s="2">
        <f>AVERAGE(B4:B23)</f>
        <v>37.75</v>
      </c>
      <c r="G24" s="3"/>
    </row>
    <row r="25" spans="1:9" ht="16" x14ac:dyDescent="0.2">
      <c r="G25" s="3"/>
    </row>
    <row r="26" spans="1:9" ht="16" x14ac:dyDescent="0.2">
      <c r="G26" s="3"/>
    </row>
    <row r="27" spans="1:9" ht="16" x14ac:dyDescent="0.2">
      <c r="G27" s="3"/>
    </row>
    <row r="28" spans="1:9" ht="16" x14ac:dyDescent="0.2">
      <c r="G28" s="3"/>
    </row>
  </sheetData>
  <sortState xmlns:xlrd2="http://schemas.microsoft.com/office/spreadsheetml/2017/richdata2" ref="B4:B23">
    <sortCondition ref="B3:B23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358B-257E-2E49-8B00-524C85C2E169}">
  <dimension ref="A1:C28"/>
  <sheetViews>
    <sheetView workbookViewId="0">
      <selection activeCell="L10" sqref="L10"/>
    </sheetView>
  </sheetViews>
  <sheetFormatPr baseColWidth="10" defaultColWidth="9.1640625" defaultRowHeight="16" x14ac:dyDescent="0.2"/>
  <cols>
    <col min="1" max="1" width="15.83203125" style="6" customWidth="1"/>
    <col min="2" max="2" width="16.33203125" style="6" customWidth="1"/>
    <col min="3" max="3" width="14.6640625" style="6" customWidth="1"/>
    <col min="4" max="16384" width="9.1640625" style="6"/>
  </cols>
  <sheetData>
    <row r="1" spans="1:3" x14ac:dyDescent="0.2">
      <c r="B1" s="7" t="s">
        <v>57</v>
      </c>
      <c r="C1" s="7" t="s">
        <v>58</v>
      </c>
    </row>
    <row r="2" spans="1:3" x14ac:dyDescent="0.2">
      <c r="A2" s="3"/>
      <c r="B2" s="11">
        <v>18.399999999999999</v>
      </c>
      <c r="C2" s="11">
        <v>14.4</v>
      </c>
    </row>
    <row r="3" spans="1:3" x14ac:dyDescent="0.2">
      <c r="A3" s="4"/>
      <c r="B3" s="11">
        <v>19.399999999999999</v>
      </c>
      <c r="C3" s="11">
        <v>14.4</v>
      </c>
    </row>
    <row r="4" spans="1:3" x14ac:dyDescent="0.2">
      <c r="A4" s="3"/>
      <c r="B4" s="11">
        <v>17.899999999999999</v>
      </c>
      <c r="C4" s="11">
        <v>14.2</v>
      </c>
    </row>
    <row r="5" spans="1:3" x14ac:dyDescent="0.2">
      <c r="A5" s="3"/>
      <c r="B5" s="11">
        <v>17.2</v>
      </c>
      <c r="C5" s="11">
        <v>15.9</v>
      </c>
    </row>
    <row r="6" spans="1:3" x14ac:dyDescent="0.2">
      <c r="A6" s="3"/>
      <c r="B6" s="11">
        <v>17.7</v>
      </c>
      <c r="C6" s="11">
        <v>15.5</v>
      </c>
    </row>
    <row r="7" spans="1:3" x14ac:dyDescent="0.2">
      <c r="A7" s="3"/>
      <c r="B7" s="11">
        <v>20.2</v>
      </c>
      <c r="C7" s="11">
        <v>14.5</v>
      </c>
    </row>
    <row r="8" spans="1:3" x14ac:dyDescent="0.2">
      <c r="A8" s="3"/>
      <c r="B8" s="11">
        <v>19</v>
      </c>
      <c r="C8" s="11">
        <v>13.6</v>
      </c>
    </row>
    <row r="9" spans="1:3" x14ac:dyDescent="0.2">
      <c r="A9" s="3"/>
      <c r="B9" s="11">
        <v>19.100000000000001</v>
      </c>
      <c r="C9" s="11">
        <v>16.7</v>
      </c>
    </row>
    <row r="10" spans="1:3" x14ac:dyDescent="0.2">
      <c r="A10" s="3"/>
      <c r="B10" s="11">
        <v>19.399999999999999</v>
      </c>
      <c r="C10" s="11">
        <v>13.9</v>
      </c>
    </row>
    <row r="11" spans="1:3" x14ac:dyDescent="0.2">
      <c r="A11" s="3"/>
      <c r="B11" s="11">
        <v>19.5</v>
      </c>
      <c r="C11" s="11">
        <v>16.7</v>
      </c>
    </row>
    <row r="12" spans="1:3" x14ac:dyDescent="0.2">
      <c r="B12" s="11">
        <v>20.6</v>
      </c>
      <c r="C12" s="11">
        <v>17.100000000000001</v>
      </c>
    </row>
    <row r="13" spans="1:3" x14ac:dyDescent="0.2">
      <c r="B13" s="11">
        <v>19.600000000000001</v>
      </c>
      <c r="C13" s="11">
        <v>12.9</v>
      </c>
    </row>
    <row r="14" spans="1:3" x14ac:dyDescent="0.2">
      <c r="B14" s="11">
        <v>17.5</v>
      </c>
      <c r="C14" s="11">
        <v>15.8</v>
      </c>
    </row>
    <row r="15" spans="1:3" x14ac:dyDescent="0.2">
      <c r="B15" s="11">
        <v>19.7</v>
      </c>
      <c r="C15" s="11">
        <v>17.8</v>
      </c>
    </row>
    <row r="16" spans="1:3" x14ac:dyDescent="0.2">
      <c r="B16" s="11">
        <v>19.899999999999999</v>
      </c>
      <c r="C16" s="11">
        <v>17</v>
      </c>
    </row>
    <row r="17" spans="1:3" x14ac:dyDescent="0.2">
      <c r="B17" s="11">
        <v>20</v>
      </c>
      <c r="C17" s="11">
        <v>16</v>
      </c>
    </row>
    <row r="18" spans="1:3" x14ac:dyDescent="0.2">
      <c r="B18" s="11">
        <v>19.7</v>
      </c>
      <c r="C18" s="11">
        <v>16.3</v>
      </c>
    </row>
    <row r="19" spans="1:3" x14ac:dyDescent="0.2">
      <c r="B19" s="11">
        <v>21.7</v>
      </c>
      <c r="C19" s="11">
        <v>16.100000000000001</v>
      </c>
    </row>
    <row r="20" spans="1:3" x14ac:dyDescent="0.2">
      <c r="B20" s="11">
        <v>20</v>
      </c>
      <c r="C20" s="11">
        <v>17.8</v>
      </c>
    </row>
    <row r="21" spans="1:3" x14ac:dyDescent="0.2">
      <c r="B21" s="11">
        <v>19.399999999999999</v>
      </c>
      <c r="C21" s="11">
        <v>13.5</v>
      </c>
    </row>
    <row r="22" spans="1:3" x14ac:dyDescent="0.2">
      <c r="A22" s="7" t="s">
        <v>0</v>
      </c>
      <c r="B22" s="7">
        <f>AVERAGE(B2:B21)</f>
        <v>19.294999999999995</v>
      </c>
      <c r="C22" s="7">
        <f>AVERAGE(C2:C21)</f>
        <v>15.505000000000001</v>
      </c>
    </row>
    <row r="23" spans="1:3" x14ac:dyDescent="0.2">
      <c r="A23" s="7" t="s">
        <v>12</v>
      </c>
      <c r="B23" s="20">
        <v>20</v>
      </c>
    </row>
    <row r="24" spans="1:3" x14ac:dyDescent="0.2">
      <c r="A24" s="5" t="s">
        <v>56</v>
      </c>
      <c r="B24" s="7">
        <f>((B2-B22)^2+(B3-B22)^2+(B4-B22)^2+(B5-B22)^2+(B6-B22)^2+(B7-B22)^2+(B8-B22)^2+(B9-B22)^2+(B10-B22)^2+(B11-B22)+(B12-B22)^2+(B13-B22)^2+(B14-B22)^2+(B15-B22)^2+(B16-B22)^2+(B17-B22)^2+(B18-B22)^2+(B19-B22)^2+(B20-B22)^2+(B21-B22)^2)/B23</f>
        <v>1.1676237500000004</v>
      </c>
    </row>
    <row r="25" spans="1:3" x14ac:dyDescent="0.2">
      <c r="A25" s="7" t="s">
        <v>55</v>
      </c>
      <c r="B25" s="7">
        <f>((C2-C22)^2+(C3-C22)^2+(C4-C22)^2+(C5-C22)^2+(C6-C22)^2+(C7-C22)^2+(C8-C22)^2+(C9-C22)^2+(C10-C22)^2+(C11-C22)+(C12-C22)^2+(C13-C22)^2+(C14-C22)^2+(C15-C22)^2+(C16-C22)^2+(C17-C22)^2+(C18-C22)^2+(C19-C22)^2+(C20-C22)^2+(C21-C22)^2)/B23</f>
        <v>2.0788237500000006</v>
      </c>
    </row>
    <row r="26" spans="1:3" x14ac:dyDescent="0.2">
      <c r="A26" s="7" t="s">
        <v>54</v>
      </c>
      <c r="B26" s="7">
        <f>((B2-B22)^2+(B3-B22)^2+(B4-B22)^2+(B5-B22)^2+(B6-B22)^2+(B7-B22)^2+(B8-B22)^2+(B9-B22)^2+(B10-B22)^2+(B11-B22)^2+(B12-B22)^2+(B13-B22)^2+(B14-B22)^2+(B15-B22)^2+(B16-B22)^2+(B17-B22)^2+(B18-B22)^2+(B19-B22)^2+(B20-B22)^2+(B21-B22)^2)/(B23-1)</f>
        <v>1.2205000000000004</v>
      </c>
    </row>
    <row r="27" spans="1:3" x14ac:dyDescent="0.2">
      <c r="A27" s="7" t="s">
        <v>53</v>
      </c>
      <c r="B27" s="7">
        <f>((C2-C22)^2+(C3-C22)^2+(C4-C22)^2+(C5-C22)^2+(C6-C22)^2+(C7-C22)^2+(C8-C22)^2+(C9-C22)^2+(C10-C22)^2+(C11-C22)^2+(C12-C22)^2+(C13-C22)^2+(C14-C22)^2+(C15-C22)^2+(C16-C22)^2+(C17-C22)^2+(C18-C22)^2+(C19-C22)^2+(C20-C22)^2+(C21-C22)^2)/(B23-1)</f>
        <v>2.2005000000000003</v>
      </c>
    </row>
    <row r="28" spans="1:3" x14ac:dyDescent="0.2">
      <c r="A28" s="7" t="s">
        <v>52</v>
      </c>
      <c r="B28" s="7">
        <f>B26/B27</f>
        <v>0.55464667121108846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E8A9-ADB3-6A41-A5BB-5543E6CC66DD}">
  <dimension ref="A1:I28"/>
  <sheetViews>
    <sheetView workbookViewId="0">
      <selection activeCell="O19" sqref="O19"/>
    </sheetView>
  </sheetViews>
  <sheetFormatPr baseColWidth="10" defaultColWidth="8.83203125" defaultRowHeight="15" x14ac:dyDescent="0.2"/>
  <cols>
    <col min="1" max="1" width="19" style="1" customWidth="1"/>
    <col min="2" max="2" width="21.83203125" style="1" customWidth="1"/>
    <col min="3" max="3" width="8.83203125" style="1"/>
    <col min="4" max="4" width="19.83203125" style="1" customWidth="1"/>
    <col min="5" max="5" width="13.5" style="1" customWidth="1"/>
    <col min="6" max="8" width="8.83203125" style="1"/>
    <col min="9" max="9" width="12" style="1" customWidth="1"/>
    <col min="10" max="16384" width="8.83203125" style="1"/>
  </cols>
  <sheetData>
    <row r="1" spans="1:9" x14ac:dyDescent="0.2">
      <c r="A1" s="24" t="s">
        <v>13</v>
      </c>
      <c r="B1" s="24"/>
    </row>
    <row r="2" spans="1:9" x14ac:dyDescent="0.2">
      <c r="A2" s="24" t="s">
        <v>59</v>
      </c>
      <c r="B2" s="24"/>
    </row>
    <row r="3" spans="1:9" x14ac:dyDescent="0.2">
      <c r="A3" s="13" t="s">
        <v>30</v>
      </c>
      <c r="B3" s="13" t="s">
        <v>61</v>
      </c>
      <c r="D3" s="1" t="s">
        <v>12</v>
      </c>
      <c r="E3" s="2">
        <v>20</v>
      </c>
    </row>
    <row r="4" spans="1:9" ht="16" x14ac:dyDescent="0.2">
      <c r="A4" s="23">
        <v>11469</v>
      </c>
      <c r="B4" s="23">
        <v>8772</v>
      </c>
      <c r="H4" s="2" t="s">
        <v>11</v>
      </c>
      <c r="I4" s="2" t="s">
        <v>10</v>
      </c>
    </row>
    <row r="5" spans="1:9" ht="16" x14ac:dyDescent="0.2">
      <c r="A5" s="23">
        <v>12274</v>
      </c>
      <c r="B5" s="23">
        <v>9768</v>
      </c>
      <c r="D5" s="1" t="s">
        <v>9</v>
      </c>
      <c r="E5" s="2">
        <v>0.47339999999999999</v>
      </c>
      <c r="G5" s="2" t="s">
        <v>43</v>
      </c>
      <c r="H5" s="2">
        <f>(B23-B4)</f>
        <v>12015</v>
      </c>
      <c r="I5" s="2">
        <f>E5*H5</f>
        <v>5687.9009999999998</v>
      </c>
    </row>
    <row r="6" spans="1:9" ht="16" x14ac:dyDescent="0.2">
      <c r="A6" s="23">
        <v>14613</v>
      </c>
      <c r="B6" s="23">
        <v>10227</v>
      </c>
      <c r="D6" s="1" t="s">
        <v>8</v>
      </c>
      <c r="E6" s="2">
        <v>0.3211</v>
      </c>
      <c r="G6" s="2" t="s">
        <v>44</v>
      </c>
      <c r="H6" s="2">
        <f>(B22-B5)</f>
        <v>10908</v>
      </c>
      <c r="I6" s="2">
        <f t="shared" ref="I6:I13" si="0">E6*H6</f>
        <v>3502.5587999999998</v>
      </c>
    </row>
    <row r="7" spans="1:9" ht="16" x14ac:dyDescent="0.2">
      <c r="A7" s="23">
        <v>15918</v>
      </c>
      <c r="B7" s="23">
        <v>11469</v>
      </c>
      <c r="D7" s="1" t="s">
        <v>7</v>
      </c>
      <c r="E7" s="2">
        <v>0.25650000000000001</v>
      </c>
      <c r="G7" s="2" t="s">
        <v>45</v>
      </c>
      <c r="H7" s="2">
        <f>(B21-B6)</f>
        <v>8368</v>
      </c>
      <c r="I7" s="2">
        <f t="shared" si="0"/>
        <v>2146.3919999999998</v>
      </c>
    </row>
    <row r="8" spans="1:9" ht="16" x14ac:dyDescent="0.2">
      <c r="A8" s="23">
        <v>16643</v>
      </c>
      <c r="B8" s="23">
        <v>11765</v>
      </c>
      <c r="D8" s="1" t="s">
        <v>6</v>
      </c>
      <c r="E8" s="2">
        <v>0.20849999999999999</v>
      </c>
      <c r="G8" s="2" t="s">
        <v>46</v>
      </c>
      <c r="H8" s="2">
        <f>(B20-B7)</f>
        <v>5659</v>
      </c>
      <c r="I8" s="2">
        <f t="shared" si="0"/>
        <v>1179.9014999999999</v>
      </c>
    </row>
    <row r="9" spans="1:9" ht="16" x14ac:dyDescent="0.2">
      <c r="A9" s="23">
        <v>20787</v>
      </c>
      <c r="B9" s="23">
        <v>12274</v>
      </c>
      <c r="D9" s="1" t="s">
        <v>5</v>
      </c>
      <c r="E9" s="2">
        <v>0.1686</v>
      </c>
      <c r="G9" s="2" t="s">
        <v>24</v>
      </c>
      <c r="H9" s="2">
        <f>(B19-B8)</f>
        <v>4878</v>
      </c>
      <c r="I9" s="2">
        <f t="shared" si="0"/>
        <v>822.43079999999998</v>
      </c>
    </row>
    <row r="10" spans="1:9" ht="16" x14ac:dyDescent="0.2">
      <c r="A10" s="23">
        <v>20676</v>
      </c>
      <c r="B10" s="23">
        <v>12445</v>
      </c>
      <c r="D10" s="1" t="s">
        <v>42</v>
      </c>
      <c r="E10" s="2">
        <v>0.13339999999999999</v>
      </c>
      <c r="G10" s="2" t="s">
        <v>25</v>
      </c>
      <c r="H10" s="2">
        <f>(B18-B9)</f>
        <v>3644</v>
      </c>
      <c r="I10" s="2">
        <f t="shared" si="0"/>
        <v>486.10959999999994</v>
      </c>
    </row>
    <row r="11" spans="1:9" ht="16" x14ac:dyDescent="0.2">
      <c r="A11" s="23">
        <v>18595</v>
      </c>
      <c r="B11" s="23">
        <v>13518</v>
      </c>
      <c r="D11" s="1" t="s">
        <v>41</v>
      </c>
      <c r="E11" s="2">
        <v>0.1013</v>
      </c>
      <c r="G11" s="2" t="s">
        <v>26</v>
      </c>
      <c r="H11" s="2">
        <f>(B17-B10)</f>
        <v>2273</v>
      </c>
      <c r="I11" s="2">
        <f t="shared" si="0"/>
        <v>230.25489999999999</v>
      </c>
    </row>
    <row r="12" spans="1:9" ht="16" x14ac:dyDescent="0.2">
      <c r="A12" s="23">
        <v>17128</v>
      </c>
      <c r="B12" s="23">
        <v>13724</v>
      </c>
      <c r="D12" s="1" t="s">
        <v>40</v>
      </c>
      <c r="E12" s="2">
        <v>7.1099999999999997E-2</v>
      </c>
      <c r="G12" s="2" t="s">
        <v>27</v>
      </c>
      <c r="H12" s="2">
        <f>(B16-B11)</f>
        <v>1167</v>
      </c>
      <c r="I12" s="2">
        <f t="shared" si="0"/>
        <v>82.973699999999994</v>
      </c>
    </row>
    <row r="13" spans="1:9" ht="16" x14ac:dyDescent="0.2">
      <c r="A13" s="23">
        <v>14373</v>
      </c>
      <c r="B13" s="23">
        <v>14086</v>
      </c>
      <c r="D13" s="1" t="s">
        <v>39</v>
      </c>
      <c r="E13" s="2">
        <v>4.2200000000000001E-2</v>
      </c>
      <c r="G13" s="2" t="s">
        <v>28</v>
      </c>
      <c r="H13" s="2">
        <f>(B15-B12)</f>
        <v>889</v>
      </c>
      <c r="I13" s="2">
        <f t="shared" si="0"/>
        <v>37.515799999999999</v>
      </c>
    </row>
    <row r="14" spans="1:9" ht="16" x14ac:dyDescent="0.2">
      <c r="A14" s="23">
        <v>13518</v>
      </c>
      <c r="B14" s="23">
        <v>14373</v>
      </c>
      <c r="D14" s="1" t="s">
        <v>38</v>
      </c>
      <c r="E14" s="2">
        <v>1.4E-2</v>
      </c>
      <c r="G14" s="2" t="s">
        <v>47</v>
      </c>
      <c r="H14" s="2">
        <f>(B14-B13)</f>
        <v>287</v>
      </c>
      <c r="I14" s="2">
        <f>E14*H14</f>
        <v>4.0179999999999998</v>
      </c>
    </row>
    <row r="15" spans="1:9" ht="16" x14ac:dyDescent="0.2">
      <c r="A15" s="23">
        <v>13724</v>
      </c>
      <c r="B15" s="23">
        <v>14613</v>
      </c>
    </row>
    <row r="16" spans="1:9" ht="16" x14ac:dyDescent="0.2">
      <c r="A16" s="23">
        <v>14685</v>
      </c>
      <c r="B16" s="23">
        <v>14685</v>
      </c>
      <c r="H16" s="15" t="s">
        <v>2</v>
      </c>
      <c r="I16" s="16" t="s">
        <v>4</v>
      </c>
    </row>
    <row r="17" spans="1:9" ht="16" x14ac:dyDescent="0.2">
      <c r="A17" s="23">
        <v>14718</v>
      </c>
      <c r="B17" s="23">
        <v>14718</v>
      </c>
      <c r="H17" s="17" t="s">
        <v>2</v>
      </c>
      <c r="I17" s="2">
        <f>SUM(I5:I16)</f>
        <v>14180.0561</v>
      </c>
    </row>
    <row r="18" spans="1:9" ht="16" x14ac:dyDescent="0.2">
      <c r="A18" s="23">
        <v>14086</v>
      </c>
      <c r="B18" s="23">
        <v>15918</v>
      </c>
    </row>
    <row r="19" spans="1:9" ht="16" x14ac:dyDescent="0.2">
      <c r="A19" s="23">
        <v>12445</v>
      </c>
      <c r="B19" s="23">
        <v>16643</v>
      </c>
      <c r="D19" s="16" t="s">
        <v>3</v>
      </c>
      <c r="E19" s="2">
        <f>SUM(B4-B24)^2+(B5-B24)^2+(B6-B24)^2+(B7-B24)^2+(B8-B24)^2+(B9-B24)^2+(B10-B24)^2+(B11-B24)^2+(B12-B24)^2+(B13-B24)^2+(B14-B24)^2+(B15-B24)^2+(B16-B24)^2+(B17-B24)^2+(B17-B24)^2+(B18-B24)^2+(B19-B24)^2+(B21-B24)^2+(B22-B24)^2+(B23-B24)^2</f>
        <v>200595485.19999999</v>
      </c>
      <c r="G19" s="3"/>
    </row>
    <row r="20" spans="1:9" ht="16" x14ac:dyDescent="0.2">
      <c r="A20" s="23">
        <v>11765</v>
      </c>
      <c r="B20" s="23">
        <v>17128</v>
      </c>
      <c r="D20" s="16" t="s">
        <v>1</v>
      </c>
      <c r="E20" s="2">
        <f>(I17)^2/E19</f>
        <v>1.0023854265646615</v>
      </c>
      <c r="G20" s="4"/>
    </row>
    <row r="21" spans="1:9" ht="16" x14ac:dyDescent="0.2">
      <c r="A21" s="23">
        <v>10227</v>
      </c>
      <c r="B21" s="23">
        <v>18595</v>
      </c>
      <c r="G21" s="3"/>
    </row>
    <row r="22" spans="1:9" ht="16" x14ac:dyDescent="0.2">
      <c r="A22" s="23">
        <v>9768</v>
      </c>
      <c r="B22" s="23">
        <v>20676</v>
      </c>
      <c r="G22" s="3"/>
    </row>
    <row r="23" spans="1:9" ht="16" x14ac:dyDescent="0.2">
      <c r="A23" s="23">
        <v>8772</v>
      </c>
      <c r="B23" s="23">
        <v>20787</v>
      </c>
      <c r="G23" s="3"/>
    </row>
    <row r="24" spans="1:9" ht="16" x14ac:dyDescent="0.2">
      <c r="A24" s="14" t="s">
        <v>0</v>
      </c>
      <c r="B24" s="14">
        <f>AVERAGE(B4:B23)</f>
        <v>14309.2</v>
      </c>
      <c r="G24" s="3"/>
    </row>
    <row r="25" spans="1:9" ht="16" x14ac:dyDescent="0.2">
      <c r="G25" s="3"/>
    </row>
    <row r="26" spans="1:9" ht="16" x14ac:dyDescent="0.2">
      <c r="G26" s="3"/>
    </row>
    <row r="27" spans="1:9" ht="16" x14ac:dyDescent="0.2">
      <c r="G27" s="3"/>
    </row>
    <row r="28" spans="1:9" ht="16" x14ac:dyDescent="0.2">
      <c r="G28" s="3"/>
    </row>
  </sheetData>
  <sortState xmlns:xlrd2="http://schemas.microsoft.com/office/spreadsheetml/2017/richdata2" ref="B4:B23">
    <sortCondition ref="B23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1F7A-9797-AC44-850F-0F694BF63FCB}">
  <dimension ref="A1:I28"/>
  <sheetViews>
    <sheetView workbookViewId="0">
      <selection activeCell="A4" sqref="A4:A23"/>
    </sheetView>
  </sheetViews>
  <sheetFormatPr baseColWidth="10" defaultColWidth="8.83203125" defaultRowHeight="15" x14ac:dyDescent="0.2"/>
  <cols>
    <col min="1" max="1" width="19" style="1" customWidth="1"/>
    <col min="2" max="2" width="21.83203125" style="1" customWidth="1"/>
    <col min="3" max="3" width="8.83203125" style="1"/>
    <col min="4" max="4" width="19.83203125" style="1" customWidth="1"/>
    <col min="5" max="5" width="13.5" style="1" customWidth="1"/>
    <col min="6" max="8" width="8.83203125" style="1"/>
    <col min="9" max="9" width="12" style="1" customWidth="1"/>
    <col min="10" max="16384" width="8.83203125" style="1"/>
  </cols>
  <sheetData>
    <row r="1" spans="1:9" x14ac:dyDescent="0.2">
      <c r="A1" s="24" t="s">
        <v>13</v>
      </c>
      <c r="B1" s="24"/>
    </row>
    <row r="2" spans="1:9" x14ac:dyDescent="0.2">
      <c r="A2" s="24" t="s">
        <v>60</v>
      </c>
      <c r="B2" s="24"/>
    </row>
    <row r="3" spans="1:9" x14ac:dyDescent="0.2">
      <c r="A3" s="13" t="s">
        <v>30</v>
      </c>
      <c r="B3" s="13" t="s">
        <v>61</v>
      </c>
      <c r="D3" s="1" t="s">
        <v>12</v>
      </c>
      <c r="E3" s="2">
        <v>20</v>
      </c>
    </row>
    <row r="4" spans="1:9" ht="16" x14ac:dyDescent="0.2">
      <c r="A4" s="23">
        <v>13014</v>
      </c>
      <c r="B4" s="23">
        <v>11905</v>
      </c>
      <c r="H4" s="2" t="s">
        <v>11</v>
      </c>
      <c r="I4" s="2" t="s">
        <v>10</v>
      </c>
    </row>
    <row r="5" spans="1:9" ht="16" x14ac:dyDescent="0.2">
      <c r="A5" s="23">
        <v>15131</v>
      </c>
      <c r="B5" s="23">
        <v>12359</v>
      </c>
      <c r="D5" s="1" t="s">
        <v>9</v>
      </c>
      <c r="E5" s="2">
        <v>0.47339999999999999</v>
      </c>
      <c r="G5" s="2" t="s">
        <v>43</v>
      </c>
      <c r="H5" s="2">
        <f>(B23-B4)</f>
        <v>14215</v>
      </c>
      <c r="I5" s="2">
        <f>E5*H5</f>
        <v>6729.3809999999994</v>
      </c>
    </row>
    <row r="6" spans="1:9" ht="16" x14ac:dyDescent="0.2">
      <c r="A6" s="23">
        <v>16833</v>
      </c>
      <c r="B6" s="23">
        <v>12739</v>
      </c>
      <c r="D6" s="1" t="s">
        <v>8</v>
      </c>
      <c r="E6" s="2">
        <v>0.3211</v>
      </c>
      <c r="G6" s="2" t="s">
        <v>44</v>
      </c>
      <c r="H6" s="2">
        <f>(B22-B5)</f>
        <v>13115</v>
      </c>
      <c r="I6" s="2">
        <f t="shared" ref="I6:I13" si="0">E6*H6</f>
        <v>4211.2264999999998</v>
      </c>
    </row>
    <row r="7" spans="1:9" ht="16" x14ac:dyDescent="0.2">
      <c r="A7" s="23">
        <v>19531</v>
      </c>
      <c r="B7" s="23">
        <v>13014</v>
      </c>
      <c r="D7" s="1" t="s">
        <v>7</v>
      </c>
      <c r="E7" s="2">
        <v>0.25650000000000001</v>
      </c>
      <c r="G7" s="2" t="s">
        <v>45</v>
      </c>
      <c r="H7" s="2">
        <f>(B21-B6)</f>
        <v>12115</v>
      </c>
      <c r="I7" s="2">
        <f t="shared" si="0"/>
        <v>3107.4974999999999</v>
      </c>
    </row>
    <row r="8" spans="1:9" ht="16" x14ac:dyDescent="0.2">
      <c r="A8" s="23">
        <v>23044</v>
      </c>
      <c r="B8" s="23">
        <v>14293</v>
      </c>
      <c r="D8" s="1" t="s">
        <v>6</v>
      </c>
      <c r="E8" s="2">
        <v>0.20849999999999999</v>
      </c>
      <c r="G8" s="2" t="s">
        <v>46</v>
      </c>
      <c r="H8" s="2">
        <f>(B20-B7)</f>
        <v>10474</v>
      </c>
      <c r="I8" s="2">
        <f t="shared" si="0"/>
        <v>2183.8289999999997</v>
      </c>
    </row>
    <row r="9" spans="1:9" ht="16" x14ac:dyDescent="0.2">
      <c r="A9" s="23">
        <v>25474</v>
      </c>
      <c r="B9" s="23">
        <v>15131</v>
      </c>
      <c r="D9" s="1" t="s">
        <v>5</v>
      </c>
      <c r="E9" s="2">
        <v>0.1686</v>
      </c>
      <c r="G9" s="2" t="s">
        <v>24</v>
      </c>
      <c r="H9" s="2">
        <f>(B19-B8)</f>
        <v>8751</v>
      </c>
      <c r="I9" s="2">
        <f t="shared" si="0"/>
        <v>1475.4186</v>
      </c>
    </row>
    <row r="10" spans="1:9" ht="16" x14ac:dyDescent="0.2">
      <c r="A10" s="23">
        <v>26120</v>
      </c>
      <c r="B10" s="23">
        <v>15688</v>
      </c>
      <c r="D10" s="1" t="s">
        <v>42</v>
      </c>
      <c r="E10" s="2">
        <v>0.13339999999999999</v>
      </c>
      <c r="G10" s="2" t="s">
        <v>25</v>
      </c>
      <c r="H10" s="2">
        <f>(B18-B9)</f>
        <v>4400</v>
      </c>
      <c r="I10" s="2">
        <f t="shared" si="0"/>
        <v>586.95999999999992</v>
      </c>
    </row>
    <row r="11" spans="1:9" ht="16" x14ac:dyDescent="0.2">
      <c r="A11" s="23">
        <v>24854</v>
      </c>
      <c r="B11" s="23">
        <v>16392</v>
      </c>
      <c r="D11" s="1" t="s">
        <v>41</v>
      </c>
      <c r="E11" s="2">
        <v>0.1013</v>
      </c>
      <c r="G11" s="2" t="s">
        <v>26</v>
      </c>
      <c r="H11" s="2">
        <f>(B17-B10)</f>
        <v>2527</v>
      </c>
      <c r="I11" s="2">
        <f t="shared" si="0"/>
        <v>255.98510000000002</v>
      </c>
    </row>
    <row r="12" spans="1:9" ht="16" x14ac:dyDescent="0.2">
      <c r="A12" s="23">
        <v>23488</v>
      </c>
      <c r="B12" s="23">
        <v>16553</v>
      </c>
      <c r="D12" s="1" t="s">
        <v>40</v>
      </c>
      <c r="E12" s="2">
        <v>7.1099999999999997E-2</v>
      </c>
      <c r="G12" s="2" t="s">
        <v>27</v>
      </c>
      <c r="H12" s="2">
        <f>(B16-B11)</f>
        <v>1128</v>
      </c>
      <c r="I12" s="2">
        <f t="shared" si="0"/>
        <v>80.200800000000001</v>
      </c>
    </row>
    <row r="13" spans="1:9" ht="16" x14ac:dyDescent="0.2">
      <c r="A13" s="23">
        <v>17288</v>
      </c>
      <c r="B13" s="23">
        <v>16833</v>
      </c>
      <c r="D13" s="1" t="s">
        <v>39</v>
      </c>
      <c r="E13" s="2">
        <v>4.2200000000000001E-2</v>
      </c>
      <c r="G13" s="2" t="s">
        <v>28</v>
      </c>
      <c r="H13" s="2">
        <f>(B15-B12)</f>
        <v>950</v>
      </c>
      <c r="I13" s="2">
        <f t="shared" si="0"/>
        <v>40.090000000000003</v>
      </c>
    </row>
    <row r="14" spans="1:9" ht="16" x14ac:dyDescent="0.2">
      <c r="A14" s="23">
        <v>16553</v>
      </c>
      <c r="B14" s="23">
        <v>17288</v>
      </c>
      <c r="D14" s="1" t="s">
        <v>38</v>
      </c>
      <c r="E14" s="2">
        <v>1.4E-2</v>
      </c>
      <c r="G14" s="2" t="s">
        <v>47</v>
      </c>
      <c r="H14" s="2">
        <f>(B14-B13)</f>
        <v>455</v>
      </c>
      <c r="I14" s="2">
        <f>E14*H14</f>
        <v>6.37</v>
      </c>
    </row>
    <row r="15" spans="1:9" ht="16" x14ac:dyDescent="0.2">
      <c r="A15" s="23">
        <v>16392</v>
      </c>
      <c r="B15" s="23">
        <v>17503</v>
      </c>
    </row>
    <row r="16" spans="1:9" ht="16" x14ac:dyDescent="0.2">
      <c r="A16" s="23">
        <v>17520</v>
      </c>
      <c r="B16" s="23">
        <v>17520</v>
      </c>
      <c r="H16" s="15" t="s">
        <v>2</v>
      </c>
      <c r="I16" s="16" t="s">
        <v>4</v>
      </c>
    </row>
    <row r="17" spans="1:9" ht="16" x14ac:dyDescent="0.2">
      <c r="A17" s="23">
        <v>18215</v>
      </c>
      <c r="B17" s="23">
        <v>18215</v>
      </c>
      <c r="H17" s="17" t="s">
        <v>2</v>
      </c>
      <c r="I17" s="2">
        <f>SUM(I5:I16)</f>
        <v>18676.958499999997</v>
      </c>
    </row>
    <row r="18" spans="1:9" ht="16" x14ac:dyDescent="0.2">
      <c r="A18" s="23">
        <v>17503</v>
      </c>
      <c r="B18" s="23">
        <v>19531</v>
      </c>
    </row>
    <row r="19" spans="1:9" ht="16" x14ac:dyDescent="0.2">
      <c r="A19" s="23">
        <v>15688</v>
      </c>
      <c r="B19" s="23">
        <v>23044</v>
      </c>
      <c r="D19" s="16" t="s">
        <v>3</v>
      </c>
      <c r="E19" s="2">
        <f>SUM(B4-B24)^2+(B5-B24)^2+(B6-B24)^2+(B7-B24)^2+(B8-B24)^2+(B9-B24)^2+(B10-B24)^2+(B11-B24)^2+(B12-B24)^2+(B13-B24)^2+(B14-B24)^2+(B15-B24)^2+(B16-B24)^2+(B17-B24)^2+(B17-B24)^2+(B18-B24)^2+(B19-B24)^2+(B21-B24)^2+(B22-B24)^2+(B23-B24)^2</f>
        <v>351207545.40000004</v>
      </c>
      <c r="G19" s="3"/>
    </row>
    <row r="20" spans="1:9" ht="16" x14ac:dyDescent="0.2">
      <c r="A20" s="23">
        <v>14293</v>
      </c>
      <c r="B20" s="23">
        <v>23488</v>
      </c>
      <c r="D20" s="16" t="s">
        <v>1</v>
      </c>
      <c r="E20" s="2">
        <f>(I17)^2/E19</f>
        <v>0.99322689213135018</v>
      </c>
      <c r="G20" s="4"/>
    </row>
    <row r="21" spans="1:9" ht="16" x14ac:dyDescent="0.2">
      <c r="A21" s="23">
        <v>12739</v>
      </c>
      <c r="B21" s="23">
        <v>24854</v>
      </c>
      <c r="G21" s="3"/>
    </row>
    <row r="22" spans="1:9" ht="16" x14ac:dyDescent="0.2">
      <c r="A22" s="23">
        <v>12359</v>
      </c>
      <c r="B22" s="23">
        <v>25474</v>
      </c>
      <c r="G22" s="3"/>
    </row>
    <row r="23" spans="1:9" ht="16" x14ac:dyDescent="0.2">
      <c r="A23" s="23">
        <v>11905</v>
      </c>
      <c r="B23" s="23">
        <v>26120</v>
      </c>
      <c r="G23" s="3"/>
    </row>
    <row r="24" spans="1:9" ht="16" x14ac:dyDescent="0.2">
      <c r="A24" s="14" t="s">
        <v>0</v>
      </c>
      <c r="B24" s="2">
        <f>AVERAGE(B4:B23)</f>
        <v>17897.2</v>
      </c>
      <c r="G24" s="3"/>
    </row>
    <row r="25" spans="1:9" ht="16" x14ac:dyDescent="0.2">
      <c r="G25" s="3"/>
    </row>
    <row r="26" spans="1:9" ht="16" x14ac:dyDescent="0.2">
      <c r="G26" s="3"/>
    </row>
    <row r="27" spans="1:9" ht="16" x14ac:dyDescent="0.2">
      <c r="G27" s="3"/>
    </row>
    <row r="28" spans="1:9" ht="16" x14ac:dyDescent="0.2">
      <c r="G28" s="3"/>
    </row>
  </sheetData>
  <sortState xmlns:xlrd2="http://schemas.microsoft.com/office/spreadsheetml/2017/richdata2" ref="B4:B23">
    <sortCondition ref="B4:B23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F70E-4B56-C14B-BEF0-78369F204BCA}">
  <dimension ref="A1:L24"/>
  <sheetViews>
    <sheetView tabSelected="1" topLeftCell="A2" zoomScale="90" zoomScaleNormal="90" workbookViewId="0">
      <selection activeCell="J41" sqref="J41"/>
    </sheetView>
  </sheetViews>
  <sheetFormatPr baseColWidth="10" defaultColWidth="9.1640625" defaultRowHeight="16" x14ac:dyDescent="0.2"/>
  <cols>
    <col min="1" max="1" width="15" style="6" customWidth="1"/>
    <col min="2" max="2" width="17.83203125" style="6" customWidth="1"/>
    <col min="3" max="3" width="16.5" style="6" customWidth="1"/>
    <col min="4" max="4" width="34.6640625" style="6" customWidth="1"/>
    <col min="5" max="5" width="27.33203125" style="6" customWidth="1"/>
    <col min="6" max="6" width="9.1640625" style="6"/>
    <col min="7" max="7" width="19" style="6" customWidth="1"/>
    <col min="8" max="8" width="20.6640625" style="6" customWidth="1"/>
    <col min="9" max="9" width="25.83203125" style="6" customWidth="1"/>
    <col min="10" max="10" width="25.1640625" style="6" customWidth="1"/>
    <col min="11" max="11" width="9.1640625" style="6"/>
    <col min="12" max="12" width="21.5" style="6" customWidth="1"/>
    <col min="13" max="16384" width="9.1640625" style="6"/>
  </cols>
  <sheetData>
    <row r="1" spans="1:12" x14ac:dyDescent="0.2">
      <c r="A1" s="27" t="s">
        <v>18</v>
      </c>
      <c r="B1" s="27"/>
      <c r="C1" s="27"/>
    </row>
    <row r="2" spans="1:12" x14ac:dyDescent="0.2">
      <c r="B2" s="28" t="s">
        <v>59</v>
      </c>
      <c r="C2" s="28"/>
      <c r="D2" s="25" t="s">
        <v>19</v>
      </c>
      <c r="E2" s="25" t="s">
        <v>20</v>
      </c>
      <c r="G2" s="25" t="s">
        <v>60</v>
      </c>
      <c r="H2" s="25"/>
      <c r="I2" s="25" t="s">
        <v>19</v>
      </c>
      <c r="J2" s="25" t="s">
        <v>20</v>
      </c>
      <c r="L2" s="26" t="s">
        <v>21</v>
      </c>
    </row>
    <row r="3" spans="1:12" x14ac:dyDescent="0.2">
      <c r="B3" s="7" t="s">
        <v>22</v>
      </c>
      <c r="C3" s="7" t="s">
        <v>23</v>
      </c>
      <c r="D3" s="29"/>
      <c r="E3" s="25"/>
      <c r="G3" s="10" t="s">
        <v>22</v>
      </c>
      <c r="H3" s="10" t="s">
        <v>23</v>
      </c>
      <c r="I3" s="25"/>
      <c r="J3" s="25"/>
      <c r="L3" s="26"/>
    </row>
    <row r="4" spans="1:12" x14ac:dyDescent="0.2">
      <c r="B4" s="23">
        <v>8772</v>
      </c>
      <c r="C4" s="7">
        <v>286184</v>
      </c>
      <c r="D4" s="7">
        <f>(B4/C4)</f>
        <v>3.0651608755206439E-2</v>
      </c>
      <c r="E4" s="7">
        <v>3.0651608755206439E-2</v>
      </c>
      <c r="G4" s="23">
        <v>11905</v>
      </c>
      <c r="H4" s="7">
        <v>357944</v>
      </c>
      <c r="I4" s="7">
        <f>(G4/H4)</f>
        <v>3.325939253067519E-2</v>
      </c>
      <c r="J4" s="7">
        <v>3.325939253067519E-2</v>
      </c>
      <c r="L4" s="7">
        <f>(E4-J4)</f>
        <v>-2.6077837754687506E-3</v>
      </c>
    </row>
    <row r="5" spans="1:12" x14ac:dyDescent="0.2">
      <c r="B5" s="23">
        <v>9768</v>
      </c>
      <c r="C5" s="7">
        <v>286184</v>
      </c>
      <c r="D5" s="7">
        <f t="shared" ref="D5:D23" si="0">(B5/C5)</f>
        <v>3.4131887177480225E-2</v>
      </c>
      <c r="E5" s="7">
        <f>(E4+D5)</f>
        <v>6.4783495932686661E-2</v>
      </c>
      <c r="G5" s="23">
        <v>12359</v>
      </c>
      <c r="H5" s="7">
        <v>357944</v>
      </c>
      <c r="I5" s="7">
        <f t="shared" ref="I5:I23" si="1">(G5/H5)</f>
        <v>3.4527747357128491E-2</v>
      </c>
      <c r="J5" s="7">
        <f>(J4+I5)</f>
        <v>6.7787139887803688E-2</v>
      </c>
      <c r="L5" s="7">
        <f t="shared" ref="L5:L23" si="2">(E5-J5)</f>
        <v>-3.0036439551170274E-3</v>
      </c>
    </row>
    <row r="6" spans="1:12" x14ac:dyDescent="0.2">
      <c r="B6" s="23">
        <v>10227</v>
      </c>
      <c r="C6" s="7">
        <v>286184</v>
      </c>
      <c r="D6" s="7">
        <f t="shared" si="0"/>
        <v>3.5735750426299166E-2</v>
      </c>
      <c r="E6" s="7">
        <f t="shared" ref="E6:E23" si="3">(E5+D6)</f>
        <v>0.10051924635898582</v>
      </c>
      <c r="G6" s="23">
        <v>12739</v>
      </c>
      <c r="H6" s="7">
        <v>357944</v>
      </c>
      <c r="I6" s="7">
        <f t="shared" si="1"/>
        <v>3.5589365934336099E-2</v>
      </c>
      <c r="J6" s="7">
        <f t="shared" ref="J6:J23" si="4">(J5+I6)</f>
        <v>0.10337650582213978</v>
      </c>
      <c r="L6" s="7">
        <f t="shared" si="2"/>
        <v>-2.8572594631539605E-3</v>
      </c>
    </row>
    <row r="7" spans="1:12" x14ac:dyDescent="0.2">
      <c r="B7" s="23">
        <v>11469</v>
      </c>
      <c r="C7" s="7">
        <v>286184</v>
      </c>
      <c r="D7" s="7">
        <f t="shared" si="0"/>
        <v>4.0075615687809242E-2</v>
      </c>
      <c r="E7" s="7">
        <f t="shared" si="3"/>
        <v>0.14059486204679505</v>
      </c>
      <c r="G7" s="23">
        <v>13014</v>
      </c>
      <c r="H7" s="7">
        <v>357944</v>
      </c>
      <c r="I7" s="7">
        <f t="shared" si="1"/>
        <v>3.6357642536262655E-2</v>
      </c>
      <c r="J7" s="7">
        <f t="shared" si="4"/>
        <v>0.13973414835840242</v>
      </c>
      <c r="L7" s="7">
        <f t="shared" si="2"/>
        <v>8.6071368839263362E-4</v>
      </c>
    </row>
    <row r="8" spans="1:12" x14ac:dyDescent="0.2">
      <c r="B8" s="23">
        <v>11765</v>
      </c>
      <c r="C8" s="7">
        <v>286184</v>
      </c>
      <c r="D8" s="7">
        <f t="shared" si="0"/>
        <v>4.1109915299248033E-2</v>
      </c>
      <c r="E8" s="7">
        <f t="shared" si="3"/>
        <v>0.18170477734604309</v>
      </c>
      <c r="G8" s="23">
        <v>14293</v>
      </c>
      <c r="H8" s="7">
        <v>357944</v>
      </c>
      <c r="I8" s="7">
        <f t="shared" si="1"/>
        <v>3.9930827168495629E-2</v>
      </c>
      <c r="J8" s="7">
        <f t="shared" si="4"/>
        <v>0.17966497552689806</v>
      </c>
      <c r="L8" s="7">
        <f t="shared" si="2"/>
        <v>2.0398018191450373E-3</v>
      </c>
    </row>
    <row r="9" spans="1:12" x14ac:dyDescent="0.2">
      <c r="B9" s="23">
        <v>12274</v>
      </c>
      <c r="C9" s="7">
        <v>286184</v>
      </c>
      <c r="D9" s="7">
        <f t="shared" si="0"/>
        <v>4.2888491320269478E-2</v>
      </c>
      <c r="E9" s="7">
        <f t="shared" si="3"/>
        <v>0.22459326866631257</v>
      </c>
      <c r="G9" s="23">
        <v>15131</v>
      </c>
      <c r="H9" s="7">
        <v>357944</v>
      </c>
      <c r="I9" s="7">
        <f t="shared" si="1"/>
        <v>4.2271975504548198E-2</v>
      </c>
      <c r="J9" s="7">
        <f t="shared" si="4"/>
        <v>0.22193695103144626</v>
      </c>
      <c r="L9" s="7">
        <f t="shared" si="2"/>
        <v>2.6563176348663176E-3</v>
      </c>
    </row>
    <row r="10" spans="1:12" x14ac:dyDescent="0.2">
      <c r="B10" s="23">
        <v>12445</v>
      </c>
      <c r="C10" s="7">
        <v>286184</v>
      </c>
      <c r="D10" s="7">
        <f t="shared" si="0"/>
        <v>4.3486009001202024E-2</v>
      </c>
      <c r="E10" s="7">
        <f t="shared" si="3"/>
        <v>0.2680792776675146</v>
      </c>
      <c r="G10" s="23">
        <v>15688</v>
      </c>
      <c r="H10" s="7">
        <v>357944</v>
      </c>
      <c r="I10" s="7">
        <f t="shared" si="1"/>
        <v>4.3828084840086719E-2</v>
      </c>
      <c r="J10" s="7">
        <f t="shared" si="4"/>
        <v>0.265765035871533</v>
      </c>
      <c r="L10" s="7">
        <f t="shared" si="2"/>
        <v>2.3142417959816086E-3</v>
      </c>
    </row>
    <row r="11" spans="1:12" x14ac:dyDescent="0.2">
      <c r="B11" s="23">
        <v>13518</v>
      </c>
      <c r="C11" s="7">
        <v>286184</v>
      </c>
      <c r="D11" s="7">
        <f t="shared" si="0"/>
        <v>4.7235345092667656E-2</v>
      </c>
      <c r="E11" s="7">
        <f t="shared" si="3"/>
        <v>0.31531462276018224</v>
      </c>
      <c r="G11" s="23">
        <v>16392</v>
      </c>
      <c r="H11" s="7">
        <v>357944</v>
      </c>
      <c r="I11" s="7">
        <f t="shared" si="1"/>
        <v>4.5794872941018708E-2</v>
      </c>
      <c r="J11" s="7">
        <f t="shared" si="4"/>
        <v>0.31155990881255169</v>
      </c>
      <c r="L11" s="7">
        <f t="shared" si="2"/>
        <v>3.7547139476305502E-3</v>
      </c>
    </row>
    <row r="12" spans="1:12" x14ac:dyDescent="0.2">
      <c r="B12" s="23">
        <v>13724</v>
      </c>
      <c r="C12" s="7">
        <v>286184</v>
      </c>
      <c r="D12" s="7">
        <f t="shared" si="0"/>
        <v>4.795516171414195E-2</v>
      </c>
      <c r="E12" s="7">
        <f t="shared" si="3"/>
        <v>0.36326978447432418</v>
      </c>
      <c r="G12" s="23">
        <v>16553</v>
      </c>
      <c r="H12" s="7">
        <v>357944</v>
      </c>
      <c r="I12" s="7">
        <f t="shared" si="1"/>
        <v>4.6244663969782981E-2</v>
      </c>
      <c r="J12" s="7">
        <f t="shared" si="4"/>
        <v>0.35780457278233468</v>
      </c>
      <c r="L12" s="7">
        <f t="shared" si="2"/>
        <v>5.4652116919894911E-3</v>
      </c>
    </row>
    <row r="13" spans="1:12" x14ac:dyDescent="0.2">
      <c r="B13" s="23">
        <v>14086</v>
      </c>
      <c r="C13" s="7">
        <v>286184</v>
      </c>
      <c r="D13" s="7">
        <f t="shared" si="0"/>
        <v>4.9220082184888041E-2</v>
      </c>
      <c r="E13" s="7">
        <f t="shared" si="3"/>
        <v>0.41248986665921222</v>
      </c>
      <c r="G13" s="23">
        <v>16833</v>
      </c>
      <c r="H13" s="7">
        <v>357944</v>
      </c>
      <c r="I13" s="7">
        <f t="shared" si="1"/>
        <v>4.7026909237199113E-2</v>
      </c>
      <c r="J13" s="7">
        <f t="shared" si="4"/>
        <v>0.40483148201953378</v>
      </c>
      <c r="L13" s="7">
        <f t="shared" si="2"/>
        <v>7.6583846396784394E-3</v>
      </c>
    </row>
    <row r="14" spans="1:12" x14ac:dyDescent="0.2">
      <c r="B14" s="23">
        <v>14373</v>
      </c>
      <c r="C14" s="7">
        <v>286184</v>
      </c>
      <c r="D14" s="7">
        <f t="shared" si="0"/>
        <v>5.022293349733039E-2</v>
      </c>
      <c r="E14" s="7">
        <f t="shared" si="3"/>
        <v>0.46271280015654259</v>
      </c>
      <c r="G14" s="23">
        <v>17288</v>
      </c>
      <c r="H14" s="7">
        <v>357944</v>
      </c>
      <c r="I14" s="7">
        <f t="shared" si="1"/>
        <v>4.8298057796750331E-2</v>
      </c>
      <c r="J14" s="7">
        <f t="shared" si="4"/>
        <v>0.45312953981628412</v>
      </c>
      <c r="L14" s="7">
        <f t="shared" si="2"/>
        <v>9.5832603402584704E-3</v>
      </c>
    </row>
    <row r="15" spans="1:12" x14ac:dyDescent="0.2">
      <c r="B15" s="23">
        <v>14613</v>
      </c>
      <c r="C15" s="7">
        <v>286184</v>
      </c>
      <c r="D15" s="7">
        <f t="shared" si="0"/>
        <v>5.1061554803902384E-2</v>
      </c>
      <c r="E15" s="7">
        <f t="shared" si="3"/>
        <v>0.51377435496044499</v>
      </c>
      <c r="G15" s="23">
        <v>17503</v>
      </c>
      <c r="H15" s="7">
        <v>357944</v>
      </c>
      <c r="I15" s="7">
        <f t="shared" si="1"/>
        <v>4.8898710412802006E-2</v>
      </c>
      <c r="J15" s="7">
        <f t="shared" si="4"/>
        <v>0.50202825022908615</v>
      </c>
      <c r="L15" s="7">
        <f t="shared" si="2"/>
        <v>1.1746104731358842E-2</v>
      </c>
    </row>
    <row r="16" spans="1:12" x14ac:dyDescent="0.2">
      <c r="B16" s="23">
        <v>14685</v>
      </c>
      <c r="C16" s="7">
        <v>286184</v>
      </c>
      <c r="D16" s="7">
        <f t="shared" si="0"/>
        <v>5.1313141195873983E-2</v>
      </c>
      <c r="E16" s="7">
        <f t="shared" si="3"/>
        <v>0.56508749615631892</v>
      </c>
      <c r="G16" s="23">
        <v>17520</v>
      </c>
      <c r="H16" s="7">
        <v>357944</v>
      </c>
      <c r="I16" s="7">
        <f t="shared" si="1"/>
        <v>4.8946203875466554E-2</v>
      </c>
      <c r="J16" s="7">
        <f t="shared" si="4"/>
        <v>0.5509744541045527</v>
      </c>
      <c r="L16" s="7">
        <f t="shared" si="2"/>
        <v>1.4113042051766223E-2</v>
      </c>
    </row>
    <row r="17" spans="1:12" x14ac:dyDescent="0.2">
      <c r="B17" s="23">
        <v>14718</v>
      </c>
      <c r="C17" s="7">
        <v>286184</v>
      </c>
      <c r="D17" s="7">
        <f t="shared" si="0"/>
        <v>5.142845162552763E-2</v>
      </c>
      <c r="E17" s="7">
        <f t="shared" si="3"/>
        <v>0.6165159477818466</v>
      </c>
      <c r="G17" s="23">
        <v>18215</v>
      </c>
      <c r="H17" s="7">
        <v>357944</v>
      </c>
      <c r="I17" s="7">
        <f t="shared" si="1"/>
        <v>5.0887848378517307E-2</v>
      </c>
      <c r="J17" s="7">
        <f t="shared" si="4"/>
        <v>0.60186230248307004</v>
      </c>
      <c r="L17" s="7">
        <f t="shared" si="2"/>
        <v>1.4653645298776552E-2</v>
      </c>
    </row>
    <row r="18" spans="1:12" x14ac:dyDescent="0.2">
      <c r="B18" s="23">
        <v>15918</v>
      </c>
      <c r="C18" s="7">
        <v>286184</v>
      </c>
      <c r="D18" s="7">
        <f t="shared" si="0"/>
        <v>5.562155815838761E-2</v>
      </c>
      <c r="E18" s="7">
        <f t="shared" si="3"/>
        <v>0.67213750594023425</v>
      </c>
      <c r="G18" s="23">
        <v>19531</v>
      </c>
      <c r="H18" s="7">
        <v>357944</v>
      </c>
      <c r="I18" s="7">
        <f t="shared" si="1"/>
        <v>5.4564401135373128E-2</v>
      </c>
      <c r="J18" s="7">
        <f t="shared" si="4"/>
        <v>0.65642670361844313</v>
      </c>
      <c r="L18" s="8">
        <f t="shared" si="2"/>
        <v>1.5710802321791117E-2</v>
      </c>
    </row>
    <row r="19" spans="1:12" x14ac:dyDescent="0.2">
      <c r="B19" s="23">
        <v>16643</v>
      </c>
      <c r="C19" s="7">
        <v>286184</v>
      </c>
      <c r="D19" s="7">
        <f t="shared" si="0"/>
        <v>5.8154893355323846E-2</v>
      </c>
      <c r="E19" s="7">
        <f t="shared" si="3"/>
        <v>0.73029239929555811</v>
      </c>
      <c r="G19" s="23">
        <v>23044</v>
      </c>
      <c r="H19" s="7">
        <v>357944</v>
      </c>
      <c r="I19" s="7">
        <f t="shared" si="1"/>
        <v>6.4378785508347677E-2</v>
      </c>
      <c r="J19" s="7">
        <f t="shared" si="4"/>
        <v>0.72080548912679077</v>
      </c>
      <c r="L19" s="7">
        <f t="shared" si="2"/>
        <v>9.4869101687673485E-3</v>
      </c>
    </row>
    <row r="20" spans="1:12" x14ac:dyDescent="0.2">
      <c r="B20" s="23">
        <v>17128</v>
      </c>
      <c r="C20" s="7">
        <v>286184</v>
      </c>
      <c r="D20" s="7">
        <f t="shared" si="0"/>
        <v>5.9849607245688087E-2</v>
      </c>
      <c r="E20" s="7">
        <f t="shared" si="3"/>
        <v>0.79014200654124622</v>
      </c>
      <c r="G20" s="23">
        <v>23488</v>
      </c>
      <c r="H20" s="7">
        <v>357944</v>
      </c>
      <c r="I20" s="7">
        <f t="shared" si="1"/>
        <v>6.5619203003821833E-2</v>
      </c>
      <c r="J20" s="7">
        <f t="shared" si="4"/>
        <v>0.78642469213061261</v>
      </c>
      <c r="L20" s="7">
        <f t="shared" si="2"/>
        <v>3.7173144106336098E-3</v>
      </c>
    </row>
    <row r="21" spans="1:12" x14ac:dyDescent="0.2">
      <c r="B21" s="23">
        <v>18595</v>
      </c>
      <c r="C21" s="7">
        <v>286184</v>
      </c>
      <c r="D21" s="7">
        <f t="shared" si="0"/>
        <v>6.4975679982109416E-2</v>
      </c>
      <c r="E21" s="7">
        <f t="shared" si="3"/>
        <v>0.85511768652335562</v>
      </c>
      <c r="G21" s="23">
        <v>24854</v>
      </c>
      <c r="H21" s="7">
        <v>357944</v>
      </c>
      <c r="I21" s="7">
        <f t="shared" si="1"/>
        <v>6.9435442415573381E-2</v>
      </c>
      <c r="J21" s="7">
        <f t="shared" si="4"/>
        <v>0.85586013454618604</v>
      </c>
      <c r="L21" s="7">
        <f t="shared" si="2"/>
        <v>-7.4244802283041089E-4</v>
      </c>
    </row>
    <row r="22" spans="1:12" x14ac:dyDescent="0.2">
      <c r="B22" s="23">
        <v>20676</v>
      </c>
      <c r="C22" s="7">
        <v>286184</v>
      </c>
      <c r="D22" s="7">
        <f t="shared" si="0"/>
        <v>7.2247225561177422E-2</v>
      </c>
      <c r="E22" s="7">
        <f t="shared" si="3"/>
        <v>0.92736491208453309</v>
      </c>
      <c r="G22" s="23">
        <v>25474</v>
      </c>
      <c r="H22" s="7">
        <v>357944</v>
      </c>
      <c r="I22" s="7">
        <f t="shared" si="1"/>
        <v>7.1167556936280532E-2</v>
      </c>
      <c r="J22" s="7">
        <f t="shared" si="4"/>
        <v>0.92702769148246655</v>
      </c>
      <c r="L22" s="7">
        <f t="shared" si="2"/>
        <v>3.372206020665347E-4</v>
      </c>
    </row>
    <row r="23" spans="1:12" x14ac:dyDescent="0.2">
      <c r="B23" s="23">
        <v>20787</v>
      </c>
      <c r="C23" s="7">
        <v>286184</v>
      </c>
      <c r="D23" s="7">
        <f t="shared" si="0"/>
        <v>7.2635087915466967E-2</v>
      </c>
      <c r="E23" s="7">
        <f t="shared" si="3"/>
        <v>1</v>
      </c>
      <c r="G23" s="23">
        <v>26120</v>
      </c>
      <c r="H23" s="7">
        <v>357944</v>
      </c>
      <c r="I23" s="7">
        <f t="shared" si="1"/>
        <v>7.2972308517533474E-2</v>
      </c>
      <c r="J23" s="7">
        <f t="shared" si="4"/>
        <v>1</v>
      </c>
      <c r="L23" s="7">
        <f t="shared" si="2"/>
        <v>0</v>
      </c>
    </row>
    <row r="24" spans="1:12" x14ac:dyDescent="0.2">
      <c r="A24" s="7" t="s">
        <v>16</v>
      </c>
      <c r="B24" s="5">
        <f>SUM(B4:B23)</f>
        <v>286184</v>
      </c>
      <c r="C24" s="7">
        <v>286184</v>
      </c>
      <c r="F24" s="7" t="s">
        <v>16</v>
      </c>
      <c r="G24" s="7">
        <f>SUM(G4:G23)</f>
        <v>357944</v>
      </c>
      <c r="H24" s="7">
        <v>357944</v>
      </c>
    </row>
  </sheetData>
  <mergeCells count="8">
    <mergeCell ref="J2:J3"/>
    <mergeCell ref="L2:L3"/>
    <mergeCell ref="A1:C1"/>
    <mergeCell ref="B2:C2"/>
    <mergeCell ref="D2:D3"/>
    <mergeCell ref="E2:E3"/>
    <mergeCell ref="G2:H2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CDB7-C46A-F342-8AF0-7666891C39D8}">
  <dimension ref="A1:I28"/>
  <sheetViews>
    <sheetView workbookViewId="0">
      <selection activeCell="T10" sqref="T10"/>
    </sheetView>
  </sheetViews>
  <sheetFormatPr baseColWidth="10" defaultColWidth="8.83203125" defaultRowHeight="15" x14ac:dyDescent="0.2"/>
  <cols>
    <col min="1" max="1" width="19" style="1" customWidth="1"/>
    <col min="2" max="2" width="21.83203125" style="1" customWidth="1"/>
    <col min="3" max="3" width="8.83203125" style="1"/>
    <col min="4" max="4" width="19.83203125" style="1" customWidth="1"/>
    <col min="5" max="5" width="13.5" style="1" customWidth="1"/>
    <col min="6" max="8" width="8.83203125" style="1"/>
    <col min="9" max="9" width="12" style="1" customWidth="1"/>
    <col min="10" max="16384" width="8.83203125" style="1"/>
  </cols>
  <sheetData>
    <row r="1" spans="1:9" x14ac:dyDescent="0.2">
      <c r="A1" s="24" t="s">
        <v>13</v>
      </c>
      <c r="B1" s="24"/>
    </row>
    <row r="2" spans="1:9" x14ac:dyDescent="0.2">
      <c r="A2" s="24" t="s">
        <v>31</v>
      </c>
      <c r="B2" s="24"/>
    </row>
    <row r="3" spans="1:9" x14ac:dyDescent="0.2">
      <c r="A3" s="13" t="s">
        <v>30</v>
      </c>
      <c r="B3" s="13" t="s">
        <v>62</v>
      </c>
      <c r="D3" s="1" t="s">
        <v>12</v>
      </c>
      <c r="E3" s="2">
        <v>20</v>
      </c>
    </row>
    <row r="4" spans="1:9" ht="16" x14ac:dyDescent="0.2">
      <c r="A4" s="11">
        <v>46</v>
      </c>
      <c r="B4" s="12">
        <v>40</v>
      </c>
      <c r="H4" s="2" t="s">
        <v>11</v>
      </c>
      <c r="I4" s="2" t="s">
        <v>10</v>
      </c>
    </row>
    <row r="5" spans="1:9" ht="16" x14ac:dyDescent="0.2">
      <c r="A5" s="12">
        <v>54</v>
      </c>
      <c r="B5" s="11">
        <v>40</v>
      </c>
      <c r="D5" s="1" t="s">
        <v>9</v>
      </c>
      <c r="E5" s="2">
        <v>0.47339999999999999</v>
      </c>
      <c r="G5" s="2" t="s">
        <v>43</v>
      </c>
      <c r="H5" s="2">
        <f>(B23-B4)</f>
        <v>17</v>
      </c>
      <c r="I5" s="2">
        <f>E5*H5</f>
        <v>8.0478000000000005</v>
      </c>
    </row>
    <row r="6" spans="1:9" ht="16" x14ac:dyDescent="0.2">
      <c r="A6" s="11">
        <v>47</v>
      </c>
      <c r="B6" s="11">
        <v>40</v>
      </c>
      <c r="D6" s="1" t="s">
        <v>8</v>
      </c>
      <c r="E6" s="2">
        <v>0.3211</v>
      </c>
      <c r="G6" s="2" t="s">
        <v>44</v>
      </c>
      <c r="H6" s="2">
        <f>(B22-B5)</f>
        <v>14</v>
      </c>
      <c r="I6" s="2">
        <f t="shared" ref="I6:I13" si="0">E6*H6</f>
        <v>4.4954000000000001</v>
      </c>
    </row>
    <row r="7" spans="1:9" ht="16" x14ac:dyDescent="0.2">
      <c r="A7" s="12">
        <v>40</v>
      </c>
      <c r="B7" s="11">
        <v>40</v>
      </c>
      <c r="D7" s="1" t="s">
        <v>7</v>
      </c>
      <c r="E7" s="2">
        <v>0.25650000000000001</v>
      </c>
      <c r="G7" s="2" t="s">
        <v>45</v>
      </c>
      <c r="H7" s="2">
        <f>(B21-B6)</f>
        <v>10</v>
      </c>
      <c r="I7" s="2">
        <f t="shared" si="0"/>
        <v>2.5649999999999999</v>
      </c>
    </row>
    <row r="8" spans="1:9" ht="16" x14ac:dyDescent="0.2">
      <c r="A8" s="11">
        <v>40</v>
      </c>
      <c r="B8" s="11">
        <v>40</v>
      </c>
      <c r="D8" s="1" t="s">
        <v>6</v>
      </c>
      <c r="E8" s="2">
        <v>0.20849999999999999</v>
      </c>
      <c r="G8" s="2" t="s">
        <v>46</v>
      </c>
      <c r="H8" s="2">
        <f>(B20-B7)</f>
        <v>10</v>
      </c>
      <c r="I8" s="2">
        <f t="shared" si="0"/>
        <v>2.085</v>
      </c>
    </row>
    <row r="9" spans="1:9" ht="16" x14ac:dyDescent="0.2">
      <c r="A9" s="11">
        <v>57</v>
      </c>
      <c r="B9" s="11">
        <v>40</v>
      </c>
      <c r="D9" s="1" t="s">
        <v>5</v>
      </c>
      <c r="E9" s="2">
        <v>0.1686</v>
      </c>
      <c r="G9" s="2" t="s">
        <v>24</v>
      </c>
      <c r="H9" s="2">
        <f>(B19-B8)</f>
        <v>7</v>
      </c>
      <c r="I9" s="2">
        <f t="shared" si="0"/>
        <v>1.1801999999999999</v>
      </c>
    </row>
    <row r="10" spans="1:9" ht="16" x14ac:dyDescent="0.2">
      <c r="A10" s="11">
        <v>43</v>
      </c>
      <c r="B10" s="11">
        <v>40</v>
      </c>
      <c r="D10" s="1" t="s">
        <v>42</v>
      </c>
      <c r="E10" s="2">
        <v>0.13339999999999999</v>
      </c>
      <c r="G10" s="2" t="s">
        <v>25</v>
      </c>
      <c r="H10" s="2">
        <f>(B18-B9)</f>
        <v>6</v>
      </c>
      <c r="I10" s="2">
        <f t="shared" si="0"/>
        <v>0.8004</v>
      </c>
    </row>
    <row r="11" spans="1:9" ht="16" x14ac:dyDescent="0.2">
      <c r="A11" s="11">
        <v>50</v>
      </c>
      <c r="B11" s="11">
        <v>41</v>
      </c>
      <c r="D11" s="1" t="s">
        <v>41</v>
      </c>
      <c r="E11" s="2">
        <v>0.1013</v>
      </c>
      <c r="G11" s="2" t="s">
        <v>26</v>
      </c>
      <c r="H11" s="2">
        <f>(B17-B10)</f>
        <v>5</v>
      </c>
      <c r="I11" s="2">
        <f t="shared" si="0"/>
        <v>0.50649999999999995</v>
      </c>
    </row>
    <row r="12" spans="1:9" ht="16" x14ac:dyDescent="0.2">
      <c r="A12" s="11">
        <v>43</v>
      </c>
      <c r="B12" s="11">
        <v>41</v>
      </c>
      <c r="D12" s="1" t="s">
        <v>40</v>
      </c>
      <c r="E12" s="2">
        <v>7.1099999999999997E-2</v>
      </c>
      <c r="G12" s="2" t="s">
        <v>27</v>
      </c>
      <c r="H12" s="2">
        <f>(B16-B11)</f>
        <v>3</v>
      </c>
      <c r="I12" s="2">
        <f t="shared" si="0"/>
        <v>0.21329999999999999</v>
      </c>
    </row>
    <row r="13" spans="1:9" ht="16" x14ac:dyDescent="0.2">
      <c r="A13" s="11">
        <v>44</v>
      </c>
      <c r="B13" s="11">
        <v>43</v>
      </c>
      <c r="D13" s="1" t="s">
        <v>39</v>
      </c>
      <c r="E13" s="2">
        <v>4.2200000000000001E-2</v>
      </c>
      <c r="G13" s="2" t="s">
        <v>28</v>
      </c>
      <c r="H13" s="2">
        <f>(B15-B12)</f>
        <v>2</v>
      </c>
      <c r="I13" s="2">
        <f t="shared" si="0"/>
        <v>8.4400000000000003E-2</v>
      </c>
    </row>
    <row r="14" spans="1:9" ht="16" x14ac:dyDescent="0.2">
      <c r="A14" s="11">
        <v>45</v>
      </c>
      <c r="B14" s="11">
        <v>43</v>
      </c>
      <c r="D14" s="1" t="s">
        <v>38</v>
      </c>
      <c r="E14" s="2">
        <v>1.4E-2</v>
      </c>
      <c r="G14" s="2" t="s">
        <v>47</v>
      </c>
      <c r="H14" s="2">
        <f>(B14-B13)</f>
        <v>0</v>
      </c>
      <c r="I14" s="2">
        <f>E14*H14</f>
        <v>0</v>
      </c>
    </row>
    <row r="15" spans="1:9" ht="16" x14ac:dyDescent="0.2">
      <c r="A15" s="11">
        <v>40</v>
      </c>
      <c r="B15" s="11">
        <v>43</v>
      </c>
    </row>
    <row r="16" spans="1:9" ht="16" x14ac:dyDescent="0.2">
      <c r="A16" s="11">
        <v>41</v>
      </c>
      <c r="B16" s="11">
        <v>44</v>
      </c>
      <c r="H16" s="15" t="s">
        <v>2</v>
      </c>
      <c r="I16" s="16" t="s">
        <v>4</v>
      </c>
    </row>
    <row r="17" spans="1:9" ht="16" x14ac:dyDescent="0.2">
      <c r="A17" s="11">
        <v>40</v>
      </c>
      <c r="B17" s="11">
        <v>45</v>
      </c>
      <c r="H17" s="17" t="s">
        <v>2</v>
      </c>
      <c r="I17" s="2">
        <f>SUM(I5:I16)</f>
        <v>19.977999999999998</v>
      </c>
    </row>
    <row r="18" spans="1:9" ht="16" x14ac:dyDescent="0.2">
      <c r="A18" s="11">
        <v>40</v>
      </c>
      <c r="B18" s="11">
        <v>46</v>
      </c>
    </row>
    <row r="19" spans="1:9" ht="16" x14ac:dyDescent="0.2">
      <c r="A19" s="11">
        <v>40</v>
      </c>
      <c r="B19" s="11">
        <v>47</v>
      </c>
      <c r="D19" s="16" t="s">
        <v>3</v>
      </c>
      <c r="E19" s="2">
        <f>SUM(B4-B24)^2+(B5-B24)^2+(B6-B24)^2+(B7-B24)^2+(B8-B24)^2+(B9-B24)^2+(B10-B24)^2+(B11-B24)^2+(B12-B24)^2+(B13-B24)^2+(B14-B24)^2+(B15-B24)^2+(B16-B24)^2+(B17-B24)^2+(B17-B24)^2+(B18-B24)^2+(B19-B24)^2+(B21-B24)^2+(B22-B24)^2+(B23-B24)^2</f>
        <v>454.19999999999993</v>
      </c>
      <c r="G19" s="3"/>
    </row>
    <row r="20" spans="1:9" ht="16" x14ac:dyDescent="0.2">
      <c r="A20" s="11">
        <v>40</v>
      </c>
      <c r="B20" s="11">
        <v>50</v>
      </c>
      <c r="D20" s="16" t="s">
        <v>1</v>
      </c>
      <c r="E20" s="2">
        <f>(I17)^2/E19</f>
        <v>0.878732901805372</v>
      </c>
      <c r="G20" s="4"/>
    </row>
    <row r="21" spans="1:9" ht="16" x14ac:dyDescent="0.2">
      <c r="A21" s="11">
        <v>41</v>
      </c>
      <c r="B21" s="11">
        <v>50</v>
      </c>
      <c r="G21" s="3"/>
    </row>
    <row r="22" spans="1:9" ht="16" x14ac:dyDescent="0.2">
      <c r="A22" s="11">
        <v>50</v>
      </c>
      <c r="B22" s="12">
        <v>54</v>
      </c>
      <c r="G22" s="3"/>
    </row>
    <row r="23" spans="1:9" ht="16" x14ac:dyDescent="0.2">
      <c r="A23" s="11">
        <v>43</v>
      </c>
      <c r="B23" s="11">
        <v>57</v>
      </c>
      <c r="G23" s="3"/>
    </row>
    <row r="24" spans="1:9" ht="16" x14ac:dyDescent="0.2">
      <c r="A24" s="2" t="s">
        <v>0</v>
      </c>
      <c r="B24" s="2">
        <f>AVERAGE(B4:B23)</f>
        <v>44.2</v>
      </c>
      <c r="G24" s="3"/>
    </row>
    <row r="25" spans="1:9" ht="16" x14ac:dyDescent="0.2">
      <c r="G25" s="3"/>
    </row>
    <row r="26" spans="1:9" ht="16" x14ac:dyDescent="0.2">
      <c r="G26" s="3"/>
    </row>
    <row r="27" spans="1:9" ht="16" x14ac:dyDescent="0.2">
      <c r="G27" s="3"/>
    </row>
    <row r="28" spans="1:9" ht="16" x14ac:dyDescent="0.2">
      <c r="G28" s="3"/>
    </row>
  </sheetData>
  <sortState xmlns:xlrd2="http://schemas.microsoft.com/office/spreadsheetml/2017/richdata2" ref="B4:B23">
    <sortCondition ref="B3:B23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  <ignoredErrors>
    <ignoredError sqref="I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9FA6-2379-774C-90A8-B2AF96CC16DA}">
  <dimension ref="A1:C24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19.33203125" style="1" customWidth="1"/>
    <col min="2" max="2" width="21.33203125" style="1" customWidth="1"/>
    <col min="3" max="3" width="24.5" style="1" customWidth="1"/>
    <col min="4" max="16384" width="8.83203125" style="1"/>
  </cols>
  <sheetData>
    <row r="1" spans="1:3" x14ac:dyDescent="0.2">
      <c r="A1" s="24" t="s">
        <v>32</v>
      </c>
      <c r="B1" s="24"/>
      <c r="C1" s="24"/>
    </row>
    <row r="2" spans="1:3" x14ac:dyDescent="0.2">
      <c r="B2" s="2" t="s">
        <v>14</v>
      </c>
      <c r="C2" s="2" t="s">
        <v>15</v>
      </c>
    </row>
    <row r="3" spans="1:3" ht="16" x14ac:dyDescent="0.2">
      <c r="B3" s="11">
        <v>36</v>
      </c>
      <c r="C3" s="2">
        <v>37.75</v>
      </c>
    </row>
    <row r="4" spans="1:3" ht="16" x14ac:dyDescent="0.2">
      <c r="B4" s="12">
        <v>35</v>
      </c>
      <c r="C4" s="2">
        <v>37.75</v>
      </c>
    </row>
    <row r="5" spans="1:3" ht="16" x14ac:dyDescent="0.2">
      <c r="B5" s="11">
        <v>36</v>
      </c>
      <c r="C5" s="2">
        <v>37.75</v>
      </c>
    </row>
    <row r="6" spans="1:3" ht="16" x14ac:dyDescent="0.2">
      <c r="B6" s="12">
        <v>35</v>
      </c>
      <c r="C6" s="2">
        <v>37.75</v>
      </c>
    </row>
    <row r="7" spans="1:3" ht="16" x14ac:dyDescent="0.2">
      <c r="B7" s="11">
        <v>36</v>
      </c>
      <c r="C7" s="2">
        <v>37.75</v>
      </c>
    </row>
    <row r="8" spans="1:3" ht="16" x14ac:dyDescent="0.2">
      <c r="B8" s="11">
        <v>36</v>
      </c>
      <c r="C8" s="2">
        <v>37.75</v>
      </c>
    </row>
    <row r="9" spans="1:3" ht="16" x14ac:dyDescent="0.2">
      <c r="B9" s="11">
        <v>37</v>
      </c>
      <c r="C9" s="2">
        <v>37.75</v>
      </c>
    </row>
    <row r="10" spans="1:3" ht="16" x14ac:dyDescent="0.2">
      <c r="B10" s="11">
        <v>38</v>
      </c>
      <c r="C10" s="2">
        <v>37.75</v>
      </c>
    </row>
    <row r="11" spans="1:3" ht="16" x14ac:dyDescent="0.2">
      <c r="B11" s="11">
        <v>39</v>
      </c>
      <c r="C11" s="2">
        <v>37.75</v>
      </c>
    </row>
    <row r="12" spans="1:3" ht="16" x14ac:dyDescent="0.2">
      <c r="B12" s="11">
        <v>39</v>
      </c>
      <c r="C12" s="2">
        <v>37.75</v>
      </c>
    </row>
    <row r="13" spans="1:3" ht="16" x14ac:dyDescent="0.2">
      <c r="B13" s="11">
        <v>39</v>
      </c>
      <c r="C13" s="2">
        <v>37.75</v>
      </c>
    </row>
    <row r="14" spans="1:3" ht="16" x14ac:dyDescent="0.2">
      <c r="B14" s="11">
        <v>38</v>
      </c>
      <c r="C14" s="2">
        <v>37.75</v>
      </c>
    </row>
    <row r="15" spans="1:3" ht="16" x14ac:dyDescent="0.2">
      <c r="B15" s="11">
        <v>38</v>
      </c>
      <c r="C15" s="2">
        <v>37.75</v>
      </c>
    </row>
    <row r="16" spans="1:3" ht="16" x14ac:dyDescent="0.2">
      <c r="B16" s="11">
        <v>39</v>
      </c>
      <c r="C16" s="2">
        <v>37.75</v>
      </c>
    </row>
    <row r="17" spans="1:3" ht="16" x14ac:dyDescent="0.2">
      <c r="B17" s="11">
        <v>38</v>
      </c>
      <c r="C17" s="2">
        <v>37.75</v>
      </c>
    </row>
    <row r="18" spans="1:3" ht="16" x14ac:dyDescent="0.2">
      <c r="B18" s="11">
        <v>38</v>
      </c>
      <c r="C18" s="2">
        <v>37.75</v>
      </c>
    </row>
    <row r="19" spans="1:3" ht="16" x14ac:dyDescent="0.2">
      <c r="B19" s="11">
        <v>39</v>
      </c>
      <c r="C19" s="2">
        <v>37.75</v>
      </c>
    </row>
    <row r="20" spans="1:3" ht="16" x14ac:dyDescent="0.2">
      <c r="B20" s="11">
        <v>39</v>
      </c>
      <c r="C20" s="2">
        <v>37.75</v>
      </c>
    </row>
    <row r="21" spans="1:3" ht="16" x14ac:dyDescent="0.2">
      <c r="B21" s="11">
        <v>40</v>
      </c>
      <c r="C21" s="2">
        <v>37.75</v>
      </c>
    </row>
    <row r="22" spans="1:3" ht="16" x14ac:dyDescent="0.2">
      <c r="B22" s="11">
        <v>40</v>
      </c>
      <c r="C22" s="2">
        <v>37.75</v>
      </c>
    </row>
    <row r="23" spans="1:3" x14ac:dyDescent="0.2">
      <c r="A23" s="2" t="s">
        <v>17</v>
      </c>
      <c r="B23" s="2">
        <f>SUM(B3:B22)/B24</f>
        <v>37.75</v>
      </c>
      <c r="C23" s="2">
        <v>37.75</v>
      </c>
    </row>
    <row r="24" spans="1:3" x14ac:dyDescent="0.2">
      <c r="A24" s="2" t="s">
        <v>12</v>
      </c>
      <c r="B24" s="2">
        <v>20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C37F-1C65-4E44-BEE1-54EB5C8FDD80}">
  <dimension ref="A1:C24"/>
  <sheetViews>
    <sheetView workbookViewId="0">
      <selection activeCell="B3" sqref="B3:B22"/>
    </sheetView>
  </sheetViews>
  <sheetFormatPr baseColWidth="10" defaultColWidth="8.83203125" defaultRowHeight="15" x14ac:dyDescent="0.2"/>
  <cols>
    <col min="1" max="1" width="19.33203125" style="1" customWidth="1"/>
    <col min="2" max="2" width="21.33203125" style="1" customWidth="1"/>
    <col min="3" max="3" width="24.5" style="1" customWidth="1"/>
    <col min="4" max="16384" width="8.83203125" style="1"/>
  </cols>
  <sheetData>
    <row r="1" spans="1:3" x14ac:dyDescent="0.2">
      <c r="A1" s="24" t="s">
        <v>33</v>
      </c>
      <c r="B1" s="24"/>
      <c r="C1" s="24"/>
    </row>
    <row r="2" spans="1:3" x14ac:dyDescent="0.2">
      <c r="B2" s="2" t="s">
        <v>14</v>
      </c>
      <c r="C2" s="2" t="s">
        <v>15</v>
      </c>
    </row>
    <row r="3" spans="1:3" ht="16" x14ac:dyDescent="0.2">
      <c r="B3" s="18">
        <v>46</v>
      </c>
      <c r="C3" s="2">
        <v>44.2</v>
      </c>
    </row>
    <row r="4" spans="1:3" ht="16" x14ac:dyDescent="0.2">
      <c r="B4" s="12">
        <v>54</v>
      </c>
      <c r="C4" s="2">
        <v>44.2</v>
      </c>
    </row>
    <row r="5" spans="1:3" ht="16" x14ac:dyDescent="0.2">
      <c r="B5" s="18">
        <v>47</v>
      </c>
      <c r="C5" s="2">
        <v>44.2</v>
      </c>
    </row>
    <row r="6" spans="1:3" ht="16" x14ac:dyDescent="0.2">
      <c r="B6" s="12">
        <v>40</v>
      </c>
      <c r="C6" s="2">
        <v>44.2</v>
      </c>
    </row>
    <row r="7" spans="1:3" ht="16" x14ac:dyDescent="0.2">
      <c r="B7" s="18">
        <v>40</v>
      </c>
      <c r="C7" s="2">
        <v>44.2</v>
      </c>
    </row>
    <row r="8" spans="1:3" ht="16" x14ac:dyDescent="0.2">
      <c r="B8" s="18">
        <v>57</v>
      </c>
      <c r="C8" s="2">
        <v>44.2</v>
      </c>
    </row>
    <row r="9" spans="1:3" ht="16" x14ac:dyDescent="0.2">
      <c r="B9" s="18">
        <v>43</v>
      </c>
      <c r="C9" s="2">
        <v>44.2</v>
      </c>
    </row>
    <row r="10" spans="1:3" ht="16" x14ac:dyDescent="0.2">
      <c r="B10" s="18">
        <v>50</v>
      </c>
      <c r="C10" s="2">
        <v>44.2</v>
      </c>
    </row>
    <row r="11" spans="1:3" ht="16" x14ac:dyDescent="0.2">
      <c r="B11" s="18">
        <v>43</v>
      </c>
      <c r="C11" s="2">
        <v>44.2</v>
      </c>
    </row>
    <row r="12" spans="1:3" ht="16" x14ac:dyDescent="0.2">
      <c r="B12" s="18">
        <v>44</v>
      </c>
      <c r="C12" s="2">
        <v>44.2</v>
      </c>
    </row>
    <row r="13" spans="1:3" ht="16" x14ac:dyDescent="0.2">
      <c r="B13" s="18">
        <v>45</v>
      </c>
      <c r="C13" s="2">
        <v>44.2</v>
      </c>
    </row>
    <row r="14" spans="1:3" ht="16" x14ac:dyDescent="0.2">
      <c r="B14" s="18">
        <v>40</v>
      </c>
      <c r="C14" s="2">
        <v>44.2</v>
      </c>
    </row>
    <row r="15" spans="1:3" ht="16" x14ac:dyDescent="0.2">
      <c r="B15" s="18">
        <v>41</v>
      </c>
      <c r="C15" s="2">
        <v>44.2</v>
      </c>
    </row>
    <row r="16" spans="1:3" ht="16" x14ac:dyDescent="0.2">
      <c r="B16" s="18">
        <v>40</v>
      </c>
      <c r="C16" s="2">
        <v>44.2</v>
      </c>
    </row>
    <row r="17" spans="1:3" ht="16" x14ac:dyDescent="0.2">
      <c r="B17" s="18">
        <v>40</v>
      </c>
      <c r="C17" s="2">
        <v>44.2</v>
      </c>
    </row>
    <row r="18" spans="1:3" ht="16" x14ac:dyDescent="0.2">
      <c r="B18" s="18">
        <v>40</v>
      </c>
      <c r="C18" s="2">
        <v>44.2</v>
      </c>
    </row>
    <row r="19" spans="1:3" ht="16" x14ac:dyDescent="0.2">
      <c r="B19" s="18">
        <v>40</v>
      </c>
      <c r="C19" s="2">
        <v>44.2</v>
      </c>
    </row>
    <row r="20" spans="1:3" ht="16" x14ac:dyDescent="0.2">
      <c r="B20" s="18">
        <v>41</v>
      </c>
      <c r="C20" s="2">
        <v>44.2</v>
      </c>
    </row>
    <row r="21" spans="1:3" ht="16" x14ac:dyDescent="0.2">
      <c r="B21" s="18">
        <v>50</v>
      </c>
      <c r="C21" s="2">
        <v>44.2</v>
      </c>
    </row>
    <row r="22" spans="1:3" ht="16" x14ac:dyDescent="0.2">
      <c r="B22" s="18">
        <v>43</v>
      </c>
      <c r="C22" s="2">
        <v>44.2</v>
      </c>
    </row>
    <row r="23" spans="1:3" x14ac:dyDescent="0.2">
      <c r="A23" s="2" t="s">
        <v>17</v>
      </c>
      <c r="B23" s="2">
        <f>SUM(B3:B22)/B24</f>
        <v>44.2</v>
      </c>
      <c r="C23" s="2">
        <v>44.2</v>
      </c>
    </row>
    <row r="24" spans="1:3" x14ac:dyDescent="0.2">
      <c r="A24" s="2" t="s">
        <v>12</v>
      </c>
      <c r="B24" s="2">
        <v>20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4698-36EF-5740-81DE-CDF10E80B9CD}">
  <dimension ref="A1:I28"/>
  <sheetViews>
    <sheetView workbookViewId="0">
      <selection activeCell="A4" sqref="A4:A23"/>
    </sheetView>
  </sheetViews>
  <sheetFormatPr baseColWidth="10" defaultColWidth="8.83203125" defaultRowHeight="15" x14ac:dyDescent="0.2"/>
  <cols>
    <col min="1" max="1" width="19" style="1" customWidth="1"/>
    <col min="2" max="2" width="21.83203125" style="1" customWidth="1"/>
    <col min="3" max="3" width="8.83203125" style="1"/>
    <col min="4" max="4" width="19.83203125" style="1" customWidth="1"/>
    <col min="5" max="5" width="13.5" style="1" customWidth="1"/>
    <col min="6" max="8" width="8.83203125" style="1"/>
    <col min="9" max="9" width="12" style="1" customWidth="1"/>
    <col min="10" max="16384" width="8.83203125" style="1"/>
  </cols>
  <sheetData>
    <row r="1" spans="1:9" x14ac:dyDescent="0.2">
      <c r="A1" s="24" t="s">
        <v>13</v>
      </c>
      <c r="B1" s="24"/>
    </row>
    <row r="2" spans="1:9" x14ac:dyDescent="0.2">
      <c r="A2" s="24" t="s">
        <v>48</v>
      </c>
      <c r="B2" s="24"/>
    </row>
    <row r="3" spans="1:9" x14ac:dyDescent="0.2">
      <c r="A3" s="13" t="s">
        <v>30</v>
      </c>
      <c r="B3" s="13" t="s">
        <v>61</v>
      </c>
      <c r="D3" s="1" t="s">
        <v>12</v>
      </c>
      <c r="E3" s="2">
        <v>20</v>
      </c>
    </row>
    <row r="4" spans="1:9" ht="16" x14ac:dyDescent="0.2">
      <c r="A4" s="11">
        <v>2.2999999999999998</v>
      </c>
      <c r="B4" s="11">
        <v>1.7</v>
      </c>
      <c r="H4" s="2" t="s">
        <v>11</v>
      </c>
      <c r="I4" s="2" t="s">
        <v>10</v>
      </c>
    </row>
    <row r="5" spans="1:9" ht="16" x14ac:dyDescent="0.2">
      <c r="A5" s="11">
        <v>2.2000000000000002</v>
      </c>
      <c r="B5" s="11">
        <v>1.7</v>
      </c>
      <c r="D5" s="1" t="s">
        <v>9</v>
      </c>
      <c r="E5" s="2">
        <v>0.47339999999999999</v>
      </c>
      <c r="G5" s="2" t="s">
        <v>43</v>
      </c>
      <c r="H5" s="2">
        <f>(B23-B4)</f>
        <v>0.59999999999999987</v>
      </c>
      <c r="I5" s="2">
        <f>E5*H5</f>
        <v>0.2840399999999999</v>
      </c>
    </row>
    <row r="6" spans="1:9" ht="16" x14ac:dyDescent="0.2">
      <c r="A6" s="11">
        <v>2.2000000000000002</v>
      </c>
      <c r="B6" s="11">
        <v>1.7</v>
      </c>
      <c r="D6" s="1" t="s">
        <v>8</v>
      </c>
      <c r="E6" s="2">
        <v>0.3211</v>
      </c>
      <c r="G6" s="2" t="s">
        <v>44</v>
      </c>
      <c r="H6" s="2">
        <f>(B22-B5)</f>
        <v>0.59999999999999987</v>
      </c>
      <c r="I6" s="2">
        <f t="shared" ref="I6:I13" si="0">E6*H6</f>
        <v>0.19265999999999994</v>
      </c>
    </row>
    <row r="7" spans="1:9" ht="16" x14ac:dyDescent="0.2">
      <c r="A7" s="11">
        <v>2</v>
      </c>
      <c r="B7" s="11">
        <v>1.7</v>
      </c>
      <c r="D7" s="1" t="s">
        <v>7</v>
      </c>
      <c r="E7" s="2">
        <v>0.25650000000000001</v>
      </c>
      <c r="G7" s="2" t="s">
        <v>45</v>
      </c>
      <c r="H7" s="2">
        <f>(B21-B6)</f>
        <v>0.50000000000000022</v>
      </c>
      <c r="I7" s="2">
        <f t="shared" si="0"/>
        <v>0.12825000000000006</v>
      </c>
    </row>
    <row r="8" spans="1:9" ht="16" x14ac:dyDescent="0.2">
      <c r="A8" s="11">
        <v>1.9</v>
      </c>
      <c r="B8" s="11">
        <v>1.7</v>
      </c>
      <c r="D8" s="1" t="s">
        <v>6</v>
      </c>
      <c r="E8" s="2">
        <v>0.20849999999999999</v>
      </c>
      <c r="G8" s="2" t="s">
        <v>46</v>
      </c>
      <c r="H8" s="2">
        <f>(B20-B7)</f>
        <v>0.50000000000000022</v>
      </c>
      <c r="I8" s="2">
        <f t="shared" si="0"/>
        <v>0.10425000000000004</v>
      </c>
    </row>
    <row r="9" spans="1:9" ht="16" x14ac:dyDescent="0.2">
      <c r="A9" s="11">
        <v>1.7</v>
      </c>
      <c r="B9" s="11">
        <v>1.8</v>
      </c>
      <c r="D9" s="1" t="s">
        <v>5</v>
      </c>
      <c r="E9" s="2">
        <v>0.1686</v>
      </c>
      <c r="G9" s="2" t="s">
        <v>24</v>
      </c>
      <c r="H9" s="2">
        <f>(B19-B8)</f>
        <v>0.40000000000000013</v>
      </c>
      <c r="I9" s="2">
        <f t="shared" si="0"/>
        <v>6.7440000000000028E-2</v>
      </c>
    </row>
    <row r="10" spans="1:9" ht="16" x14ac:dyDescent="0.2">
      <c r="A10" s="11">
        <v>1.7</v>
      </c>
      <c r="B10" s="11">
        <v>1.8</v>
      </c>
      <c r="D10" s="1" t="s">
        <v>42</v>
      </c>
      <c r="E10" s="2">
        <v>0.13339999999999999</v>
      </c>
      <c r="G10" s="2" t="s">
        <v>25</v>
      </c>
      <c r="H10" s="2">
        <f>(B18-B9)</f>
        <v>0.30000000000000004</v>
      </c>
      <c r="I10" s="2">
        <f t="shared" si="0"/>
        <v>4.002E-2</v>
      </c>
    </row>
    <row r="11" spans="1:9" ht="16" x14ac:dyDescent="0.2">
      <c r="A11" s="11">
        <v>2.1</v>
      </c>
      <c r="B11" s="11">
        <v>1.8</v>
      </c>
      <c r="D11" s="1" t="s">
        <v>41</v>
      </c>
      <c r="E11" s="2">
        <v>0.1013</v>
      </c>
      <c r="G11" s="2" t="s">
        <v>26</v>
      </c>
      <c r="H11" s="2">
        <f>(B17-B10)</f>
        <v>0.19999999999999996</v>
      </c>
      <c r="I11" s="2">
        <f t="shared" si="0"/>
        <v>2.0259999999999997E-2</v>
      </c>
    </row>
    <row r="12" spans="1:9" ht="16" x14ac:dyDescent="0.2">
      <c r="A12" s="11">
        <v>2.1</v>
      </c>
      <c r="B12" s="11">
        <v>1.9</v>
      </c>
      <c r="D12" s="1" t="s">
        <v>40</v>
      </c>
      <c r="E12" s="2">
        <v>7.1099999999999997E-2</v>
      </c>
      <c r="G12" s="2" t="s">
        <v>27</v>
      </c>
      <c r="H12" s="2">
        <f>(B16-B11)</f>
        <v>9.9999999999999867E-2</v>
      </c>
      <c r="I12" s="2">
        <f t="shared" si="0"/>
        <v>7.1099999999999905E-3</v>
      </c>
    </row>
    <row r="13" spans="1:9" ht="16" x14ac:dyDescent="0.2">
      <c r="A13" s="11">
        <v>2.2999999999999998</v>
      </c>
      <c r="B13" s="11">
        <v>1.9</v>
      </c>
      <c r="D13" s="1" t="s">
        <v>39</v>
      </c>
      <c r="E13" s="2">
        <v>4.2200000000000001E-2</v>
      </c>
      <c r="G13" s="2" t="s">
        <v>28</v>
      </c>
      <c r="H13" s="2">
        <f>(B15-B12)</f>
        <v>0</v>
      </c>
      <c r="I13" s="2">
        <f t="shared" si="0"/>
        <v>0</v>
      </c>
    </row>
    <row r="14" spans="1:9" ht="16" x14ac:dyDescent="0.2">
      <c r="A14" s="11">
        <v>1.8</v>
      </c>
      <c r="B14" s="11">
        <v>1.9</v>
      </c>
      <c r="D14" s="1" t="s">
        <v>38</v>
      </c>
      <c r="E14" s="2">
        <v>1.4E-2</v>
      </c>
      <c r="G14" s="2" t="s">
        <v>47</v>
      </c>
      <c r="H14" s="2">
        <f>(B14-B13)</f>
        <v>0</v>
      </c>
      <c r="I14" s="2">
        <f>E14*H14</f>
        <v>0</v>
      </c>
    </row>
    <row r="15" spans="1:9" ht="16" x14ac:dyDescent="0.2">
      <c r="A15" s="11">
        <v>1.7</v>
      </c>
      <c r="B15" s="11">
        <v>1.9</v>
      </c>
    </row>
    <row r="16" spans="1:9" ht="16" x14ac:dyDescent="0.2">
      <c r="A16" s="11">
        <v>1.9</v>
      </c>
      <c r="B16" s="11">
        <v>1.9</v>
      </c>
      <c r="H16" s="15" t="s">
        <v>2</v>
      </c>
      <c r="I16" s="16" t="s">
        <v>4</v>
      </c>
    </row>
    <row r="17" spans="1:9" ht="16" x14ac:dyDescent="0.2">
      <c r="A17" s="11">
        <v>1.8</v>
      </c>
      <c r="B17" s="11">
        <v>2</v>
      </c>
      <c r="H17" s="17" t="s">
        <v>2</v>
      </c>
      <c r="I17" s="2">
        <f>SUM(I5:I16)</f>
        <v>0.84402999999999984</v>
      </c>
    </row>
    <row r="18" spans="1:9" ht="16" x14ac:dyDescent="0.2">
      <c r="A18" s="11">
        <v>1.8</v>
      </c>
      <c r="B18" s="11">
        <v>2.1</v>
      </c>
    </row>
    <row r="19" spans="1:9" ht="16" x14ac:dyDescent="0.2">
      <c r="A19" s="11">
        <v>1.9</v>
      </c>
      <c r="B19" s="11">
        <v>2.1</v>
      </c>
      <c r="D19" s="16" t="s">
        <v>3</v>
      </c>
      <c r="E19" s="2">
        <f>SUM(B4-B24)^2+(B5-B24)^2+(B6-B24)^2+(B7-B24)^2+(B8-B24)^2+(B9-B24)^2+(B10-B24)^2+(B11-B24)^2+(B12-B24)^2+(B13-B24)^2+(B14-B24)^2+(B15-B24)^2+(B16-B24)^2+(B17-B24)^2+(B17-B24)^2+(B18-B24)^2+(B19-B24)^2+(B21-B24)^2+(B22-B24)^2+(B23-B24)^2</f>
        <v>0.73399999999999999</v>
      </c>
      <c r="G19" s="3"/>
    </row>
    <row r="20" spans="1:9" ht="16" x14ac:dyDescent="0.2">
      <c r="A20" s="11">
        <v>1.9</v>
      </c>
      <c r="B20" s="11">
        <v>2.2000000000000002</v>
      </c>
      <c r="D20" s="16" t="s">
        <v>1</v>
      </c>
      <c r="E20" s="2">
        <f>(I17)^2/E19</f>
        <v>0.97055400667574898</v>
      </c>
      <c r="G20" s="4"/>
    </row>
    <row r="21" spans="1:9" ht="16" x14ac:dyDescent="0.2">
      <c r="A21" s="11">
        <v>1.7</v>
      </c>
      <c r="B21" s="11">
        <v>2.2000000000000002</v>
      </c>
      <c r="G21" s="3"/>
    </row>
    <row r="22" spans="1:9" ht="16" x14ac:dyDescent="0.2">
      <c r="A22" s="11">
        <v>1.7</v>
      </c>
      <c r="B22" s="11">
        <v>2.2999999999999998</v>
      </c>
      <c r="G22" s="3"/>
    </row>
    <row r="23" spans="1:9" ht="16" x14ac:dyDescent="0.2">
      <c r="A23" s="11">
        <v>1.9</v>
      </c>
      <c r="B23" s="11">
        <v>2.2999999999999998</v>
      </c>
      <c r="G23" s="3"/>
    </row>
    <row r="24" spans="1:9" ht="16" x14ac:dyDescent="0.2">
      <c r="A24" s="2" t="s">
        <v>0</v>
      </c>
      <c r="B24" s="2">
        <f>AVERAGE(B4:B23)</f>
        <v>1.9299999999999997</v>
      </c>
      <c r="G24" s="3"/>
    </row>
    <row r="25" spans="1:9" ht="16" x14ac:dyDescent="0.2">
      <c r="G25" s="3"/>
    </row>
    <row r="26" spans="1:9" ht="16" x14ac:dyDescent="0.2">
      <c r="G26" s="3"/>
    </row>
    <row r="27" spans="1:9" ht="16" x14ac:dyDescent="0.2">
      <c r="G27" s="3"/>
    </row>
    <row r="28" spans="1:9" ht="16" x14ac:dyDescent="0.2">
      <c r="G28" s="3"/>
    </row>
  </sheetData>
  <sortState xmlns:xlrd2="http://schemas.microsoft.com/office/spreadsheetml/2017/richdata2" ref="B4:B23">
    <sortCondition ref="B3:B23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60D5-6B2C-FC4E-84FC-59AD7241087F}">
  <dimension ref="A1:I28"/>
  <sheetViews>
    <sheetView workbookViewId="0">
      <selection activeCell="A4" sqref="A4:A23"/>
    </sheetView>
  </sheetViews>
  <sheetFormatPr baseColWidth="10" defaultColWidth="8.83203125" defaultRowHeight="15" x14ac:dyDescent="0.2"/>
  <cols>
    <col min="1" max="1" width="19" style="1" customWidth="1"/>
    <col min="2" max="2" width="21.83203125" style="1" customWidth="1"/>
    <col min="3" max="3" width="8.83203125" style="1"/>
    <col min="4" max="4" width="19.83203125" style="1" customWidth="1"/>
    <col min="5" max="5" width="13.5" style="1" customWidth="1"/>
    <col min="6" max="8" width="8.83203125" style="1"/>
    <col min="9" max="9" width="12" style="1" customWidth="1"/>
    <col min="10" max="16384" width="8.83203125" style="1"/>
  </cols>
  <sheetData>
    <row r="1" spans="1:9" x14ac:dyDescent="0.2">
      <c r="A1" s="24" t="s">
        <v>13</v>
      </c>
      <c r="B1" s="24"/>
    </row>
    <row r="2" spans="1:9" x14ac:dyDescent="0.2">
      <c r="A2" s="24" t="s">
        <v>49</v>
      </c>
      <c r="B2" s="24"/>
    </row>
    <row r="3" spans="1:9" x14ac:dyDescent="0.2">
      <c r="A3" s="13" t="s">
        <v>30</v>
      </c>
      <c r="B3" s="13" t="s">
        <v>61</v>
      </c>
      <c r="D3" s="1" t="s">
        <v>12</v>
      </c>
      <c r="E3" s="2">
        <v>20</v>
      </c>
    </row>
    <row r="4" spans="1:9" ht="16" x14ac:dyDescent="0.2">
      <c r="A4" s="11">
        <v>1.6</v>
      </c>
      <c r="B4" s="11">
        <v>1.5</v>
      </c>
      <c r="H4" s="2" t="s">
        <v>11</v>
      </c>
      <c r="I4" s="2" t="s">
        <v>10</v>
      </c>
    </row>
    <row r="5" spans="1:9" ht="16" x14ac:dyDescent="0.2">
      <c r="A5" s="11">
        <v>2</v>
      </c>
      <c r="B5" s="11">
        <v>1.5</v>
      </c>
      <c r="D5" s="1" t="s">
        <v>9</v>
      </c>
      <c r="E5" s="2">
        <v>0.47339999999999999</v>
      </c>
      <c r="G5" s="2" t="s">
        <v>43</v>
      </c>
      <c r="H5" s="2">
        <f>(B23-B4)</f>
        <v>0.89999999999999991</v>
      </c>
      <c r="I5" s="2">
        <f>E5*H5</f>
        <v>0.42605999999999994</v>
      </c>
    </row>
    <row r="6" spans="1:9" ht="16" x14ac:dyDescent="0.2">
      <c r="A6" s="11">
        <v>1.6</v>
      </c>
      <c r="B6" s="11">
        <v>1.6</v>
      </c>
      <c r="D6" s="1" t="s">
        <v>8</v>
      </c>
      <c r="E6" s="2">
        <v>0.3211</v>
      </c>
      <c r="G6" s="2" t="s">
        <v>44</v>
      </c>
      <c r="H6" s="2">
        <f>(B22-B5)</f>
        <v>0.89999999999999991</v>
      </c>
      <c r="I6" s="2">
        <f t="shared" ref="I6:I13" si="0">E6*H6</f>
        <v>0.28898999999999997</v>
      </c>
    </row>
    <row r="7" spans="1:9" ht="16" x14ac:dyDescent="0.2">
      <c r="A7" s="11">
        <v>1.5</v>
      </c>
      <c r="B7" s="11">
        <v>1.6</v>
      </c>
      <c r="D7" s="1" t="s">
        <v>7</v>
      </c>
      <c r="E7" s="2">
        <v>0.25650000000000001</v>
      </c>
      <c r="G7" s="2" t="s">
        <v>45</v>
      </c>
      <c r="H7" s="2">
        <f>(B21-B6)</f>
        <v>0.69999999999999973</v>
      </c>
      <c r="I7" s="2">
        <f t="shared" si="0"/>
        <v>0.17954999999999993</v>
      </c>
    </row>
    <row r="8" spans="1:9" ht="16" x14ac:dyDescent="0.2">
      <c r="A8" s="11">
        <v>2.2999999999999998</v>
      </c>
      <c r="B8" s="11">
        <v>1.6</v>
      </c>
      <c r="D8" s="1" t="s">
        <v>6</v>
      </c>
      <c r="E8" s="2">
        <v>0.20849999999999999</v>
      </c>
      <c r="G8" s="2" t="s">
        <v>46</v>
      </c>
      <c r="H8" s="2">
        <f>(B20-B7)</f>
        <v>0.39999999999999991</v>
      </c>
      <c r="I8" s="2">
        <f t="shared" si="0"/>
        <v>8.3399999999999974E-2</v>
      </c>
    </row>
    <row r="9" spans="1:9" ht="16" x14ac:dyDescent="0.2">
      <c r="A9" s="11">
        <v>1.8</v>
      </c>
      <c r="B9" s="11">
        <v>1.7</v>
      </c>
      <c r="D9" s="1" t="s">
        <v>5</v>
      </c>
      <c r="E9" s="2">
        <v>0.1686</v>
      </c>
      <c r="G9" s="2" t="s">
        <v>24</v>
      </c>
      <c r="H9" s="2">
        <f>(B19-B8)</f>
        <v>0.39999999999999991</v>
      </c>
      <c r="I9" s="2">
        <f t="shared" si="0"/>
        <v>6.7439999999999986E-2</v>
      </c>
    </row>
    <row r="10" spans="1:9" ht="16" x14ac:dyDescent="0.2">
      <c r="A10" s="11">
        <v>1.7</v>
      </c>
      <c r="B10" s="11">
        <v>1.7</v>
      </c>
      <c r="D10" s="1" t="s">
        <v>42</v>
      </c>
      <c r="E10" s="2">
        <v>0.13339999999999999</v>
      </c>
      <c r="G10" s="2" t="s">
        <v>25</v>
      </c>
      <c r="H10" s="2">
        <f>(B18-B9)</f>
        <v>0.30000000000000004</v>
      </c>
      <c r="I10" s="2">
        <f t="shared" si="0"/>
        <v>4.002E-2</v>
      </c>
    </row>
    <row r="11" spans="1:9" ht="16" x14ac:dyDescent="0.2">
      <c r="A11" s="11">
        <v>1.5</v>
      </c>
      <c r="B11" s="11">
        <v>1.8</v>
      </c>
      <c r="D11" s="1" t="s">
        <v>41</v>
      </c>
      <c r="E11" s="2">
        <v>0.1013</v>
      </c>
      <c r="G11" s="2" t="s">
        <v>26</v>
      </c>
      <c r="H11" s="2">
        <f>(B17-B10)</f>
        <v>0.30000000000000004</v>
      </c>
      <c r="I11" s="2">
        <f t="shared" si="0"/>
        <v>3.0390000000000004E-2</v>
      </c>
    </row>
    <row r="12" spans="1:9" ht="16" x14ac:dyDescent="0.2">
      <c r="A12" s="11">
        <v>2</v>
      </c>
      <c r="B12" s="11">
        <v>1.8</v>
      </c>
      <c r="D12" s="1" t="s">
        <v>40</v>
      </c>
      <c r="E12" s="2">
        <v>7.1099999999999997E-2</v>
      </c>
      <c r="G12" s="2" t="s">
        <v>27</v>
      </c>
      <c r="H12" s="2">
        <f>(B16-B11)</f>
        <v>9.9999999999999867E-2</v>
      </c>
      <c r="I12" s="2">
        <f t="shared" si="0"/>
        <v>7.1099999999999905E-3</v>
      </c>
    </row>
    <row r="13" spans="1:9" ht="16" x14ac:dyDescent="0.2">
      <c r="A13" s="11">
        <v>1.7</v>
      </c>
      <c r="B13" s="11">
        <v>1.8</v>
      </c>
      <c r="D13" s="1" t="s">
        <v>39</v>
      </c>
      <c r="E13" s="2">
        <v>4.2200000000000001E-2</v>
      </c>
      <c r="G13" s="2" t="s">
        <v>28</v>
      </c>
      <c r="H13" s="2">
        <f>(B15-B12)</f>
        <v>9.9999999999999867E-2</v>
      </c>
      <c r="I13" s="2">
        <f t="shared" si="0"/>
        <v>4.2199999999999946E-3</v>
      </c>
    </row>
    <row r="14" spans="1:9" ht="16" x14ac:dyDescent="0.2">
      <c r="A14" s="11">
        <v>2</v>
      </c>
      <c r="B14" s="11">
        <v>1.9</v>
      </c>
      <c r="D14" s="1" t="s">
        <v>38</v>
      </c>
      <c r="E14" s="2">
        <v>1.4E-2</v>
      </c>
      <c r="G14" s="2" t="s">
        <v>47</v>
      </c>
      <c r="H14" s="2">
        <f>(B14-B13)</f>
        <v>9.9999999999999867E-2</v>
      </c>
      <c r="I14" s="2">
        <f>E14*H14</f>
        <v>1.3999999999999983E-3</v>
      </c>
    </row>
    <row r="15" spans="1:9" ht="16" x14ac:dyDescent="0.2">
      <c r="A15" s="11">
        <v>2.4</v>
      </c>
      <c r="B15" s="11">
        <v>1.9</v>
      </c>
    </row>
    <row r="16" spans="1:9" ht="16" x14ac:dyDescent="0.2">
      <c r="A16" s="11">
        <v>1.9</v>
      </c>
      <c r="B16" s="11">
        <v>1.9</v>
      </c>
      <c r="H16" s="15" t="s">
        <v>2</v>
      </c>
      <c r="I16" s="16" t="s">
        <v>4</v>
      </c>
    </row>
    <row r="17" spans="1:9" ht="16" x14ac:dyDescent="0.2">
      <c r="A17" s="11">
        <v>2</v>
      </c>
      <c r="B17" s="11">
        <v>2</v>
      </c>
      <c r="H17" s="17" t="s">
        <v>2</v>
      </c>
      <c r="I17" s="2">
        <f>SUM(I5:I16)</f>
        <v>1.1285799999999995</v>
      </c>
    </row>
    <row r="18" spans="1:9" ht="16" x14ac:dyDescent="0.2">
      <c r="A18" s="11">
        <v>1.6</v>
      </c>
      <c r="B18" s="11">
        <v>2</v>
      </c>
    </row>
    <row r="19" spans="1:9" ht="16" x14ac:dyDescent="0.2">
      <c r="A19" s="11">
        <v>2.4</v>
      </c>
      <c r="B19" s="11">
        <v>2</v>
      </c>
      <c r="D19" s="16" t="s">
        <v>3</v>
      </c>
      <c r="E19" s="2">
        <f>SUM(B4-B24)^2+(B5-B24)^2+(B6-B24)^2+(B7-B24)^2+(B8-B24)^2+(B9-B24)^2+(B10-B24)^2+(B11-B24)^2+(B12-B24)^2+(B13-B24)^2+(B14-B24)^2+(B15-B24)^2+(B16-B24)^2+(B17-B24)^2+(B17-B24)^2+(B18-B24)^2+(B19-B24)^2+(B21-B24)^2+(B22-B24)^2+(B23-B24)^2</f>
        <v>1.3819999999999997</v>
      </c>
      <c r="G19" s="3"/>
    </row>
    <row r="20" spans="1:9" ht="16" x14ac:dyDescent="0.2">
      <c r="A20" s="11">
        <v>1.8</v>
      </c>
      <c r="B20" s="11">
        <v>2</v>
      </c>
      <c r="D20" s="16" t="s">
        <v>1</v>
      </c>
      <c r="E20" s="2">
        <f>(I17)^2/E19</f>
        <v>0.9216301131693192</v>
      </c>
      <c r="G20" s="4"/>
    </row>
    <row r="21" spans="1:9" ht="16" x14ac:dyDescent="0.2">
      <c r="A21" s="11">
        <v>1.8</v>
      </c>
      <c r="B21" s="11">
        <v>2.2999999999999998</v>
      </c>
      <c r="G21" s="3"/>
    </row>
    <row r="22" spans="1:9" ht="16" x14ac:dyDescent="0.2">
      <c r="A22" s="11">
        <v>1.9</v>
      </c>
      <c r="B22" s="11">
        <v>2.4</v>
      </c>
      <c r="G22" s="3"/>
    </row>
    <row r="23" spans="1:9" ht="16" x14ac:dyDescent="0.2">
      <c r="A23" s="11">
        <v>1.9</v>
      </c>
      <c r="B23" s="11">
        <v>2.4</v>
      </c>
      <c r="G23" s="3"/>
    </row>
    <row r="24" spans="1:9" ht="16" x14ac:dyDescent="0.2">
      <c r="A24" s="2" t="s">
        <v>0</v>
      </c>
      <c r="B24" s="2">
        <f>AVERAGE(B4:B23)</f>
        <v>1.8699999999999997</v>
      </c>
      <c r="G24" s="3"/>
    </row>
    <row r="25" spans="1:9" ht="16" x14ac:dyDescent="0.2">
      <c r="G25" s="3"/>
    </row>
    <row r="26" spans="1:9" ht="16" x14ac:dyDescent="0.2">
      <c r="G26" s="3"/>
    </row>
    <row r="27" spans="1:9" ht="16" x14ac:dyDescent="0.2">
      <c r="G27" s="3"/>
    </row>
    <row r="28" spans="1:9" ht="16" x14ac:dyDescent="0.2">
      <c r="G28" s="3"/>
    </row>
  </sheetData>
  <sortState xmlns:xlrd2="http://schemas.microsoft.com/office/spreadsheetml/2017/richdata2" ref="B4:B23">
    <sortCondition ref="B3:B23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C8E1-BAB7-3549-A67F-008E65225447}">
  <dimension ref="A1:C27"/>
  <sheetViews>
    <sheetView workbookViewId="0">
      <selection activeCell="C2" sqref="C2:C22"/>
    </sheetView>
  </sheetViews>
  <sheetFormatPr baseColWidth="10" defaultColWidth="9.1640625" defaultRowHeight="16" x14ac:dyDescent="0.2"/>
  <cols>
    <col min="1" max="1" width="15.83203125" style="6" customWidth="1"/>
    <col min="2" max="2" width="16.33203125" style="6" customWidth="1"/>
    <col min="3" max="3" width="14.6640625" style="6" customWidth="1"/>
    <col min="4" max="16384" width="9.1640625" style="6"/>
  </cols>
  <sheetData>
    <row r="1" spans="1:3" x14ac:dyDescent="0.2">
      <c r="B1" s="7" t="s">
        <v>36</v>
      </c>
      <c r="C1" s="9" t="s">
        <v>37</v>
      </c>
    </row>
    <row r="2" spans="1:3" x14ac:dyDescent="0.2">
      <c r="A2" s="3"/>
      <c r="B2" s="21">
        <v>2.2999999999999998</v>
      </c>
      <c r="C2" s="11">
        <v>1.6</v>
      </c>
    </row>
    <row r="3" spans="1:3" x14ac:dyDescent="0.2">
      <c r="A3" s="4"/>
      <c r="B3" s="21">
        <v>2.2000000000000002</v>
      </c>
      <c r="C3" s="11">
        <v>2</v>
      </c>
    </row>
    <row r="4" spans="1:3" x14ac:dyDescent="0.2">
      <c r="A4" s="3"/>
      <c r="B4" s="21">
        <v>2.2000000000000002</v>
      </c>
      <c r="C4" s="11">
        <v>1.6</v>
      </c>
    </row>
    <row r="5" spans="1:3" x14ac:dyDescent="0.2">
      <c r="A5" s="3"/>
      <c r="B5" s="21">
        <v>2</v>
      </c>
      <c r="C5" s="11">
        <v>1.5</v>
      </c>
    </row>
    <row r="6" spans="1:3" x14ac:dyDescent="0.2">
      <c r="A6" s="3"/>
      <c r="B6" s="21">
        <v>1.9</v>
      </c>
      <c r="C6" s="11">
        <v>2.2999999999999998</v>
      </c>
    </row>
    <row r="7" spans="1:3" x14ac:dyDescent="0.2">
      <c r="A7" s="3"/>
      <c r="B7" s="21">
        <v>1.7</v>
      </c>
      <c r="C7" s="11">
        <v>1.8</v>
      </c>
    </row>
    <row r="8" spans="1:3" x14ac:dyDescent="0.2">
      <c r="A8" s="3"/>
      <c r="B8" s="21">
        <v>1.7</v>
      </c>
      <c r="C8" s="11">
        <v>1.7</v>
      </c>
    </row>
    <row r="9" spans="1:3" x14ac:dyDescent="0.2">
      <c r="A9" s="3"/>
      <c r="B9" s="21">
        <v>2.1</v>
      </c>
      <c r="C9" s="11">
        <v>1.5</v>
      </c>
    </row>
    <row r="10" spans="1:3" x14ac:dyDescent="0.2">
      <c r="A10" s="3"/>
      <c r="B10" s="21">
        <v>2.1</v>
      </c>
      <c r="C10" s="11">
        <v>2</v>
      </c>
    </row>
    <row r="11" spans="1:3" x14ac:dyDescent="0.2">
      <c r="A11" s="3"/>
      <c r="B11" s="21">
        <v>2.2999999999999998</v>
      </c>
      <c r="C11" s="11">
        <v>1.7</v>
      </c>
    </row>
    <row r="12" spans="1:3" x14ac:dyDescent="0.2">
      <c r="B12" s="21">
        <v>1.8</v>
      </c>
      <c r="C12" s="11">
        <v>2</v>
      </c>
    </row>
    <row r="13" spans="1:3" x14ac:dyDescent="0.2">
      <c r="B13" s="21">
        <v>1.7</v>
      </c>
      <c r="C13" s="11">
        <v>2.4</v>
      </c>
    </row>
    <row r="14" spans="1:3" x14ac:dyDescent="0.2">
      <c r="B14" s="21">
        <v>1.9</v>
      </c>
      <c r="C14" s="11">
        <v>1.9</v>
      </c>
    </row>
    <row r="15" spans="1:3" x14ac:dyDescent="0.2">
      <c r="B15" s="21">
        <v>1.8</v>
      </c>
      <c r="C15" s="11">
        <v>2</v>
      </c>
    </row>
    <row r="16" spans="1:3" x14ac:dyDescent="0.2">
      <c r="B16" s="21">
        <v>1.8</v>
      </c>
      <c r="C16" s="11">
        <v>1.6</v>
      </c>
    </row>
    <row r="17" spans="1:3" x14ac:dyDescent="0.2">
      <c r="B17" s="21">
        <v>1.9</v>
      </c>
      <c r="C17" s="11">
        <v>2.4</v>
      </c>
    </row>
    <row r="18" spans="1:3" x14ac:dyDescent="0.2">
      <c r="B18" s="21">
        <v>1.9</v>
      </c>
      <c r="C18" s="11">
        <v>1.8</v>
      </c>
    </row>
    <row r="19" spans="1:3" x14ac:dyDescent="0.2">
      <c r="B19" s="21">
        <v>1.7</v>
      </c>
      <c r="C19" s="11">
        <v>1.8</v>
      </c>
    </row>
    <row r="20" spans="1:3" x14ac:dyDescent="0.2">
      <c r="B20" s="21">
        <v>1.7</v>
      </c>
      <c r="C20" s="11">
        <v>1.9</v>
      </c>
    </row>
    <row r="21" spans="1:3" x14ac:dyDescent="0.2">
      <c r="B21" s="21">
        <v>1.9</v>
      </c>
      <c r="C21" s="11">
        <v>1.9</v>
      </c>
    </row>
    <row r="22" spans="1:3" x14ac:dyDescent="0.2">
      <c r="A22" s="7" t="s">
        <v>0</v>
      </c>
      <c r="B22" s="22">
        <f>AVERAGE(B2:B21)</f>
        <v>1.9300000000000002</v>
      </c>
      <c r="C22" s="7">
        <f>AVERAGE(C2:C21)</f>
        <v>1.8699999999999997</v>
      </c>
    </row>
    <row r="23" spans="1:3" x14ac:dyDescent="0.2">
      <c r="A23" s="7" t="s">
        <v>12</v>
      </c>
      <c r="B23" s="20">
        <v>20</v>
      </c>
    </row>
    <row r="24" spans="1:3" x14ac:dyDescent="0.2">
      <c r="A24" s="5" t="s">
        <v>63</v>
      </c>
      <c r="B24" s="7">
        <f>SQRT((B2-B22)^2+(B3-B22)^2+(B4-B22)^2+(B5-B22)^2+(B6-B22)^2+(B7-B22)^2+(B8-B22)^2+(B9-B22)^2+(B10-B22)^2+(B11-B22)^2+(B12-B22)^2+(B13-B22)^2+(B14-B22)^2+(B15-B22)^2+(B16-B22)^2+(B17-B22)^2+(B18-B22)^2+(B19-B22)^2+(B20-B22)^2+(B21-B22)^2)/(B23-1)</f>
        <v>4.7133922478396026E-2</v>
      </c>
    </row>
    <row r="25" spans="1:3" x14ac:dyDescent="0.2">
      <c r="A25" s="7" t="s">
        <v>64</v>
      </c>
      <c r="B25" s="7">
        <f>SQRT((C2-C22)^2+(C3-C22)^2+(C4-C22)^2+(C5-C22)^2+(C6-C22)^2+(C7-C22)^2+(C8-C22)^2+(C9-C22)^2+(C10-C22)^2+(C11-C22)^2+(C12-C22)^2+(C13-C22)^2+(C14-C22)^2+(C15-C22)^2+(C16-C22)^2+(C17-C22)^2+(C18-C22)^2+(C19-C22)^2+(C20-C22)^2+(C21-C22)^2)/(B23-1)</f>
        <v>6.1872892672360388E-2</v>
      </c>
    </row>
    <row r="26" spans="1:3" x14ac:dyDescent="0.2">
      <c r="A26" s="7" t="s">
        <v>34</v>
      </c>
      <c r="B26" s="7">
        <f>ABS(B22-C22)/SQRT((B24^2)/B23+(B25^2)/B23)</f>
        <v>3.4497969362122025</v>
      </c>
    </row>
    <row r="27" spans="1:3" x14ac:dyDescent="0.2">
      <c r="A27" s="7" t="s">
        <v>35</v>
      </c>
      <c r="B27" s="7">
        <f>B23+B23-2</f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0FA5-13FF-1B47-B5C4-1453E724FFD5}">
  <dimension ref="A1:I28"/>
  <sheetViews>
    <sheetView workbookViewId="0">
      <selection activeCell="A4" sqref="A4:A23"/>
    </sheetView>
  </sheetViews>
  <sheetFormatPr baseColWidth="10" defaultColWidth="8.83203125" defaultRowHeight="15" x14ac:dyDescent="0.2"/>
  <cols>
    <col min="1" max="1" width="19" style="1" customWidth="1"/>
    <col min="2" max="2" width="21.83203125" style="1" customWidth="1"/>
    <col min="3" max="3" width="8.83203125" style="1"/>
    <col min="4" max="4" width="19.83203125" style="1" customWidth="1"/>
    <col min="5" max="5" width="13.5" style="1" customWidth="1"/>
    <col min="6" max="8" width="8.83203125" style="1"/>
    <col min="9" max="9" width="12" style="1" customWidth="1"/>
    <col min="10" max="16384" width="8.83203125" style="1"/>
  </cols>
  <sheetData>
    <row r="1" spans="1:9" x14ac:dyDescent="0.2">
      <c r="A1" s="24" t="s">
        <v>13</v>
      </c>
      <c r="B1" s="24"/>
    </row>
    <row r="2" spans="1:9" x14ac:dyDescent="0.2">
      <c r="A2" s="24" t="s">
        <v>50</v>
      </c>
      <c r="B2" s="24"/>
    </row>
    <row r="3" spans="1:9" x14ac:dyDescent="0.2">
      <c r="A3" s="13" t="s">
        <v>30</v>
      </c>
      <c r="B3" s="13" t="s">
        <v>61</v>
      </c>
      <c r="D3" s="1" t="s">
        <v>12</v>
      </c>
      <c r="E3" s="2">
        <v>20</v>
      </c>
    </row>
    <row r="4" spans="1:9" ht="16" x14ac:dyDescent="0.2">
      <c r="A4" s="11">
        <v>18.399999999999999</v>
      </c>
      <c r="B4" s="18">
        <v>18.399999999999999</v>
      </c>
      <c r="H4" s="2" t="s">
        <v>11</v>
      </c>
      <c r="I4" s="2" t="s">
        <v>10</v>
      </c>
    </row>
    <row r="5" spans="1:9" ht="16" x14ac:dyDescent="0.2">
      <c r="A5" s="11">
        <v>19.399999999999999</v>
      </c>
      <c r="B5" s="19">
        <v>17.2</v>
      </c>
      <c r="D5" s="1" t="s">
        <v>9</v>
      </c>
      <c r="E5" s="2">
        <v>0.47339999999999999</v>
      </c>
      <c r="G5" s="2" t="s">
        <v>43</v>
      </c>
      <c r="H5" s="2">
        <f>(B23-B4)</f>
        <v>3.3000000000000007</v>
      </c>
      <c r="I5" s="2">
        <f>E5*H5</f>
        <v>1.5622200000000004</v>
      </c>
    </row>
    <row r="6" spans="1:9" ht="16" x14ac:dyDescent="0.2">
      <c r="A6" s="11">
        <v>17.899999999999999</v>
      </c>
      <c r="B6" s="19">
        <v>17.5</v>
      </c>
      <c r="D6" s="1" t="s">
        <v>8</v>
      </c>
      <c r="E6" s="2">
        <v>0.3211</v>
      </c>
      <c r="G6" s="2" t="s">
        <v>44</v>
      </c>
      <c r="H6" s="2">
        <f>(B22-B5)</f>
        <v>3.4000000000000021</v>
      </c>
      <c r="I6" s="2">
        <f t="shared" ref="I6:I13" si="0">E6*H6</f>
        <v>1.0917400000000006</v>
      </c>
    </row>
    <row r="7" spans="1:9" ht="16" x14ac:dyDescent="0.2">
      <c r="A7" s="11">
        <v>17.2</v>
      </c>
      <c r="B7" s="19">
        <v>17.7</v>
      </c>
      <c r="D7" s="1" t="s">
        <v>7</v>
      </c>
      <c r="E7" s="2">
        <v>0.25650000000000001</v>
      </c>
      <c r="G7" s="2" t="s">
        <v>45</v>
      </c>
      <c r="H7" s="2">
        <f>(B21-B6)</f>
        <v>2.6999999999999993</v>
      </c>
      <c r="I7" s="2">
        <f t="shared" si="0"/>
        <v>0.69254999999999989</v>
      </c>
    </row>
    <row r="8" spans="1:9" ht="16" x14ac:dyDescent="0.2">
      <c r="A8" s="11">
        <v>17.7</v>
      </c>
      <c r="B8" s="19">
        <v>17.899999999999999</v>
      </c>
      <c r="D8" s="1" t="s">
        <v>6</v>
      </c>
      <c r="E8" s="2">
        <v>0.20849999999999999</v>
      </c>
      <c r="G8" s="2" t="s">
        <v>46</v>
      </c>
      <c r="H8" s="2">
        <f>(B20-B7)</f>
        <v>2.3000000000000007</v>
      </c>
      <c r="I8" s="2">
        <f t="shared" si="0"/>
        <v>0.47955000000000014</v>
      </c>
    </row>
    <row r="9" spans="1:9" ht="16" x14ac:dyDescent="0.2">
      <c r="A9" s="11">
        <v>20.2</v>
      </c>
      <c r="B9" s="19">
        <v>19</v>
      </c>
      <c r="D9" s="1" t="s">
        <v>5</v>
      </c>
      <c r="E9" s="2">
        <v>0.1686</v>
      </c>
      <c r="G9" s="2" t="s">
        <v>24</v>
      </c>
      <c r="H9" s="2">
        <f>(B19-B8)</f>
        <v>2.1000000000000014</v>
      </c>
      <c r="I9" s="2">
        <f t="shared" si="0"/>
        <v>0.35406000000000026</v>
      </c>
    </row>
    <row r="10" spans="1:9" ht="16" x14ac:dyDescent="0.2">
      <c r="A10" s="11">
        <v>19</v>
      </c>
      <c r="B10" s="19">
        <v>19.100000000000001</v>
      </c>
      <c r="D10" s="1" t="s">
        <v>42</v>
      </c>
      <c r="E10" s="2">
        <v>0.13339999999999999</v>
      </c>
      <c r="G10" s="2" t="s">
        <v>25</v>
      </c>
      <c r="H10" s="2">
        <f>(B18-B9)</f>
        <v>0.89999999999999858</v>
      </c>
      <c r="I10" s="2">
        <f t="shared" si="0"/>
        <v>0.12005999999999981</v>
      </c>
    </row>
    <row r="11" spans="1:9" ht="16" x14ac:dyDescent="0.2">
      <c r="A11" s="11">
        <v>19.100000000000001</v>
      </c>
      <c r="B11" s="19">
        <v>19.399999999999999</v>
      </c>
      <c r="D11" s="1" t="s">
        <v>41</v>
      </c>
      <c r="E11" s="2">
        <v>0.1013</v>
      </c>
      <c r="G11" s="2" t="s">
        <v>26</v>
      </c>
      <c r="H11" s="2">
        <f>(B17-B10)</f>
        <v>0.59999999999999787</v>
      </c>
      <c r="I11" s="2">
        <f t="shared" si="0"/>
        <v>6.0779999999999786E-2</v>
      </c>
    </row>
    <row r="12" spans="1:9" ht="16" x14ac:dyDescent="0.2">
      <c r="A12" s="11">
        <v>19.399999999999999</v>
      </c>
      <c r="B12" s="19">
        <v>19.399999999999999</v>
      </c>
      <c r="D12" s="1" t="s">
        <v>40</v>
      </c>
      <c r="E12" s="2">
        <v>7.1099999999999997E-2</v>
      </c>
      <c r="G12" s="2" t="s">
        <v>27</v>
      </c>
      <c r="H12" s="2">
        <f>(B16-B11)</f>
        <v>0.30000000000000071</v>
      </c>
      <c r="I12" s="2">
        <f t="shared" si="0"/>
        <v>2.133000000000005E-2</v>
      </c>
    </row>
    <row r="13" spans="1:9" ht="16" x14ac:dyDescent="0.2">
      <c r="A13" s="11">
        <v>19.5</v>
      </c>
      <c r="B13" s="19">
        <v>19.399999999999999</v>
      </c>
      <c r="D13" s="1" t="s">
        <v>39</v>
      </c>
      <c r="E13" s="2">
        <v>4.2200000000000001E-2</v>
      </c>
      <c r="G13" s="2" t="s">
        <v>28</v>
      </c>
      <c r="H13" s="2">
        <f>(B15-B12)</f>
        <v>0.20000000000000284</v>
      </c>
      <c r="I13" s="2">
        <f t="shared" si="0"/>
        <v>8.440000000000121E-3</v>
      </c>
    </row>
    <row r="14" spans="1:9" ht="16" x14ac:dyDescent="0.2">
      <c r="A14" s="11">
        <v>20.6</v>
      </c>
      <c r="B14" s="19">
        <v>19.5</v>
      </c>
      <c r="D14" s="1" t="s">
        <v>38</v>
      </c>
      <c r="E14" s="2">
        <v>1.4E-2</v>
      </c>
      <c r="G14" s="2" t="s">
        <v>47</v>
      </c>
      <c r="H14" s="2">
        <f>(B14-B13)</f>
        <v>0.10000000000000142</v>
      </c>
      <c r="I14" s="2">
        <f>E14*H14</f>
        <v>1.4000000000000199E-3</v>
      </c>
    </row>
    <row r="15" spans="1:9" ht="16" x14ac:dyDescent="0.2">
      <c r="A15" s="11">
        <v>19.600000000000001</v>
      </c>
      <c r="B15" s="19">
        <v>19.600000000000001</v>
      </c>
    </row>
    <row r="16" spans="1:9" ht="16" x14ac:dyDescent="0.2">
      <c r="A16" s="11">
        <v>17.5</v>
      </c>
      <c r="B16" s="19">
        <v>19.7</v>
      </c>
      <c r="H16" s="15" t="s">
        <v>2</v>
      </c>
      <c r="I16" s="16" t="s">
        <v>4</v>
      </c>
    </row>
    <row r="17" spans="1:9" ht="16" x14ac:dyDescent="0.2">
      <c r="A17" s="11">
        <v>19.7</v>
      </c>
      <c r="B17" s="19">
        <v>19.7</v>
      </c>
      <c r="H17" s="17" t="s">
        <v>2</v>
      </c>
      <c r="I17" s="2">
        <f>SUM(I5:I16)</f>
        <v>4.3921300000000008</v>
      </c>
    </row>
    <row r="18" spans="1:9" ht="16" x14ac:dyDescent="0.2">
      <c r="A18" s="11">
        <v>19.899999999999999</v>
      </c>
      <c r="B18" s="19">
        <v>19.899999999999999</v>
      </c>
    </row>
    <row r="19" spans="1:9" ht="16" x14ac:dyDescent="0.2">
      <c r="A19" s="11">
        <v>20</v>
      </c>
      <c r="B19" s="19">
        <v>20</v>
      </c>
      <c r="D19" s="16" t="s">
        <v>3</v>
      </c>
      <c r="E19" s="2">
        <f>SUM(B4-B24)^2+(B5-B24)^2+(B6-B24)^2+(B7-B24)^2+(B8-B24)^2+(B9-B24)^2+(B10-B24)^2+(B11-B24)^2+(B12-B24)^2+(B13-B24)^2+(B14-B24)^2+(B15-B24)^2+(B16-B24)^2+(B17-B24)^2+(B17-B24)^2+(B18-B24)^2+(B19-B24)^2+(B21-B24)^2+(B22-B24)^2+(B23-B24)^2</f>
        <v>22.856500000000004</v>
      </c>
      <c r="G19" s="3"/>
    </row>
    <row r="20" spans="1:9" ht="16" x14ac:dyDescent="0.2">
      <c r="A20" s="11">
        <v>19.7</v>
      </c>
      <c r="B20" s="19">
        <v>20</v>
      </c>
      <c r="D20" s="16" t="s">
        <v>1</v>
      </c>
      <c r="E20" s="2">
        <f>(I17)^2/E19</f>
        <v>0.84399649714085723</v>
      </c>
      <c r="G20" s="4"/>
    </row>
    <row r="21" spans="1:9" ht="16" x14ac:dyDescent="0.2">
      <c r="A21" s="11">
        <v>21.7</v>
      </c>
      <c r="B21" s="19">
        <v>20.2</v>
      </c>
      <c r="G21" s="3"/>
    </row>
    <row r="22" spans="1:9" ht="16" x14ac:dyDescent="0.2">
      <c r="A22" s="11">
        <v>20</v>
      </c>
      <c r="B22" s="19">
        <v>20.6</v>
      </c>
      <c r="G22" s="3"/>
    </row>
    <row r="23" spans="1:9" ht="16" x14ac:dyDescent="0.2">
      <c r="A23" s="11">
        <v>19.399999999999999</v>
      </c>
      <c r="B23" s="19">
        <v>21.7</v>
      </c>
      <c r="G23" s="3"/>
    </row>
    <row r="24" spans="1:9" ht="16" x14ac:dyDescent="0.2">
      <c r="A24" s="2" t="s">
        <v>0</v>
      </c>
      <c r="B24" s="2">
        <f>AVERAGE(B4:B23)</f>
        <v>19.294999999999998</v>
      </c>
      <c r="G24" s="3"/>
    </row>
    <row r="25" spans="1:9" ht="16" x14ac:dyDescent="0.2">
      <c r="G25" s="3"/>
    </row>
    <row r="26" spans="1:9" ht="16" x14ac:dyDescent="0.2">
      <c r="G26" s="3"/>
    </row>
    <row r="27" spans="1:9" ht="16" x14ac:dyDescent="0.2">
      <c r="G27" s="3"/>
    </row>
    <row r="28" spans="1:9" ht="16" x14ac:dyDescent="0.2">
      <c r="G28" s="3"/>
    </row>
  </sheetData>
  <sortState xmlns:xlrd2="http://schemas.microsoft.com/office/spreadsheetml/2017/richdata2" ref="B5:B23">
    <sortCondition ref="B4:B23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B5C2-8005-8442-87B4-E37E9BBAE739}">
  <dimension ref="A1:I28"/>
  <sheetViews>
    <sheetView workbookViewId="0">
      <selection activeCell="A4" sqref="A4:A23"/>
    </sheetView>
  </sheetViews>
  <sheetFormatPr baseColWidth="10" defaultColWidth="8.83203125" defaultRowHeight="15" x14ac:dyDescent="0.2"/>
  <cols>
    <col min="1" max="1" width="19" style="1" customWidth="1"/>
    <col min="2" max="2" width="21.83203125" style="1" customWidth="1"/>
    <col min="3" max="3" width="8.83203125" style="1"/>
    <col min="4" max="4" width="19.83203125" style="1" customWidth="1"/>
    <col min="5" max="5" width="13.5" style="1" customWidth="1"/>
    <col min="6" max="8" width="8.83203125" style="1"/>
    <col min="9" max="9" width="12" style="1" customWidth="1"/>
    <col min="10" max="16384" width="8.83203125" style="1"/>
  </cols>
  <sheetData>
    <row r="1" spans="1:9" x14ac:dyDescent="0.2">
      <c r="A1" s="24" t="s">
        <v>13</v>
      </c>
      <c r="B1" s="24"/>
    </row>
    <row r="2" spans="1:9" x14ac:dyDescent="0.2">
      <c r="A2" s="24" t="s">
        <v>51</v>
      </c>
      <c r="B2" s="24"/>
    </row>
    <row r="3" spans="1:9" x14ac:dyDescent="0.2">
      <c r="A3" s="13" t="s">
        <v>30</v>
      </c>
      <c r="B3" s="13" t="s">
        <v>61</v>
      </c>
      <c r="D3" s="1" t="s">
        <v>12</v>
      </c>
      <c r="E3" s="2">
        <v>20</v>
      </c>
    </row>
    <row r="4" spans="1:9" ht="16" x14ac:dyDescent="0.2">
      <c r="A4" s="11">
        <v>14.4</v>
      </c>
      <c r="B4" s="11">
        <v>12.9</v>
      </c>
      <c r="H4" s="2" t="s">
        <v>11</v>
      </c>
      <c r="I4" s="2" t="s">
        <v>10</v>
      </c>
    </row>
    <row r="5" spans="1:9" ht="16" x14ac:dyDescent="0.2">
      <c r="A5" s="11">
        <v>14.4</v>
      </c>
      <c r="B5" s="11">
        <v>13.5</v>
      </c>
      <c r="D5" s="1" t="s">
        <v>9</v>
      </c>
      <c r="E5" s="2">
        <v>0.47339999999999999</v>
      </c>
      <c r="G5" s="2" t="s">
        <v>43</v>
      </c>
      <c r="H5" s="2">
        <f>(B23-B4)</f>
        <v>4.9000000000000004</v>
      </c>
      <c r="I5" s="2">
        <f>E5*H5</f>
        <v>2.3196600000000003</v>
      </c>
    </row>
    <row r="6" spans="1:9" ht="16" x14ac:dyDescent="0.2">
      <c r="A6" s="11">
        <v>14.2</v>
      </c>
      <c r="B6" s="11">
        <v>13.6</v>
      </c>
      <c r="D6" s="1" t="s">
        <v>8</v>
      </c>
      <c r="E6" s="2">
        <v>0.3211</v>
      </c>
      <c r="G6" s="2" t="s">
        <v>44</v>
      </c>
      <c r="H6" s="2">
        <f>(B22-B5)</f>
        <v>4.3000000000000007</v>
      </c>
      <c r="I6" s="2">
        <f t="shared" ref="I6:I13" si="0">E6*H6</f>
        <v>1.3807300000000002</v>
      </c>
    </row>
    <row r="7" spans="1:9" ht="16" x14ac:dyDescent="0.2">
      <c r="A7" s="11">
        <v>15.9</v>
      </c>
      <c r="B7" s="11">
        <v>13.9</v>
      </c>
      <c r="D7" s="1" t="s">
        <v>7</v>
      </c>
      <c r="E7" s="2">
        <v>0.25650000000000001</v>
      </c>
      <c r="G7" s="2" t="s">
        <v>45</v>
      </c>
      <c r="H7" s="2">
        <f>(B21-B6)</f>
        <v>3.5000000000000018</v>
      </c>
      <c r="I7" s="2">
        <f t="shared" si="0"/>
        <v>0.89775000000000049</v>
      </c>
    </row>
    <row r="8" spans="1:9" ht="16" x14ac:dyDescent="0.2">
      <c r="A8" s="11">
        <v>15.5</v>
      </c>
      <c r="B8" s="11">
        <v>14.2</v>
      </c>
      <c r="D8" s="1" t="s">
        <v>6</v>
      </c>
      <c r="E8" s="2">
        <v>0.20849999999999999</v>
      </c>
      <c r="G8" s="2" t="s">
        <v>46</v>
      </c>
      <c r="H8" s="2">
        <f>(B20-B7)</f>
        <v>3.0999999999999996</v>
      </c>
      <c r="I8" s="2">
        <f t="shared" si="0"/>
        <v>0.64634999999999987</v>
      </c>
    </row>
    <row r="9" spans="1:9" ht="16" x14ac:dyDescent="0.2">
      <c r="A9" s="11">
        <v>14.5</v>
      </c>
      <c r="B9" s="11">
        <v>14.4</v>
      </c>
      <c r="D9" s="1" t="s">
        <v>5</v>
      </c>
      <c r="E9" s="2">
        <v>0.1686</v>
      </c>
      <c r="G9" s="2" t="s">
        <v>24</v>
      </c>
      <c r="H9" s="2">
        <f>(B19-B8)</f>
        <v>2.5</v>
      </c>
      <c r="I9" s="2">
        <f t="shared" si="0"/>
        <v>0.42149999999999999</v>
      </c>
    </row>
    <row r="10" spans="1:9" ht="16" x14ac:dyDescent="0.2">
      <c r="A10" s="11">
        <v>13.6</v>
      </c>
      <c r="B10" s="11">
        <v>14.4</v>
      </c>
      <c r="D10" s="1" t="s">
        <v>42</v>
      </c>
      <c r="E10" s="2">
        <v>0.13339999999999999</v>
      </c>
      <c r="G10" s="2" t="s">
        <v>25</v>
      </c>
      <c r="H10" s="2">
        <f>(B18-B9)</f>
        <v>2.2999999999999989</v>
      </c>
      <c r="I10" s="2">
        <f t="shared" si="0"/>
        <v>0.30681999999999982</v>
      </c>
    </row>
    <row r="11" spans="1:9" ht="16" x14ac:dyDescent="0.2">
      <c r="A11" s="11">
        <v>16.7</v>
      </c>
      <c r="B11" s="11">
        <v>14.5</v>
      </c>
      <c r="D11" s="1" t="s">
        <v>41</v>
      </c>
      <c r="E11" s="2">
        <v>0.1013</v>
      </c>
      <c r="G11" s="2" t="s">
        <v>26</v>
      </c>
      <c r="H11" s="2">
        <f>(B17-B10)</f>
        <v>1.9000000000000004</v>
      </c>
      <c r="I11" s="2">
        <f t="shared" si="0"/>
        <v>0.19247000000000003</v>
      </c>
    </row>
    <row r="12" spans="1:9" ht="16" x14ac:dyDescent="0.2">
      <c r="A12" s="11">
        <v>13.9</v>
      </c>
      <c r="B12" s="11">
        <v>15.5</v>
      </c>
      <c r="D12" s="1" t="s">
        <v>40</v>
      </c>
      <c r="E12" s="2">
        <v>7.1099999999999997E-2</v>
      </c>
      <c r="G12" s="2" t="s">
        <v>27</v>
      </c>
      <c r="H12" s="2">
        <f>(B16-B11)</f>
        <v>1.6000000000000014</v>
      </c>
      <c r="I12" s="2">
        <f t="shared" si="0"/>
        <v>0.1137600000000001</v>
      </c>
    </row>
    <row r="13" spans="1:9" ht="16" x14ac:dyDescent="0.2">
      <c r="A13" s="11">
        <v>16.7</v>
      </c>
      <c r="B13" s="11">
        <v>15.8</v>
      </c>
      <c r="D13" s="1" t="s">
        <v>39</v>
      </c>
      <c r="E13" s="2">
        <v>4.2200000000000001E-2</v>
      </c>
      <c r="G13" s="2" t="s">
        <v>28</v>
      </c>
      <c r="H13" s="2">
        <f>(B15-B12)</f>
        <v>0.5</v>
      </c>
      <c r="I13" s="2">
        <f t="shared" si="0"/>
        <v>2.1100000000000001E-2</v>
      </c>
    </row>
    <row r="14" spans="1:9" ht="16" x14ac:dyDescent="0.2">
      <c r="A14" s="11">
        <v>17.100000000000001</v>
      </c>
      <c r="B14" s="11">
        <v>15.9</v>
      </c>
      <c r="D14" s="1" t="s">
        <v>38</v>
      </c>
      <c r="E14" s="2">
        <v>1.4E-2</v>
      </c>
      <c r="G14" s="2" t="s">
        <v>47</v>
      </c>
      <c r="H14" s="2">
        <f>(B14-B13)</f>
        <v>9.9999999999999645E-2</v>
      </c>
      <c r="I14" s="2">
        <f>E14*H14</f>
        <v>1.399999999999995E-3</v>
      </c>
    </row>
    <row r="15" spans="1:9" ht="16" x14ac:dyDescent="0.2">
      <c r="A15" s="11">
        <v>12.9</v>
      </c>
      <c r="B15" s="11">
        <v>16</v>
      </c>
    </row>
    <row r="16" spans="1:9" ht="16" x14ac:dyDescent="0.2">
      <c r="A16" s="11">
        <v>15.8</v>
      </c>
      <c r="B16" s="11">
        <v>16.100000000000001</v>
      </c>
      <c r="H16" s="15" t="s">
        <v>2</v>
      </c>
      <c r="I16" s="16" t="s">
        <v>4</v>
      </c>
    </row>
    <row r="17" spans="1:9" ht="16" x14ac:dyDescent="0.2">
      <c r="A17" s="11">
        <v>17.8</v>
      </c>
      <c r="B17" s="11">
        <v>16.3</v>
      </c>
      <c r="H17" s="17" t="s">
        <v>2</v>
      </c>
      <c r="I17" s="2">
        <f>SUM(I5:I16)</f>
        <v>6.301540000000001</v>
      </c>
    </row>
    <row r="18" spans="1:9" ht="16" x14ac:dyDescent="0.2">
      <c r="A18" s="11">
        <v>17</v>
      </c>
      <c r="B18" s="11">
        <v>16.7</v>
      </c>
    </row>
    <row r="19" spans="1:9" ht="16" x14ac:dyDescent="0.2">
      <c r="A19" s="11">
        <v>16</v>
      </c>
      <c r="B19" s="11">
        <v>16.7</v>
      </c>
      <c r="D19" s="16" t="s">
        <v>3</v>
      </c>
      <c r="E19" s="2">
        <f>SUM(B4-B24)^2+(B5-B24)^2+(B6-B24)^2+(B7-B24)^2+(B8-B24)^2+(B9-B24)^2+(B10-B24)^2+(B11-B24)^2+(B12-B24)^2+(B13-B24)^2+(B14-B24)^2+(B15-B24)^2+(B16-B24)^2+(B17-B24)^2+(B17-B24)^2+(B18-B24)^2+(B19-B24)^2+(B21-B24)^2+(B22-B24)^2+(B23-B24)^2</f>
        <v>40.206500000000013</v>
      </c>
      <c r="G19" s="3"/>
    </row>
    <row r="20" spans="1:9" ht="16" x14ac:dyDescent="0.2">
      <c r="A20" s="11">
        <v>16.3</v>
      </c>
      <c r="B20" s="11">
        <v>17</v>
      </c>
      <c r="D20" s="16" t="s">
        <v>1</v>
      </c>
      <c r="E20" s="2">
        <f>(I17)^2/E19</f>
        <v>0.9876364859313792</v>
      </c>
      <c r="G20" s="4"/>
    </row>
    <row r="21" spans="1:9" ht="16" x14ac:dyDescent="0.2">
      <c r="A21" s="11">
        <v>16.100000000000001</v>
      </c>
      <c r="B21" s="11">
        <v>17.100000000000001</v>
      </c>
      <c r="G21" s="3"/>
    </row>
    <row r="22" spans="1:9" ht="16" x14ac:dyDescent="0.2">
      <c r="A22" s="11">
        <v>17.8</v>
      </c>
      <c r="B22" s="11">
        <v>17.8</v>
      </c>
      <c r="G22" s="3"/>
    </row>
    <row r="23" spans="1:9" ht="16" x14ac:dyDescent="0.2">
      <c r="A23" s="11">
        <v>13.5</v>
      </c>
      <c r="B23" s="11">
        <v>17.8</v>
      </c>
      <c r="G23" s="3"/>
    </row>
    <row r="24" spans="1:9" ht="16" x14ac:dyDescent="0.2">
      <c r="A24" s="2" t="s">
        <v>0</v>
      </c>
      <c r="B24" s="2">
        <f>AVERAGE(B4:B23)</f>
        <v>15.505000000000001</v>
      </c>
      <c r="G24" s="3"/>
    </row>
    <row r="25" spans="1:9" ht="16" x14ac:dyDescent="0.2">
      <c r="G25" s="3"/>
    </row>
    <row r="26" spans="1:9" ht="16" x14ac:dyDescent="0.2">
      <c r="G26" s="3"/>
    </row>
    <row r="27" spans="1:9" ht="16" x14ac:dyDescent="0.2">
      <c r="G27" s="3"/>
    </row>
    <row r="28" spans="1:9" ht="16" x14ac:dyDescent="0.2">
      <c r="G28" s="3"/>
    </row>
  </sheetData>
  <sortState xmlns:xlrd2="http://schemas.microsoft.com/office/spreadsheetml/2017/richdata2" ref="B4:B23">
    <sortCondition ref="B4:B23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SW pentru necesitatile agicult</vt:lpstr>
      <vt:lpstr>SW pentru irigare</vt:lpstr>
      <vt:lpstr>X2 pearson necesitatile agricul</vt:lpstr>
      <vt:lpstr>X2 pearson pentru irigare</vt:lpstr>
      <vt:lpstr>SW viteza vantului iunie</vt:lpstr>
      <vt:lpstr>SW viteza vantului septembrie</vt:lpstr>
      <vt:lpstr>t-Student vant</vt:lpstr>
      <vt:lpstr>SW temp medie iunie</vt:lpstr>
      <vt:lpstr>SW temp medie septembrie</vt:lpstr>
      <vt:lpstr>Fisher F-test temp</vt:lpstr>
      <vt:lpstr>SW Fara frecv masculin</vt:lpstr>
      <vt:lpstr>SW Fara frecv feminin</vt:lpstr>
      <vt:lpstr>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Calancea</dc:creator>
  <cp:lastModifiedBy>Catalin Calancea</cp:lastModifiedBy>
  <dcterms:created xsi:type="dcterms:W3CDTF">2022-11-23T07:55:10Z</dcterms:created>
  <dcterms:modified xsi:type="dcterms:W3CDTF">2022-11-27T19:28:42Z</dcterms:modified>
</cp:coreProperties>
</file>