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2_Research Publication\12_Online Repository\"/>
    </mc:Choice>
  </mc:AlternateContent>
  <xr:revisionPtr revIDLastSave="0" documentId="13_ncr:1_{21E30D7B-D97B-4BC3-B6B7-22533DE10D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2" r:id="rId1"/>
    <sheet name="MSA plo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3" l="1"/>
  <c r="Z10" i="3"/>
  <c r="Z14" i="3"/>
  <c r="Z15" i="3"/>
  <c r="Z16" i="3"/>
  <c r="Z17" i="3"/>
  <c r="Y8" i="3"/>
  <c r="Y9" i="3"/>
  <c r="Y10" i="3"/>
  <c r="Y11" i="3"/>
  <c r="Y14" i="3"/>
  <c r="Y15" i="3"/>
  <c r="Y16" i="3"/>
  <c r="X8" i="3"/>
  <c r="X9" i="3"/>
  <c r="X10" i="3"/>
  <c r="X11" i="3"/>
  <c r="X12" i="3"/>
  <c r="X13" i="3"/>
  <c r="X14" i="3"/>
  <c r="X15" i="3"/>
  <c r="X16" i="3"/>
  <c r="X17" i="3"/>
  <c r="K46" i="2"/>
  <c r="K47" i="2"/>
  <c r="K48" i="2"/>
  <c r="K49" i="2"/>
  <c r="K50" i="2"/>
  <c r="K51" i="2"/>
  <c r="K52" i="2"/>
  <c r="K53" i="2"/>
  <c r="K54" i="2"/>
  <c r="K55" i="2"/>
  <c r="K45" i="2"/>
  <c r="K33" i="2"/>
  <c r="K34" i="2"/>
  <c r="K35" i="2"/>
  <c r="K36" i="2"/>
  <c r="K37" i="2"/>
  <c r="K38" i="2"/>
  <c r="K39" i="2"/>
  <c r="K40" i="2"/>
  <c r="K41" i="2"/>
  <c r="K42" i="2"/>
  <c r="K32" i="2"/>
  <c r="K7" i="2"/>
  <c r="K8" i="2"/>
  <c r="K9" i="2"/>
  <c r="K10" i="2"/>
  <c r="K11" i="2"/>
  <c r="K12" i="2"/>
  <c r="K13" i="2"/>
  <c r="K14" i="2"/>
  <c r="K15" i="2"/>
  <c r="K16" i="2"/>
  <c r="K6" i="2"/>
  <c r="K20" i="2"/>
  <c r="K21" i="2"/>
  <c r="K22" i="2"/>
  <c r="K23" i="2"/>
  <c r="K24" i="2"/>
  <c r="K25" i="2"/>
  <c r="K26" i="2"/>
  <c r="K27" i="2"/>
  <c r="K28" i="2"/>
  <c r="K29" i="2"/>
  <c r="K19" i="2"/>
  <c r="E8" i="3"/>
  <c r="E9" i="3"/>
  <c r="E10" i="3"/>
  <c r="E11" i="3"/>
  <c r="E12" i="3"/>
  <c r="E13" i="3"/>
  <c r="E14" i="3"/>
  <c r="E15" i="3"/>
  <c r="E16" i="3"/>
  <c r="E17" i="3"/>
  <c r="D8" i="3"/>
  <c r="D9" i="3"/>
  <c r="D10" i="3"/>
  <c r="D11" i="3"/>
  <c r="D12" i="3"/>
  <c r="D13" i="3"/>
  <c r="D14" i="3"/>
  <c r="D15" i="3"/>
  <c r="D16" i="3"/>
  <c r="D17" i="3"/>
  <c r="AE27" i="3" l="1"/>
  <c r="AE26" i="3"/>
  <c r="AE25" i="3"/>
  <c r="AE24" i="3"/>
  <c r="J55" i="2"/>
  <c r="J54" i="2"/>
  <c r="J53" i="2"/>
  <c r="J52" i="2"/>
  <c r="J51" i="2"/>
  <c r="J50" i="2"/>
  <c r="J49" i="2"/>
  <c r="J48" i="2"/>
  <c r="J47" i="2"/>
  <c r="J46" i="2"/>
  <c r="J45" i="2"/>
  <c r="J42" i="2"/>
  <c r="J41" i="2"/>
  <c r="J40" i="2"/>
  <c r="J39" i="2"/>
  <c r="J38" i="2"/>
  <c r="J37" i="2"/>
  <c r="J36" i="2"/>
  <c r="J35" i="2"/>
  <c r="J34" i="2"/>
  <c r="J33" i="2"/>
  <c r="J32" i="2"/>
  <c r="J29" i="2"/>
  <c r="J28" i="2"/>
  <c r="J27" i="2"/>
  <c r="J26" i="2"/>
  <c r="J25" i="2"/>
  <c r="J24" i="2"/>
  <c r="J23" i="2"/>
  <c r="J22" i="2"/>
  <c r="J21" i="2"/>
  <c r="J20" i="2"/>
  <c r="J19" i="2"/>
  <c r="J7" i="2"/>
  <c r="J8" i="2"/>
  <c r="J9" i="2"/>
  <c r="J10" i="2"/>
  <c r="J11" i="2"/>
  <c r="J12" i="2"/>
  <c r="J13" i="2"/>
  <c r="J14" i="2"/>
  <c r="J15" i="2"/>
  <c r="J16" i="2"/>
  <c r="J6" i="2"/>
  <c r="B7" i="3" l="1"/>
  <c r="E7" i="3" l="1"/>
  <c r="D7" i="3"/>
  <c r="C8" i="3"/>
  <c r="C9" i="3"/>
  <c r="C10" i="3"/>
  <c r="C11" i="3"/>
  <c r="C12" i="3"/>
  <c r="C13" i="3"/>
  <c r="C14" i="3"/>
  <c r="C15" i="3"/>
  <c r="C16" i="3"/>
  <c r="C17" i="3"/>
  <c r="C7" i="3"/>
  <c r="B8" i="3"/>
  <c r="B9" i="3"/>
  <c r="B10" i="3"/>
  <c r="B11" i="3"/>
  <c r="B12" i="3"/>
  <c r="B13" i="3"/>
  <c r="B14" i="3"/>
  <c r="B15" i="3"/>
  <c r="B16" i="3"/>
  <c r="B17" i="3"/>
  <c r="P12" i="3" l="1"/>
  <c r="P11" i="3" s="1"/>
  <c r="P8" i="3" s="1"/>
  <c r="O12" i="3"/>
  <c r="O8" i="3"/>
  <c r="O9" i="3"/>
  <c r="P9" i="3"/>
  <c r="O10" i="3"/>
  <c r="P10" i="3"/>
  <c r="O11" i="3"/>
  <c r="O14" i="3"/>
  <c r="P14" i="3"/>
  <c r="O15" i="3"/>
  <c r="P15" i="3"/>
  <c r="O16" i="3"/>
  <c r="P16" i="3"/>
  <c r="W8" i="3" l="1"/>
  <c r="W9" i="3"/>
  <c r="W10" i="3"/>
  <c r="W11" i="3"/>
  <c r="W12" i="3"/>
  <c r="W13" i="3"/>
  <c r="W14" i="3"/>
  <c r="W15" i="3"/>
  <c r="W16" i="3"/>
  <c r="W17" i="3"/>
  <c r="Y17" i="3"/>
  <c r="Z7" i="3"/>
  <c r="Y7" i="3"/>
  <c r="X7" i="3"/>
  <c r="W7" i="3"/>
  <c r="V17" i="3"/>
  <c r="V16" i="3"/>
  <c r="V15" i="3"/>
  <c r="V14" i="3"/>
  <c r="V13" i="3"/>
  <c r="V12" i="3"/>
  <c r="V11" i="3"/>
  <c r="V10" i="3"/>
  <c r="V9" i="3"/>
  <c r="V8" i="3"/>
  <c r="V7" i="3"/>
  <c r="P17" i="3"/>
  <c r="P7" i="3"/>
  <c r="O17" i="3"/>
  <c r="O7" i="3"/>
  <c r="M8" i="3"/>
  <c r="M9" i="3"/>
  <c r="M10" i="3"/>
  <c r="M11" i="3"/>
  <c r="M12" i="3"/>
  <c r="M13" i="3"/>
  <c r="M14" i="3"/>
  <c r="M15" i="3"/>
  <c r="M16" i="3"/>
  <c r="M17" i="3"/>
  <c r="N8" i="3"/>
  <c r="N9" i="3"/>
  <c r="N10" i="3"/>
  <c r="N11" i="3"/>
  <c r="N12" i="3"/>
  <c r="N13" i="3"/>
  <c r="N14" i="3"/>
  <c r="N15" i="3"/>
  <c r="N16" i="3"/>
  <c r="N17" i="3"/>
  <c r="N7" i="3"/>
  <c r="M7" i="3"/>
  <c r="L17" i="3"/>
  <c r="L16" i="3"/>
  <c r="L15" i="3"/>
  <c r="L14" i="3"/>
  <c r="L13" i="3"/>
  <c r="L12" i="3"/>
  <c r="L11" i="3"/>
  <c r="L10" i="3"/>
  <c r="L9" i="3"/>
  <c r="L8" i="3"/>
  <c r="L7" i="3"/>
  <c r="A8" i="3"/>
  <c r="A9" i="3"/>
  <c r="A10" i="3"/>
  <c r="A11" i="3"/>
  <c r="A12" i="3"/>
  <c r="A13" i="3"/>
  <c r="A14" i="3"/>
  <c r="A15" i="3"/>
  <c r="A16" i="3"/>
  <c r="A17" i="3"/>
  <c r="A7" i="3"/>
  <c r="O29" i="2" l="1"/>
  <c r="N29" i="2"/>
  <c r="I29" i="2"/>
  <c r="M29" i="2" s="1"/>
  <c r="O28" i="2"/>
  <c r="N28" i="2"/>
  <c r="I28" i="2"/>
  <c r="O27" i="2"/>
  <c r="N27" i="2"/>
  <c r="I27" i="2"/>
  <c r="M27" i="2" s="1"/>
  <c r="O26" i="2"/>
  <c r="N26" i="2"/>
  <c r="I26" i="2"/>
  <c r="M26" i="2" s="1"/>
  <c r="O25" i="2"/>
  <c r="N25" i="2"/>
  <c r="I25" i="2"/>
  <c r="M25" i="2" s="1"/>
  <c r="O24" i="2"/>
  <c r="N24" i="2"/>
  <c r="I24" i="2"/>
  <c r="M24" i="2" s="1"/>
  <c r="O23" i="2"/>
  <c r="N23" i="2"/>
  <c r="I23" i="2"/>
  <c r="M23" i="2" s="1"/>
  <c r="O22" i="2"/>
  <c r="N22" i="2"/>
  <c r="I22" i="2"/>
  <c r="O21" i="2"/>
  <c r="N21" i="2"/>
  <c r="I21" i="2"/>
  <c r="M21" i="2" s="1"/>
  <c r="O20" i="2"/>
  <c r="N20" i="2"/>
  <c r="I20" i="2"/>
  <c r="M20" i="2" s="1"/>
  <c r="O19" i="2"/>
  <c r="N19" i="2"/>
  <c r="I19" i="2"/>
  <c r="L19" i="2" s="1"/>
  <c r="P19" i="2" s="1"/>
  <c r="T20" i="2" l="1"/>
  <c r="S20" i="2"/>
  <c r="U20" i="2"/>
  <c r="W20" i="2" s="1"/>
  <c r="U12" i="2"/>
  <c r="W12" i="2" s="1"/>
  <c r="S12" i="2"/>
  <c r="T12" i="2"/>
  <c r="L24" i="2"/>
  <c r="P24" i="2" s="1"/>
  <c r="L28" i="2"/>
  <c r="P28" i="2" s="1"/>
  <c r="L22" i="2"/>
  <c r="P22" i="2" s="1"/>
  <c r="L21" i="2"/>
  <c r="P21" i="2" s="1"/>
  <c r="L23" i="2"/>
  <c r="P23" i="2" s="1"/>
  <c r="L25" i="2"/>
  <c r="P25" i="2" s="1"/>
  <c r="L26" i="2"/>
  <c r="P26" i="2" s="1"/>
  <c r="L29" i="2"/>
  <c r="P29" i="2" s="1"/>
  <c r="L20" i="2"/>
  <c r="P20" i="2" s="1"/>
  <c r="L27" i="2"/>
  <c r="P27" i="2" s="1"/>
  <c r="M19" i="2"/>
  <c r="M22" i="2"/>
  <c r="M28" i="2"/>
  <c r="O16" i="2"/>
  <c r="N16" i="2"/>
  <c r="I16" i="2"/>
  <c r="M16" i="2" s="1"/>
  <c r="O15" i="2"/>
  <c r="N15" i="2"/>
  <c r="I15" i="2"/>
  <c r="O14" i="2"/>
  <c r="N14" i="2"/>
  <c r="I14" i="2"/>
  <c r="M14" i="2" s="1"/>
  <c r="O13" i="2"/>
  <c r="N13" i="2"/>
  <c r="I13" i="2"/>
  <c r="O12" i="2"/>
  <c r="N12" i="2"/>
  <c r="I12" i="2"/>
  <c r="O11" i="2"/>
  <c r="N11" i="2"/>
  <c r="I11" i="2"/>
  <c r="M11" i="2" s="1"/>
  <c r="O10" i="2"/>
  <c r="N10" i="2"/>
  <c r="I10" i="2"/>
  <c r="O9" i="2"/>
  <c r="N9" i="2"/>
  <c r="I9" i="2"/>
  <c r="O8" i="2"/>
  <c r="N8" i="2"/>
  <c r="I8" i="2"/>
  <c r="M8" i="2" s="1"/>
  <c r="O7" i="2"/>
  <c r="N7" i="2"/>
  <c r="I7" i="2"/>
  <c r="O6" i="2"/>
  <c r="I6" i="2"/>
  <c r="I32" i="2"/>
  <c r="M32" i="2" s="1"/>
  <c r="O55" i="2"/>
  <c r="N55" i="2"/>
  <c r="O54" i="2"/>
  <c r="N54" i="2"/>
  <c r="O53" i="2"/>
  <c r="N53" i="2"/>
  <c r="O52" i="2"/>
  <c r="N52" i="2"/>
  <c r="O51" i="2"/>
  <c r="N51" i="2"/>
  <c r="O50" i="2"/>
  <c r="O49" i="2"/>
  <c r="N49" i="2"/>
  <c r="O48" i="2"/>
  <c r="N48" i="2"/>
  <c r="O47" i="2"/>
  <c r="N47" i="2"/>
  <c r="O46" i="2"/>
  <c r="N46" i="2"/>
  <c r="O45" i="2"/>
  <c r="N45" i="2"/>
  <c r="O33" i="2"/>
  <c r="O34" i="2"/>
  <c r="O35" i="2"/>
  <c r="O36" i="2"/>
  <c r="O37" i="2"/>
  <c r="O38" i="2"/>
  <c r="O39" i="2"/>
  <c r="O40" i="2"/>
  <c r="O41" i="2"/>
  <c r="O42" i="2"/>
  <c r="O32" i="2"/>
  <c r="N33" i="2"/>
  <c r="N34" i="2"/>
  <c r="N35" i="2"/>
  <c r="N36" i="2"/>
  <c r="N37" i="2"/>
  <c r="N38" i="2"/>
  <c r="N39" i="2"/>
  <c r="N40" i="2"/>
  <c r="N41" i="2"/>
  <c r="N42" i="2"/>
  <c r="I55" i="2"/>
  <c r="I54" i="2"/>
  <c r="I53" i="2"/>
  <c r="I52" i="2"/>
  <c r="I51" i="2"/>
  <c r="I50" i="2"/>
  <c r="M50" i="2" s="1"/>
  <c r="I49" i="2"/>
  <c r="I48" i="2"/>
  <c r="I47" i="2"/>
  <c r="M47" i="2" s="1"/>
  <c r="I46" i="2"/>
  <c r="I45" i="2"/>
  <c r="M45" i="2" s="1"/>
  <c r="I33" i="2"/>
  <c r="M33" i="2" s="1"/>
  <c r="I34" i="2"/>
  <c r="I35" i="2"/>
  <c r="I36" i="2"/>
  <c r="I37" i="2"/>
  <c r="I38" i="2"/>
  <c r="I39" i="2"/>
  <c r="M39" i="2" s="1"/>
  <c r="I40" i="2"/>
  <c r="I41" i="2"/>
  <c r="I42" i="2"/>
  <c r="M42" i="2" s="1"/>
  <c r="S4" i="2" l="1"/>
  <c r="M6" i="2"/>
  <c r="L6" i="2"/>
  <c r="P6" i="2" s="1"/>
  <c r="U28" i="2"/>
  <c r="W28" i="2" s="1"/>
  <c r="T4" i="2"/>
  <c r="U4" i="2" s="1"/>
  <c r="N6" i="2"/>
  <c r="S11" i="2" s="1"/>
  <c r="V20" i="2"/>
  <c r="T28" i="2"/>
  <c r="S28" i="2"/>
  <c r="V12" i="2"/>
  <c r="L13" i="2"/>
  <c r="P13" i="2" s="1"/>
  <c r="U11" i="2"/>
  <c r="S19" i="2"/>
  <c r="U19" i="2"/>
  <c r="W19" i="2" s="1"/>
  <c r="T19" i="2"/>
  <c r="L15" i="2"/>
  <c r="P15" i="2" s="1"/>
  <c r="L14" i="2"/>
  <c r="P14" i="2" s="1"/>
  <c r="L10" i="2"/>
  <c r="P10" i="2" s="1"/>
  <c r="L7" i="2"/>
  <c r="P7" i="2" s="1"/>
  <c r="L9" i="2"/>
  <c r="P9" i="2" s="1"/>
  <c r="L12" i="2"/>
  <c r="P12" i="2" s="1"/>
  <c r="L8" i="2"/>
  <c r="P8" i="2" s="1"/>
  <c r="L11" i="2"/>
  <c r="P11" i="2" s="1"/>
  <c r="L16" i="2"/>
  <c r="P16" i="2" s="1"/>
  <c r="M7" i="2"/>
  <c r="M9" i="2"/>
  <c r="M10" i="2"/>
  <c r="M12" i="2"/>
  <c r="M13" i="2"/>
  <c r="M15" i="2"/>
  <c r="L32" i="2"/>
  <c r="P32" i="2" s="1"/>
  <c r="L51" i="2"/>
  <c r="P51" i="2" s="1"/>
  <c r="L52" i="2"/>
  <c r="P52" i="2" s="1"/>
  <c r="L53" i="2"/>
  <c r="P53" i="2" s="1"/>
  <c r="L54" i="2"/>
  <c r="P54" i="2" s="1"/>
  <c r="L36" i="2"/>
  <c r="P36" i="2" s="1"/>
  <c r="L34" i="2"/>
  <c r="P34" i="2" s="1"/>
  <c r="L38" i="2"/>
  <c r="P38" i="2" s="1"/>
  <c r="L37" i="2"/>
  <c r="P37" i="2" s="1"/>
  <c r="U22" i="2"/>
  <c r="W22" i="2" s="1"/>
  <c r="T22" i="2"/>
  <c r="S22" i="2"/>
  <c r="L49" i="2"/>
  <c r="P49" i="2" s="1"/>
  <c r="M49" i="2"/>
  <c r="L46" i="2"/>
  <c r="P46" i="2" s="1"/>
  <c r="M46" i="2"/>
  <c r="L35" i="2"/>
  <c r="P35" i="2" s="1"/>
  <c r="L50" i="2"/>
  <c r="P50" i="2" s="1"/>
  <c r="N50" i="2"/>
  <c r="U14" i="2" s="1"/>
  <c r="W14" i="2" s="1"/>
  <c r="M34" i="2"/>
  <c r="L41" i="2"/>
  <c r="P41" i="2" s="1"/>
  <c r="M52" i="2"/>
  <c r="M35" i="2"/>
  <c r="L40" i="2"/>
  <c r="P40" i="2" s="1"/>
  <c r="L48" i="2"/>
  <c r="P48" i="2" s="1"/>
  <c r="M48" i="2"/>
  <c r="S21" i="2"/>
  <c r="T21" i="2"/>
  <c r="U21" i="2"/>
  <c r="W21" i="2" s="1"/>
  <c r="L33" i="2"/>
  <c r="P33" i="2" s="1"/>
  <c r="L55" i="2"/>
  <c r="P55" i="2" s="1"/>
  <c r="M40" i="2"/>
  <c r="N32" i="2"/>
  <c r="M51" i="2"/>
  <c r="L45" i="2"/>
  <c r="P45" i="2" s="1"/>
  <c r="M41" i="2"/>
  <c r="M36" i="2"/>
  <c r="L42" i="2"/>
  <c r="P42" i="2" s="1"/>
  <c r="M37" i="2"/>
  <c r="M38" i="2"/>
  <c r="L39" i="2"/>
  <c r="P39" i="2" s="1"/>
  <c r="M55" i="2"/>
  <c r="M53" i="2"/>
  <c r="M54" i="2"/>
  <c r="L47" i="2"/>
  <c r="P47" i="2" s="1"/>
  <c r="T11" i="2" l="1"/>
  <c r="T29" i="2"/>
  <c r="S27" i="2"/>
  <c r="V19" i="2"/>
  <c r="V28" i="2"/>
  <c r="T3" i="2"/>
  <c r="U3" i="2" s="1"/>
  <c r="S3" i="2"/>
  <c r="S6" i="2"/>
  <c r="T6" i="2"/>
  <c r="U6" i="2" s="1"/>
  <c r="T5" i="2"/>
  <c r="U5" i="2" s="1"/>
  <c r="S5" i="2"/>
  <c r="V21" i="2"/>
  <c r="V11" i="2"/>
  <c r="W11" i="2"/>
  <c r="U27" i="2"/>
  <c r="W27" i="2" s="1"/>
  <c r="T27" i="2"/>
  <c r="V22" i="2"/>
  <c r="S29" i="2"/>
  <c r="U29" i="2"/>
  <c r="W29" i="2" s="1"/>
  <c r="S14" i="2"/>
  <c r="T30" i="2"/>
  <c r="S30" i="2"/>
  <c r="U30" i="2"/>
  <c r="W30" i="2" s="1"/>
  <c r="T14" i="2"/>
  <c r="V14" i="2" s="1"/>
  <c r="T13" i="2"/>
  <c r="S13" i="2"/>
  <c r="U13" i="2"/>
  <c r="W13" i="2" s="1"/>
  <c r="V27" i="2" l="1"/>
  <c r="V13" i="2"/>
  <c r="V29" i="2"/>
  <c r="V30" i="2"/>
</calcChain>
</file>

<file path=xl/sharedStrings.xml><?xml version="1.0" encoding="utf-8"?>
<sst xmlns="http://schemas.openxmlformats.org/spreadsheetml/2006/main" count="190" uniqueCount="46">
  <si>
    <t>Northridge</t>
  </si>
  <si>
    <t>LomaPrieta</t>
  </si>
  <si>
    <t>IwateJapan</t>
  </si>
  <si>
    <t>Whittier</t>
  </si>
  <si>
    <t>Duzche Turkey</t>
  </si>
  <si>
    <t>Chi-Chi 1</t>
  </si>
  <si>
    <t>Chi-Chi 2</t>
  </si>
  <si>
    <t>Nigata</t>
  </si>
  <si>
    <t>Tottori 1</t>
  </si>
  <si>
    <t>Tottori 2</t>
  </si>
  <si>
    <t>Hector</t>
  </si>
  <si>
    <t>Duration of TH</t>
  </si>
  <si>
    <t>Run of TH</t>
  </si>
  <si>
    <t>NUS</t>
  </si>
  <si>
    <t>Rocking</t>
  </si>
  <si>
    <t>Inplane</t>
  </si>
  <si>
    <t>Outplane</t>
  </si>
  <si>
    <t>NO</t>
  </si>
  <si>
    <t>YES</t>
  </si>
  <si>
    <t>Final</t>
  </si>
  <si>
    <t>&lt; 90%</t>
  </si>
  <si>
    <t>&gt; 90%</t>
  </si>
  <si>
    <t>&gt; 50%</t>
  </si>
  <si>
    <t>POE (CP)</t>
  </si>
  <si>
    <t>POE (IO)</t>
  </si>
  <si>
    <t>I</t>
  </si>
  <si>
    <t>II</t>
  </si>
  <si>
    <t>III</t>
  </si>
  <si>
    <t>CP</t>
  </si>
  <si>
    <t>RP (yr)</t>
  </si>
  <si>
    <t>IO</t>
  </si>
  <si>
    <t>In plane Sliding</t>
  </si>
  <si>
    <t>Out-of-plane Sliding</t>
  </si>
  <si>
    <t>Peak disp</t>
  </si>
  <si>
    <t>PGA (g)</t>
  </si>
  <si>
    <t>5%-50%</t>
  </si>
  <si>
    <t>&lt; 5%</t>
  </si>
  <si>
    <t>RP (yrs)</t>
  </si>
  <si>
    <t>POE (10%)</t>
  </si>
  <si>
    <t>{0.3,0.3,0.3,0.3,0.3,0.3,0.3,0.3,0.3,0.3,0.3}</t>
  </si>
  <si>
    <t>{0.36,0.36,0.36,0.36,0.36,0.36,0.36,0.36,0.36,0.36,0.36}</t>
  </si>
  <si>
    <t>{0.45,0.45,0.45,0.45,0.45,0.45,0.45,0.45,0.45,0.45,0.45}</t>
  </si>
  <si>
    <t>{0.54,0.54,0.54,0.54,0.54,0.54,0.54,0.54,0.54,0.54,0.54}</t>
  </si>
  <si>
    <t>&lt; 10%</t>
  </si>
  <si>
    <t>10%-50%</t>
  </si>
  <si>
    <t xml:space="preserve"> Note: ERP for In plane sliding is ratio of final In Plane sliding to thickness of arch
ERP for Out of plane sliding is ratio of final Out-of-Plane sliding to width of 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</si>
</sst>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&quot;/11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8" borderId="0"/>
    <xf numFmtId="9" fontId="6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2" fontId="2" fillId="4" borderId="1" xfId="0" applyNumberFormat="1" applyFont="1" applyFill="1" applyBorder="1" applyAlignment="1">
      <alignment horizontal="center"/>
    </xf>
    <xf numFmtId="10" fontId="2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0" fontId="2" fillId="6" borderId="1" xfId="0" applyNumberFormat="1" applyFont="1" applyFill="1" applyBorder="1" applyAlignment="1">
      <alignment horizontal="center"/>
    </xf>
    <xf numFmtId="10" fontId="4" fillId="6" borderId="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0" fontId="4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" fontId="0" fillId="7" borderId="2" xfId="0" applyNumberForma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2" applyFont="1" applyAlignment="1">
      <alignment horizontal="left"/>
    </xf>
    <xf numFmtId="9" fontId="0" fillId="0" borderId="0" xfId="0" applyNumberFormat="1"/>
    <xf numFmtId="2" fontId="3" fillId="6" borderId="1" xfId="0" applyNumberFormat="1" applyFont="1" applyFill="1" applyBorder="1" applyAlignment="1">
      <alignment horizontal="center"/>
    </xf>
    <xf numFmtId="2" fontId="3" fillId="7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</cellXfs>
  <cellStyles count="3">
    <cellStyle name="Black" xfId="1" xr:uid="{00000000-0005-0000-0000-000000000000}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6079299077831"/>
          <c:y val="5.0365356133901903E-2"/>
          <c:w val="0.79466284119567132"/>
          <c:h val="0.75590359847310407"/>
        </c:manualLayout>
      </c:layout>
      <c:scatterChart>
        <c:scatterStyle val="lineMarker"/>
        <c:varyColors val="0"/>
        <c:ser>
          <c:idx val="4"/>
          <c:order val="0"/>
          <c:tx>
            <c:v>LS2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0.9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69E-447E-8DAD-14B5594721DD}"/>
            </c:ext>
          </c:extLst>
        </c:ser>
        <c:ser>
          <c:idx val="3"/>
          <c:order val="1"/>
          <c:tx>
            <c:v>RP of 4975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'MSA plots'!$E$7:$E$17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0.54</c:v>
              </c:pt>
              <c:pt idx="1">
                <c:v>0.54</c:v>
              </c:pt>
              <c:pt idx="2">
                <c:v>0.54</c:v>
              </c:pt>
              <c:pt idx="3">
                <c:v>0.54</c:v>
              </c:pt>
              <c:pt idx="4">
                <c:v>0.54</c:v>
              </c:pt>
              <c:pt idx="5">
                <c:v>0.54</c:v>
              </c:pt>
              <c:pt idx="6">
                <c:v>0.54</c:v>
              </c:pt>
              <c:pt idx="7">
                <c:v>0.54</c:v>
              </c:pt>
              <c:pt idx="8">
                <c:v>0.54</c:v>
              </c:pt>
              <c:pt idx="9">
                <c:v>0.54</c:v>
              </c:pt>
              <c:pt idx="10">
                <c:v>0.54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69E-447E-8DAD-14B5594721DD}"/>
            </c:ext>
          </c:extLst>
        </c:ser>
        <c:ser>
          <c:idx val="2"/>
          <c:order val="2"/>
          <c:tx>
            <c:v>RP of 2475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'MSA plots'!$D$7:$D$17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0.45</c:v>
              </c:pt>
              <c:pt idx="1">
                <c:v>0.45</c:v>
              </c:pt>
              <c:pt idx="2">
                <c:v>0.45</c:v>
              </c:pt>
              <c:pt idx="3">
                <c:v>0.45</c:v>
              </c:pt>
              <c:pt idx="4">
                <c:v>0.45</c:v>
              </c:pt>
              <c:pt idx="5">
                <c:v>0.45</c:v>
              </c:pt>
              <c:pt idx="6">
                <c:v>0.45</c:v>
              </c:pt>
              <c:pt idx="7">
                <c:v>0.45</c:v>
              </c:pt>
              <c:pt idx="8">
                <c:v>0.45</c:v>
              </c:pt>
              <c:pt idx="9">
                <c:v>0.45</c:v>
              </c:pt>
              <c:pt idx="10">
                <c:v>0.45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69E-447E-8DAD-14B5594721DD}"/>
            </c:ext>
          </c:extLst>
        </c:ser>
        <c:ser>
          <c:idx val="1"/>
          <c:order val="3"/>
          <c:tx>
            <c:v>RP of 975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'MSA plots'!$C$7:$C$17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0.36</c:v>
              </c:pt>
              <c:pt idx="1">
                <c:v>0.36</c:v>
              </c:pt>
              <c:pt idx="2">
                <c:v>0.36</c:v>
              </c:pt>
              <c:pt idx="3">
                <c:v>0.36</c:v>
              </c:pt>
              <c:pt idx="4">
                <c:v>0.36</c:v>
              </c:pt>
              <c:pt idx="5">
                <c:v>0.36</c:v>
              </c:pt>
              <c:pt idx="6">
                <c:v>0.36</c:v>
              </c:pt>
              <c:pt idx="7">
                <c:v>0.36</c:v>
              </c:pt>
              <c:pt idx="8">
                <c:v>0.36</c:v>
              </c:pt>
              <c:pt idx="9">
                <c:v>0.36</c:v>
              </c:pt>
              <c:pt idx="10">
                <c:v>0.36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69E-447E-8DAD-14B5594721DD}"/>
            </c:ext>
          </c:extLst>
        </c:ser>
        <c:ser>
          <c:idx val="0"/>
          <c:order val="4"/>
          <c:tx>
            <c:v>RP of 475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'MSA plots'!$B$7:$B$17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0.3</c:v>
              </c:pt>
              <c:pt idx="1">
                <c:v>0.3</c:v>
              </c:pt>
              <c:pt idx="2">
                <c:v>0.3</c:v>
              </c:pt>
              <c:pt idx="3">
                <c:v>0.3</c:v>
              </c:pt>
              <c:pt idx="4">
                <c:v>0.3</c:v>
              </c:pt>
              <c:pt idx="5">
                <c:v>0.3</c:v>
              </c:pt>
              <c:pt idx="6">
                <c:v>0.3</c:v>
              </c:pt>
              <c:pt idx="7">
                <c:v>0.3</c:v>
              </c:pt>
              <c:pt idx="8">
                <c:v>0.3</c:v>
              </c:pt>
              <c:pt idx="9">
                <c:v>0.3</c:v>
              </c:pt>
              <c:pt idx="10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69E-447E-8DAD-14B55947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040"/>
        <c:axId val="9563920"/>
      </c:scatterChart>
      <c:valAx>
        <c:axId val="9549040"/>
        <c:scaling>
          <c:orientation val="minMax"/>
          <c:max val="1.11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ERP</a:t>
                </a:r>
                <a:r>
                  <a:rPr lang="en-IN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63920"/>
        <c:crossesAt val="0"/>
        <c:crossBetween val="midCat"/>
        <c:majorUnit val="0.25"/>
      </c:valAx>
      <c:valAx>
        <c:axId val="9563920"/>
        <c:scaling>
          <c:orientation val="minMax"/>
          <c:max val="0.6000000000000000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PGA </a:t>
                </a:r>
                <a:r>
                  <a:rPr lang="en-IN" sz="105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(g)</a:t>
                </a:r>
                <a:endParaRPr lang="en-IN" sz="105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490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9049837314415"/>
          <c:y val="9.8435457536920082E-2"/>
          <c:w val="0.80192323883394989"/>
          <c:h val="0.68212710497831519"/>
        </c:manualLayout>
      </c:layout>
      <c:scatterChart>
        <c:scatterStyle val="lineMarker"/>
        <c:varyColors val="0"/>
        <c:ser>
          <c:idx val="3"/>
          <c:order val="0"/>
          <c:tx>
            <c:v>RP of 4975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'MSA plots'!$P$7:$P$17</c:f>
              <c:numCache>
                <c:formatCode>0%</c:formatCode>
                <c:ptCount val="11"/>
                <c:pt idx="0">
                  <c:v>0.39</c:v>
                </c:pt>
                <c:pt idx="1">
                  <c:v>0.53999999999999992</c:v>
                </c:pt>
                <c:pt idx="2">
                  <c:v>0.27050000000000002</c:v>
                </c:pt>
                <c:pt idx="3">
                  <c:v>0.2402</c:v>
                </c:pt>
                <c:pt idx="4">
                  <c:v>0.55999999999999994</c:v>
                </c:pt>
                <c:pt idx="5">
                  <c:v>0.57999999999999996</c:v>
                </c:pt>
                <c:pt idx="6">
                  <c:v>0.6</c:v>
                </c:pt>
                <c:pt idx="7">
                  <c:v>0.2591</c:v>
                </c:pt>
                <c:pt idx="8">
                  <c:v>0.14810000000000001</c:v>
                </c:pt>
                <c:pt idx="9">
                  <c:v>0.23119999999999999</c:v>
                </c:pt>
                <c:pt idx="10">
                  <c:v>0.4526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0.54</c:v>
              </c:pt>
              <c:pt idx="1">
                <c:v>0.54</c:v>
              </c:pt>
              <c:pt idx="2">
                <c:v>0.54</c:v>
              </c:pt>
              <c:pt idx="3">
                <c:v>0.54</c:v>
              </c:pt>
              <c:pt idx="4">
                <c:v>0.54</c:v>
              </c:pt>
              <c:pt idx="5">
                <c:v>0.54</c:v>
              </c:pt>
              <c:pt idx="6">
                <c:v>0.54</c:v>
              </c:pt>
              <c:pt idx="7">
                <c:v>0.54</c:v>
              </c:pt>
              <c:pt idx="8">
                <c:v>0.54</c:v>
              </c:pt>
              <c:pt idx="9">
                <c:v>0.54</c:v>
              </c:pt>
              <c:pt idx="10">
                <c:v>0.54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DEC-49DB-9DCE-0667670D7D0F}"/>
            </c:ext>
          </c:extLst>
        </c:ser>
        <c:ser>
          <c:idx val="2"/>
          <c:order val="1"/>
          <c:tx>
            <c:v>RP of 2475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'MSA plots'!$O$7:$O$17</c:f>
              <c:numCache>
                <c:formatCode>0%</c:formatCode>
                <c:ptCount val="11"/>
                <c:pt idx="0">
                  <c:v>0.33379999999999999</c:v>
                </c:pt>
                <c:pt idx="1">
                  <c:v>0.25419999999999998</c:v>
                </c:pt>
                <c:pt idx="2">
                  <c:v>0.18240000000000001</c:v>
                </c:pt>
                <c:pt idx="3">
                  <c:v>0.18279999999999999</c:v>
                </c:pt>
                <c:pt idx="4">
                  <c:v>0.44569999999999999</c:v>
                </c:pt>
                <c:pt idx="5">
                  <c:v>0.57999999999999996</c:v>
                </c:pt>
                <c:pt idx="6">
                  <c:v>0.6</c:v>
                </c:pt>
                <c:pt idx="7">
                  <c:v>0.15</c:v>
                </c:pt>
                <c:pt idx="8">
                  <c:v>9.4600000000000004E-2</c:v>
                </c:pt>
                <c:pt idx="9">
                  <c:v>0.11509999999999999</c:v>
                </c:pt>
                <c:pt idx="10">
                  <c:v>0.32306000000000001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0.45</c:v>
              </c:pt>
              <c:pt idx="1">
                <c:v>0.45</c:v>
              </c:pt>
              <c:pt idx="2">
                <c:v>0.45</c:v>
              </c:pt>
              <c:pt idx="3">
                <c:v>0.45</c:v>
              </c:pt>
              <c:pt idx="4">
                <c:v>0.45</c:v>
              </c:pt>
              <c:pt idx="5">
                <c:v>0.45</c:v>
              </c:pt>
              <c:pt idx="6">
                <c:v>0.45</c:v>
              </c:pt>
              <c:pt idx="7">
                <c:v>0.45</c:v>
              </c:pt>
              <c:pt idx="8">
                <c:v>0.45</c:v>
              </c:pt>
              <c:pt idx="9">
                <c:v>0.45</c:v>
              </c:pt>
              <c:pt idx="10">
                <c:v>0.45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DEC-49DB-9DCE-0667670D7D0F}"/>
            </c:ext>
          </c:extLst>
        </c:ser>
        <c:ser>
          <c:idx val="1"/>
          <c:order val="2"/>
          <c:tx>
            <c:v>RP of 975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'MSA plots'!$N$7:$N$17</c:f>
              <c:numCache>
                <c:formatCode>0%</c:formatCode>
                <c:ptCount val="11"/>
                <c:pt idx="0">
                  <c:v>0.17019999999999999</c:v>
                </c:pt>
                <c:pt idx="1">
                  <c:v>0.22459999999999999</c:v>
                </c:pt>
                <c:pt idx="2">
                  <c:v>0.1333</c:v>
                </c:pt>
                <c:pt idx="3">
                  <c:v>0.13639999999999999</c:v>
                </c:pt>
                <c:pt idx="4">
                  <c:v>0.22009999999999999</c:v>
                </c:pt>
                <c:pt idx="5">
                  <c:v>0.36299999999999999</c:v>
                </c:pt>
                <c:pt idx="6">
                  <c:v>0.33100000000000002</c:v>
                </c:pt>
                <c:pt idx="7">
                  <c:v>9.7100000000000006E-2</c:v>
                </c:pt>
                <c:pt idx="8">
                  <c:v>6.6199999999999995E-2</c:v>
                </c:pt>
                <c:pt idx="9">
                  <c:v>7.0199999999999999E-2</c:v>
                </c:pt>
                <c:pt idx="10">
                  <c:v>0.17879999999999999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0.36</c:v>
              </c:pt>
              <c:pt idx="1">
                <c:v>0.36</c:v>
              </c:pt>
              <c:pt idx="2">
                <c:v>0.36</c:v>
              </c:pt>
              <c:pt idx="3">
                <c:v>0.36</c:v>
              </c:pt>
              <c:pt idx="4">
                <c:v>0.36</c:v>
              </c:pt>
              <c:pt idx="5">
                <c:v>0.36</c:v>
              </c:pt>
              <c:pt idx="6">
                <c:v>0.36</c:v>
              </c:pt>
              <c:pt idx="7">
                <c:v>0.36</c:v>
              </c:pt>
              <c:pt idx="8">
                <c:v>0.36</c:v>
              </c:pt>
              <c:pt idx="9">
                <c:v>0.36</c:v>
              </c:pt>
              <c:pt idx="10">
                <c:v>0.36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DEC-49DB-9DCE-0667670D7D0F}"/>
            </c:ext>
          </c:extLst>
        </c:ser>
        <c:ser>
          <c:idx val="0"/>
          <c:order val="3"/>
          <c:tx>
            <c:v>RP of 475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'MSA plots'!$M$7:$M$17</c:f>
              <c:numCache>
                <c:formatCode>0%</c:formatCode>
                <c:ptCount val="11"/>
                <c:pt idx="0">
                  <c:v>0.105</c:v>
                </c:pt>
                <c:pt idx="1">
                  <c:v>0.11169999999999999</c:v>
                </c:pt>
                <c:pt idx="2">
                  <c:v>6.6000000000000003E-2</c:v>
                </c:pt>
                <c:pt idx="3">
                  <c:v>0.10059999999999999</c:v>
                </c:pt>
                <c:pt idx="4">
                  <c:v>0.14560000000000001</c:v>
                </c:pt>
                <c:pt idx="5">
                  <c:v>0.23880000000000001</c:v>
                </c:pt>
                <c:pt idx="6">
                  <c:v>0.28620000000000001</c:v>
                </c:pt>
                <c:pt idx="7">
                  <c:v>5.2999999999999999E-2</c:v>
                </c:pt>
                <c:pt idx="8">
                  <c:v>4.3299999999999998E-2</c:v>
                </c:pt>
                <c:pt idx="9">
                  <c:v>6.9699999999999998E-2</c:v>
                </c:pt>
                <c:pt idx="10">
                  <c:v>0.11990000000000001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0.3</c:v>
              </c:pt>
              <c:pt idx="1">
                <c:v>0.3</c:v>
              </c:pt>
              <c:pt idx="2">
                <c:v>0.3</c:v>
              </c:pt>
              <c:pt idx="3">
                <c:v>0.3</c:v>
              </c:pt>
              <c:pt idx="4">
                <c:v>0.3</c:v>
              </c:pt>
              <c:pt idx="5">
                <c:v>0.3</c:v>
              </c:pt>
              <c:pt idx="6">
                <c:v>0.3</c:v>
              </c:pt>
              <c:pt idx="7">
                <c:v>0.3</c:v>
              </c:pt>
              <c:pt idx="8">
                <c:v>0.3</c:v>
              </c:pt>
              <c:pt idx="9">
                <c:v>0.3</c:v>
              </c:pt>
              <c:pt idx="10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9DEC-49DB-9DCE-0667670D7D0F}"/>
            </c:ext>
          </c:extLst>
        </c:ser>
        <c:ser>
          <c:idx val="5"/>
          <c:order val="4"/>
          <c:tx>
            <c:v>LS of operation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0.1</c:v>
              </c:pt>
              <c:pt idx="1">
                <c:v>0.1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DEC-49DB-9DCE-0667670D7D0F}"/>
            </c:ext>
          </c:extLst>
        </c:ser>
        <c:ser>
          <c:idx val="4"/>
          <c:order val="5"/>
          <c:tx>
            <c:v>LS of Collapse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DEC-49DB-9DCE-0667670D7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040"/>
        <c:axId val="9563920"/>
      </c:scatterChart>
      <c:valAx>
        <c:axId val="9549040"/>
        <c:scaling>
          <c:orientation val="minMax"/>
          <c:max val="0.6050000000000000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ERP</a:t>
                </a:r>
                <a:r>
                  <a:rPr lang="en-IN" sz="105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63920"/>
        <c:crossesAt val="0"/>
        <c:crossBetween val="midCat"/>
        <c:majorUnit val="0.25"/>
      </c:valAx>
      <c:valAx>
        <c:axId val="9563920"/>
        <c:scaling>
          <c:orientation val="minMax"/>
          <c:max val="0.6000000000000000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PGA (g)</a:t>
                </a:r>
                <a:endParaRPr lang="en-IN" sz="1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490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49052895793385"/>
          <c:y val="9.6315848926615141E-2"/>
          <c:w val="0.8019231966141781"/>
          <c:h val="0.68056068357509425"/>
        </c:manualLayout>
      </c:layout>
      <c:scatterChart>
        <c:scatterStyle val="lineMarker"/>
        <c:varyColors val="0"/>
        <c:ser>
          <c:idx val="3"/>
          <c:order val="0"/>
          <c:tx>
            <c:v>RP of 4975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'MSA plots'!$Z$7:$Z$17</c:f>
              <c:numCache>
                <c:formatCode>0%</c:formatCode>
                <c:ptCount val="11"/>
                <c:pt idx="0">
                  <c:v>0.24929999999999999</c:v>
                </c:pt>
                <c:pt idx="1">
                  <c:v>0.97</c:v>
                </c:pt>
                <c:pt idx="2">
                  <c:v>7.4200000000000002E-2</c:v>
                </c:pt>
                <c:pt idx="3">
                  <c:v>0.36080000000000001</c:v>
                </c:pt>
                <c:pt idx="4">
                  <c:v>1.01</c:v>
                </c:pt>
                <c:pt idx="5">
                  <c:v>1.05</c:v>
                </c:pt>
                <c:pt idx="6">
                  <c:v>1.0900000000000001</c:v>
                </c:pt>
                <c:pt idx="7">
                  <c:v>6.5299999999999997E-2</c:v>
                </c:pt>
                <c:pt idx="8">
                  <c:v>0.28460000000000002</c:v>
                </c:pt>
                <c:pt idx="9">
                  <c:v>0.16869999999999999</c:v>
                </c:pt>
                <c:pt idx="10">
                  <c:v>0.69940000000000002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0.54</c:v>
              </c:pt>
              <c:pt idx="1">
                <c:v>0.54</c:v>
              </c:pt>
              <c:pt idx="2">
                <c:v>0.54</c:v>
              </c:pt>
              <c:pt idx="3">
                <c:v>0.54</c:v>
              </c:pt>
              <c:pt idx="4">
                <c:v>0.54</c:v>
              </c:pt>
              <c:pt idx="5">
                <c:v>0.54</c:v>
              </c:pt>
              <c:pt idx="6">
                <c:v>0.54</c:v>
              </c:pt>
              <c:pt idx="7">
                <c:v>0.54</c:v>
              </c:pt>
              <c:pt idx="8">
                <c:v>0.54</c:v>
              </c:pt>
              <c:pt idx="9">
                <c:v>0.54</c:v>
              </c:pt>
              <c:pt idx="10">
                <c:v>0.54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DCA-4766-842A-C2BB6E7BCED5}"/>
            </c:ext>
          </c:extLst>
        </c:ser>
        <c:ser>
          <c:idx val="2"/>
          <c:order val="1"/>
          <c:tx>
            <c:v>RP of 2475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'MSA plots'!$Y$7:$Y$17</c:f>
              <c:numCache>
                <c:formatCode>0%</c:formatCode>
                <c:ptCount val="11"/>
                <c:pt idx="0">
                  <c:v>0.2</c:v>
                </c:pt>
                <c:pt idx="1">
                  <c:v>0.15620000000000001</c:v>
                </c:pt>
                <c:pt idx="2">
                  <c:v>8.9800000000000005E-2</c:v>
                </c:pt>
                <c:pt idx="3">
                  <c:v>0.50560000000000005</c:v>
                </c:pt>
                <c:pt idx="4">
                  <c:v>0.14069999999999999</c:v>
                </c:pt>
                <c:pt idx="5">
                  <c:v>1.05</c:v>
                </c:pt>
                <c:pt idx="6">
                  <c:v>1.0900000000000001</c:v>
                </c:pt>
                <c:pt idx="7">
                  <c:v>7.4099999999999999E-2</c:v>
                </c:pt>
                <c:pt idx="8">
                  <c:v>9.0899999999999995E-2</c:v>
                </c:pt>
                <c:pt idx="9">
                  <c:v>0.1009</c:v>
                </c:pt>
                <c:pt idx="10">
                  <c:v>0.29899999999999999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0.45</c:v>
              </c:pt>
              <c:pt idx="1">
                <c:v>0.45</c:v>
              </c:pt>
              <c:pt idx="2">
                <c:v>0.45</c:v>
              </c:pt>
              <c:pt idx="3">
                <c:v>0.45</c:v>
              </c:pt>
              <c:pt idx="4">
                <c:v>0.45</c:v>
              </c:pt>
              <c:pt idx="5">
                <c:v>0.45</c:v>
              </c:pt>
              <c:pt idx="6">
                <c:v>0.45</c:v>
              </c:pt>
              <c:pt idx="7">
                <c:v>0.45</c:v>
              </c:pt>
              <c:pt idx="8">
                <c:v>0.45</c:v>
              </c:pt>
              <c:pt idx="9">
                <c:v>0.45</c:v>
              </c:pt>
              <c:pt idx="10">
                <c:v>0.45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DCA-4766-842A-C2BB6E7BCED5}"/>
            </c:ext>
          </c:extLst>
        </c:ser>
        <c:ser>
          <c:idx val="1"/>
          <c:order val="2"/>
          <c:tx>
            <c:v>RP of 975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'MSA plots'!$X$7:$X$17</c:f>
              <c:numCache>
                <c:formatCode>0%</c:formatCode>
                <c:ptCount val="11"/>
                <c:pt idx="0">
                  <c:v>3.1E-2</c:v>
                </c:pt>
                <c:pt idx="1">
                  <c:v>3.85E-2</c:v>
                </c:pt>
                <c:pt idx="2">
                  <c:v>0.18609999999999999</c:v>
                </c:pt>
                <c:pt idx="3">
                  <c:v>0.13789999999999999</c:v>
                </c:pt>
                <c:pt idx="4">
                  <c:v>3.3099999999999997E-2</c:v>
                </c:pt>
                <c:pt idx="5">
                  <c:v>0.33929999999999999</c:v>
                </c:pt>
                <c:pt idx="6">
                  <c:v>0.56399999999999995</c:v>
                </c:pt>
                <c:pt idx="7">
                  <c:v>2.3599999999999999E-2</c:v>
                </c:pt>
                <c:pt idx="8">
                  <c:v>6.4500000000000002E-2</c:v>
                </c:pt>
                <c:pt idx="9">
                  <c:v>9.4000000000000004E-3</c:v>
                </c:pt>
                <c:pt idx="10">
                  <c:v>0.16450000000000001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0.36</c:v>
              </c:pt>
              <c:pt idx="1">
                <c:v>0.36</c:v>
              </c:pt>
              <c:pt idx="2">
                <c:v>0.36</c:v>
              </c:pt>
              <c:pt idx="3">
                <c:v>0.36</c:v>
              </c:pt>
              <c:pt idx="4">
                <c:v>0.36</c:v>
              </c:pt>
              <c:pt idx="5">
                <c:v>0.36</c:v>
              </c:pt>
              <c:pt idx="6">
                <c:v>0.36</c:v>
              </c:pt>
              <c:pt idx="7">
                <c:v>0.36</c:v>
              </c:pt>
              <c:pt idx="8">
                <c:v>0.36</c:v>
              </c:pt>
              <c:pt idx="9">
                <c:v>0.36</c:v>
              </c:pt>
              <c:pt idx="10">
                <c:v>0.36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DCA-4766-842A-C2BB6E7BCED5}"/>
            </c:ext>
          </c:extLst>
        </c:ser>
        <c:ser>
          <c:idx val="0"/>
          <c:order val="3"/>
          <c:tx>
            <c:v>RP of 475 yrs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'MSA plots'!$W$7:$W$17</c:f>
              <c:numCache>
                <c:formatCode>0%</c:formatCode>
                <c:ptCount val="11"/>
                <c:pt idx="0">
                  <c:v>1.1299999999999999E-2</c:v>
                </c:pt>
                <c:pt idx="1">
                  <c:v>6.4899999999999999E-2</c:v>
                </c:pt>
                <c:pt idx="2">
                  <c:v>9.0499999999999997E-2</c:v>
                </c:pt>
                <c:pt idx="3">
                  <c:v>7.3099999999999998E-2</c:v>
                </c:pt>
                <c:pt idx="4">
                  <c:v>4.02E-2</c:v>
                </c:pt>
                <c:pt idx="5">
                  <c:v>0.1678</c:v>
                </c:pt>
                <c:pt idx="6">
                  <c:v>2.0899999999999998E-2</c:v>
                </c:pt>
                <c:pt idx="7">
                  <c:v>2.9100000000000001E-2</c:v>
                </c:pt>
                <c:pt idx="8">
                  <c:v>4.1799999999999997E-2</c:v>
                </c:pt>
                <c:pt idx="9">
                  <c:v>3.8300000000000001E-2</c:v>
                </c:pt>
                <c:pt idx="10">
                  <c:v>7.0000000000000007E-2</c:v>
                </c:pt>
              </c:numCache>
            </c:numRef>
          </c:xVal>
          <c:yVal>
            <c:numLit>
              <c:formatCode>General</c:formatCode>
              <c:ptCount val="11"/>
              <c:pt idx="0">
                <c:v>0.3</c:v>
              </c:pt>
              <c:pt idx="1">
                <c:v>0.3</c:v>
              </c:pt>
              <c:pt idx="2">
                <c:v>0.3</c:v>
              </c:pt>
              <c:pt idx="3">
                <c:v>0.3</c:v>
              </c:pt>
              <c:pt idx="4">
                <c:v>0.3</c:v>
              </c:pt>
              <c:pt idx="5">
                <c:v>0.3</c:v>
              </c:pt>
              <c:pt idx="6">
                <c:v>0.3</c:v>
              </c:pt>
              <c:pt idx="7">
                <c:v>0.3</c:v>
              </c:pt>
              <c:pt idx="8">
                <c:v>0.3</c:v>
              </c:pt>
              <c:pt idx="9">
                <c:v>0.3</c:v>
              </c:pt>
              <c:pt idx="10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DCA-4766-842A-C2BB6E7BCED5}"/>
            </c:ext>
          </c:extLst>
        </c:ser>
        <c:ser>
          <c:idx val="5"/>
          <c:order val="4"/>
          <c:tx>
            <c:v>LS of operation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0.1</c:v>
              </c:pt>
              <c:pt idx="1">
                <c:v>0.1</c:v>
              </c:pt>
            </c:numLit>
          </c:xVal>
          <c:yVal>
            <c:numLit>
              <c:formatCode>General</c:formatCode>
              <c:ptCount val="2"/>
              <c:pt idx="0">
                <c:v>0.2</c:v>
              </c:pt>
              <c:pt idx="1">
                <c:v>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DCA-4766-842A-C2BB6E7BCED5}"/>
            </c:ext>
          </c:extLst>
        </c:ser>
        <c:ser>
          <c:idx val="4"/>
          <c:order val="5"/>
          <c:tx>
            <c:v>LS of Collapse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0.9</c:v>
              </c:pt>
              <c:pt idx="1">
                <c:v>0.9</c:v>
              </c:pt>
            </c:numLit>
          </c:xVal>
          <c:yVal>
            <c:numLit>
              <c:formatCode>General</c:formatCode>
              <c:ptCount val="2"/>
              <c:pt idx="0">
                <c:v>0.2</c:v>
              </c:pt>
              <c:pt idx="1">
                <c:v>0.6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DCA-4766-842A-C2BB6E7BC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040"/>
        <c:axId val="9563920"/>
      </c:scatterChart>
      <c:valAx>
        <c:axId val="9549040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ERP</a:t>
                </a:r>
                <a:r>
                  <a:rPr lang="en-IN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63920"/>
        <c:crossesAt val="0"/>
        <c:crossBetween val="midCat"/>
        <c:majorUnit val="0.30000000000000004"/>
      </c:valAx>
      <c:valAx>
        <c:axId val="9563920"/>
        <c:scaling>
          <c:orientation val="minMax"/>
          <c:max val="0.60000000000000009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PGA </a:t>
                </a:r>
                <a:r>
                  <a:rPr lang="en-I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(g)</a:t>
                </a:r>
                <a:endParaRPr lang="en-I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490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585439</xdr:colOff>
      <xdr:row>17</xdr:row>
      <xdr:rowOff>101366</xdr:rowOff>
    </xdr:from>
    <xdr:to>
      <xdr:col>8</xdr:col>
      <xdr:colOff>113252</xdr:colOff>
      <xdr:row>31</xdr:row>
      <xdr:rowOff>23617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8965</xdr:colOff>
      <xdr:row>17</xdr:row>
      <xdr:rowOff>50320</xdr:rowOff>
    </xdr:from>
    <xdr:to>
      <xdr:col>18</xdr:col>
      <xdr:colOff>150096</xdr:colOff>
      <xdr:row>31</xdr:row>
      <xdr:rowOff>114654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115019</xdr:rowOff>
    </xdr:from>
    <xdr:to>
      <xdr:col>28</xdr:col>
      <xdr:colOff>141130</xdr:colOff>
      <xdr:row>31</xdr:row>
      <xdr:rowOff>104281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topLeftCell="L1" zoomScale="94" zoomScaleNormal="115" workbookViewId="0">
      <selection activeCell="Y6" sqref="Y6"/>
    </sheetView>
  </sheetViews>
  <sheetFormatPr defaultRowHeight="14.4" x14ac:dyDescent="0.3"/>
  <cols>
    <col min="1" max="1" width="3" bestFit="1" customWidth="1"/>
    <col min="2" max="2" width="14" bestFit="1" customWidth="1"/>
    <col min="3" max="3" width="13.109375" style="1" customWidth="1"/>
    <col min="4" max="4" width="9.33203125" style="1" customWidth="1"/>
    <col min="5" max="5" width="10.109375" style="1" customWidth="1"/>
    <col min="6" max="6" width="8.6640625" style="1" customWidth="1"/>
    <col min="7" max="7" width="12.6640625" style="1" bestFit="1" customWidth="1"/>
    <col min="8" max="8" width="12.6640625" bestFit="1" customWidth="1"/>
    <col min="9" max="13" width="12.6640625" customWidth="1"/>
    <col min="14" max="14" width="13.109375" bestFit="1" customWidth="1"/>
    <col min="15" max="15" width="9.33203125" bestFit="1" customWidth="1"/>
    <col min="19" max="21" width="8.88671875" customWidth="1"/>
  </cols>
  <sheetData>
    <row r="1" spans="1:23" ht="15" customHeight="1" x14ac:dyDescent="0.3">
      <c r="C1" s="65" t="s">
        <v>45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S1" s="64" t="s">
        <v>14</v>
      </c>
      <c r="T1" s="64"/>
      <c r="U1" s="29"/>
    </row>
    <row r="2" spans="1:23" x14ac:dyDescent="0.3"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R2" s="31" t="s">
        <v>37</v>
      </c>
      <c r="S2" s="25" t="s">
        <v>20</v>
      </c>
      <c r="T2" s="27" t="s">
        <v>21</v>
      </c>
      <c r="U2" s="31" t="s">
        <v>23</v>
      </c>
    </row>
    <row r="3" spans="1:23" x14ac:dyDescent="0.3"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R3" s="31">
        <v>475</v>
      </c>
      <c r="S3" s="26">
        <f>COUNTIF(M6:M16,"O")</f>
        <v>11</v>
      </c>
      <c r="T3" s="28">
        <f>COUNTIF(M6:M16,"C")</f>
        <v>0</v>
      </c>
      <c r="U3" s="32">
        <f>T3</f>
        <v>0</v>
      </c>
    </row>
    <row r="4" spans="1:23" x14ac:dyDescent="0.3">
      <c r="A4" s="3"/>
      <c r="B4" s="3"/>
      <c r="C4" s="68">
        <v>475</v>
      </c>
      <c r="D4" s="68"/>
      <c r="E4" s="68"/>
      <c r="F4" s="68"/>
      <c r="G4" s="68"/>
      <c r="H4" s="68"/>
      <c r="I4" s="27"/>
      <c r="J4" s="27"/>
      <c r="K4" s="27"/>
      <c r="L4" s="27"/>
      <c r="M4" s="27"/>
      <c r="N4" s="27"/>
      <c r="O4" s="27"/>
      <c r="P4" s="27"/>
      <c r="R4" s="31">
        <v>975</v>
      </c>
      <c r="S4" s="26">
        <f>COUNTIF(M19:M29,"O")</f>
        <v>11</v>
      </c>
      <c r="T4" s="28">
        <f>COUNTIF(M19:M29,"C")</f>
        <v>0</v>
      </c>
      <c r="U4" s="32">
        <f>T4</f>
        <v>0</v>
      </c>
    </row>
    <row r="5" spans="1:23" x14ac:dyDescent="0.3">
      <c r="A5" s="3"/>
      <c r="B5" s="3"/>
      <c r="C5" s="27" t="s">
        <v>11</v>
      </c>
      <c r="D5" s="27" t="s">
        <v>12</v>
      </c>
      <c r="E5" s="27" t="s">
        <v>13</v>
      </c>
      <c r="F5" s="27" t="s">
        <v>14</v>
      </c>
      <c r="G5" s="27" t="s">
        <v>15</v>
      </c>
      <c r="H5" s="27" t="s">
        <v>16</v>
      </c>
      <c r="I5" s="27" t="s">
        <v>14</v>
      </c>
      <c r="J5" s="27" t="s">
        <v>15</v>
      </c>
      <c r="K5" s="27" t="s">
        <v>16</v>
      </c>
      <c r="L5" s="27" t="s">
        <v>19</v>
      </c>
      <c r="M5" s="27" t="s">
        <v>14</v>
      </c>
      <c r="N5" s="27" t="s">
        <v>15</v>
      </c>
      <c r="O5" s="27" t="s">
        <v>16</v>
      </c>
      <c r="P5" s="27" t="s">
        <v>19</v>
      </c>
      <c r="R5" s="31">
        <v>2475</v>
      </c>
      <c r="S5" s="26">
        <f>COUNTIF(M32:M42,"O")</f>
        <v>11</v>
      </c>
      <c r="T5" s="28">
        <f>COUNTIF(M32:M42,"C")</f>
        <v>0</v>
      </c>
      <c r="U5" s="32">
        <f>T5</f>
        <v>0</v>
      </c>
    </row>
    <row r="6" spans="1:23" x14ac:dyDescent="0.3">
      <c r="A6" s="4">
        <v>1</v>
      </c>
      <c r="B6" s="15" t="s">
        <v>0</v>
      </c>
      <c r="C6" s="33">
        <v>31.05</v>
      </c>
      <c r="D6" s="33">
        <v>31.05</v>
      </c>
      <c r="E6" s="28" t="s">
        <v>17</v>
      </c>
      <c r="F6" s="58">
        <v>0</v>
      </c>
      <c r="G6" s="36">
        <v>0.105</v>
      </c>
      <c r="H6" s="36">
        <v>1.1299999999999999E-2</v>
      </c>
      <c r="I6" s="35">
        <f>IF(F6&lt;290,1,3)</f>
        <v>1</v>
      </c>
      <c r="J6" s="35">
        <f>IF(G6&lt;0.1,1,IF(G6&lt;0.5,2,3))</f>
        <v>2</v>
      </c>
      <c r="K6" s="35">
        <f>IF(H6&lt;0.1,1,IF(H6&lt;0.9,2,3))</f>
        <v>1</v>
      </c>
      <c r="L6" s="35">
        <f>MAX(I6:K6)</f>
        <v>2</v>
      </c>
      <c r="M6" s="36" t="str">
        <f>IF(I6=1,"O",IF(I6=2,"LS","C"))</f>
        <v>O</v>
      </c>
      <c r="N6" s="36" t="str">
        <f t="shared" ref="N6:N16" si="0">IF(J6=1,"O",IF(J6=2,"LS","C"))</f>
        <v>LS</v>
      </c>
      <c r="O6" s="36" t="str">
        <f t="shared" ref="O6:O16" si="1">IF(K6=1,"O",IF(K6=2,"LS","C"))</f>
        <v>O</v>
      </c>
      <c r="P6" s="37" t="str">
        <f>IF(L6=1,"O",IF(L6=2,"LS","C"))</f>
        <v>LS</v>
      </c>
      <c r="R6" s="31">
        <v>4975</v>
      </c>
      <c r="S6" s="26">
        <f>COUNTIF(M45:M55,"O")</f>
        <v>11</v>
      </c>
      <c r="T6" s="28">
        <f>COUNTIF(M45:M55,"C")</f>
        <v>0</v>
      </c>
      <c r="U6" s="32">
        <f>T6</f>
        <v>0</v>
      </c>
    </row>
    <row r="7" spans="1:23" x14ac:dyDescent="0.3">
      <c r="A7" s="4">
        <v>2</v>
      </c>
      <c r="B7" s="15" t="s">
        <v>1</v>
      </c>
      <c r="C7" s="33">
        <v>40.5</v>
      </c>
      <c r="D7" s="33">
        <v>40.5</v>
      </c>
      <c r="E7" s="28" t="s">
        <v>17</v>
      </c>
      <c r="F7" s="58">
        <v>0</v>
      </c>
      <c r="G7" s="36">
        <v>0.11169999999999999</v>
      </c>
      <c r="H7" s="36">
        <v>6.4899999999999999E-2</v>
      </c>
      <c r="I7" s="35">
        <f t="shared" ref="I7:I16" si="2">IF(F7&lt;290,1,3)</f>
        <v>1</v>
      </c>
      <c r="J7" s="35">
        <f t="shared" ref="J7:J16" si="3">IF(G7&lt;0.1,1,IF(G7&lt;0.5,2,3))</f>
        <v>2</v>
      </c>
      <c r="K7" s="35">
        <f t="shared" ref="K7:K16" si="4">IF(H7&lt;0.1,1,IF(H7&lt;0.9,2,3))</f>
        <v>1</v>
      </c>
      <c r="L7" s="35">
        <f t="shared" ref="L7:L16" si="5">MAX(I7:K7)</f>
        <v>2</v>
      </c>
      <c r="M7" s="36" t="str">
        <f t="shared" ref="M7:M9" si="6">IF(I7=1,"O",IF(I7=2,"LS","C"))</f>
        <v>O</v>
      </c>
      <c r="N7" s="36" t="str">
        <f t="shared" si="0"/>
        <v>LS</v>
      </c>
      <c r="O7" s="36" t="str">
        <f t="shared" si="1"/>
        <v>O</v>
      </c>
      <c r="P7" s="37" t="str">
        <f t="shared" ref="P7:P9" si="7">IF(L7=1,"O",IF(L7=2,"LS","C"))</f>
        <v>LS</v>
      </c>
    </row>
    <row r="8" spans="1:23" x14ac:dyDescent="0.3">
      <c r="A8" s="4">
        <v>3</v>
      </c>
      <c r="B8" s="15" t="s">
        <v>2</v>
      </c>
      <c r="C8" s="38">
        <v>110.5</v>
      </c>
      <c r="D8" s="38">
        <v>110.5</v>
      </c>
      <c r="E8" s="28" t="s">
        <v>17</v>
      </c>
      <c r="F8" s="58">
        <v>0</v>
      </c>
      <c r="G8" s="36">
        <v>6.6000000000000003E-2</v>
      </c>
      <c r="H8" s="36">
        <v>9.0499999999999997E-2</v>
      </c>
      <c r="I8" s="35">
        <f t="shared" si="2"/>
        <v>1</v>
      </c>
      <c r="J8" s="35">
        <f t="shared" si="3"/>
        <v>1</v>
      </c>
      <c r="K8" s="35">
        <f t="shared" si="4"/>
        <v>1</v>
      </c>
      <c r="L8" s="35">
        <f t="shared" si="5"/>
        <v>1</v>
      </c>
      <c r="M8" s="36" t="str">
        <f t="shared" si="6"/>
        <v>O</v>
      </c>
      <c r="N8" s="36" t="str">
        <f t="shared" si="0"/>
        <v>O</v>
      </c>
      <c r="O8" s="36" t="str">
        <f t="shared" si="1"/>
        <v>O</v>
      </c>
      <c r="P8" s="37" t="str">
        <f t="shared" si="7"/>
        <v>O</v>
      </c>
    </row>
    <row r="9" spans="1:23" x14ac:dyDescent="0.3">
      <c r="A9" s="4">
        <v>4</v>
      </c>
      <c r="B9" s="15" t="s">
        <v>3</v>
      </c>
      <c r="C9" s="33">
        <v>17</v>
      </c>
      <c r="D9" s="33">
        <v>17</v>
      </c>
      <c r="E9" s="28" t="s">
        <v>17</v>
      </c>
      <c r="F9" s="58">
        <v>0</v>
      </c>
      <c r="G9" s="36">
        <v>0.10059999999999999</v>
      </c>
      <c r="H9" s="36">
        <v>7.3099999999999998E-2</v>
      </c>
      <c r="I9" s="35">
        <f t="shared" si="2"/>
        <v>1</v>
      </c>
      <c r="J9" s="35">
        <f t="shared" si="3"/>
        <v>2</v>
      </c>
      <c r="K9" s="35">
        <f t="shared" si="4"/>
        <v>1</v>
      </c>
      <c r="L9" s="35">
        <f t="shared" si="5"/>
        <v>2</v>
      </c>
      <c r="M9" s="36" t="str">
        <f t="shared" si="6"/>
        <v>O</v>
      </c>
      <c r="N9" s="36" t="str">
        <f t="shared" si="0"/>
        <v>LS</v>
      </c>
      <c r="O9" s="36" t="str">
        <f t="shared" si="1"/>
        <v>O</v>
      </c>
      <c r="P9" s="37" t="str">
        <f t="shared" si="7"/>
        <v>LS</v>
      </c>
      <c r="S9" s="64" t="s">
        <v>15</v>
      </c>
      <c r="T9" s="64"/>
      <c r="U9" s="64"/>
    </row>
    <row r="10" spans="1:23" x14ac:dyDescent="0.3">
      <c r="A10" s="4">
        <v>5</v>
      </c>
      <c r="B10" s="15" t="s">
        <v>4</v>
      </c>
      <c r="C10" s="33">
        <v>44.5</v>
      </c>
      <c r="D10" s="33">
        <v>44.5</v>
      </c>
      <c r="E10" s="28" t="s">
        <v>17</v>
      </c>
      <c r="F10" s="58">
        <v>0</v>
      </c>
      <c r="G10" s="36">
        <v>0.14560000000000001</v>
      </c>
      <c r="H10" s="36">
        <v>4.02E-2</v>
      </c>
      <c r="I10" s="35">
        <f t="shared" si="2"/>
        <v>1</v>
      </c>
      <c r="J10" s="35">
        <f t="shared" si="3"/>
        <v>2</v>
      </c>
      <c r="K10" s="35">
        <f t="shared" si="4"/>
        <v>1</v>
      </c>
      <c r="L10" s="35">
        <f t="shared" si="5"/>
        <v>2</v>
      </c>
      <c r="M10" s="36" t="str">
        <f>IF(I10=1,"O",IF(I10=2,"LS","C"))</f>
        <v>O</v>
      </c>
      <c r="N10" s="36" t="str">
        <f t="shared" si="0"/>
        <v>LS</v>
      </c>
      <c r="O10" s="36" t="str">
        <f t="shared" si="1"/>
        <v>O</v>
      </c>
      <c r="P10" s="37" t="str">
        <f>IF(L10=1,"O",IF(L10=2,"LS","C"))</f>
        <v>LS</v>
      </c>
      <c r="R10" s="31" t="s">
        <v>37</v>
      </c>
      <c r="S10" s="25" t="s">
        <v>43</v>
      </c>
      <c r="T10" s="13" t="s">
        <v>44</v>
      </c>
      <c r="U10" s="27" t="s">
        <v>22</v>
      </c>
      <c r="V10" s="31" t="s">
        <v>38</v>
      </c>
      <c r="W10" s="31" t="s">
        <v>23</v>
      </c>
    </row>
    <row r="11" spans="1:23" x14ac:dyDescent="0.3">
      <c r="A11" s="4">
        <v>6</v>
      </c>
      <c r="B11" s="15" t="s">
        <v>5</v>
      </c>
      <c r="C11" s="33">
        <v>90.5</v>
      </c>
      <c r="D11" s="33">
        <v>90.5</v>
      </c>
      <c r="E11" s="28" t="s">
        <v>17</v>
      </c>
      <c r="F11" s="58">
        <v>0</v>
      </c>
      <c r="G11" s="36">
        <v>0.23880000000000001</v>
      </c>
      <c r="H11" s="36">
        <v>0.1678</v>
      </c>
      <c r="I11" s="35">
        <f t="shared" si="2"/>
        <v>1</v>
      </c>
      <c r="J11" s="35">
        <f t="shared" si="3"/>
        <v>2</v>
      </c>
      <c r="K11" s="35">
        <f t="shared" si="4"/>
        <v>2</v>
      </c>
      <c r="L11" s="35">
        <f t="shared" si="5"/>
        <v>2</v>
      </c>
      <c r="M11" s="36" t="str">
        <f>IF(I11=1,"O",IF(I11=2,"LS","C"))</f>
        <v>O</v>
      </c>
      <c r="N11" s="36" t="str">
        <f t="shared" si="0"/>
        <v>LS</v>
      </c>
      <c r="O11" s="36" t="str">
        <f t="shared" si="1"/>
        <v>LS</v>
      </c>
      <c r="P11" s="37" t="str">
        <f>IF(L11=1,"O",IF(L11=2,"LS","C"))</f>
        <v>LS</v>
      </c>
      <c r="R11" s="31">
        <v>475</v>
      </c>
      <c r="S11" s="49">
        <f>COUNTIF(N6:N16,"O")</f>
        <v>4</v>
      </c>
      <c r="T11" s="5">
        <f>COUNTIF(N6:N16,"LS")</f>
        <v>7</v>
      </c>
      <c r="U11" s="28">
        <f>COUNTIF(N6:N16,"C")</f>
        <v>0</v>
      </c>
      <c r="V11" s="32">
        <f>SUM(T11:U11)</f>
        <v>7</v>
      </c>
      <c r="W11" s="32">
        <f>U11</f>
        <v>0</v>
      </c>
    </row>
    <row r="12" spans="1:23" x14ac:dyDescent="0.3">
      <c r="A12" s="4">
        <v>7</v>
      </c>
      <c r="B12" s="15" t="s">
        <v>6</v>
      </c>
      <c r="C12" s="33">
        <v>80.5</v>
      </c>
      <c r="D12" s="33">
        <v>80.5</v>
      </c>
      <c r="E12" s="28" t="s">
        <v>17</v>
      </c>
      <c r="F12" s="58">
        <v>0</v>
      </c>
      <c r="G12" s="36">
        <v>0.28620000000000001</v>
      </c>
      <c r="H12" s="36">
        <v>2.0899999999999998E-2</v>
      </c>
      <c r="I12" s="35">
        <f t="shared" si="2"/>
        <v>1</v>
      </c>
      <c r="J12" s="35">
        <f t="shared" si="3"/>
        <v>2</v>
      </c>
      <c r="K12" s="35">
        <f t="shared" si="4"/>
        <v>1</v>
      </c>
      <c r="L12" s="35">
        <f t="shared" si="5"/>
        <v>2</v>
      </c>
      <c r="M12" s="36" t="str">
        <f>IF(I12=1,"O",IF(I12=2,"LS","C"))</f>
        <v>O</v>
      </c>
      <c r="N12" s="36" t="str">
        <f t="shared" si="0"/>
        <v>LS</v>
      </c>
      <c r="O12" s="36" t="str">
        <f t="shared" si="1"/>
        <v>O</v>
      </c>
      <c r="P12" s="37" t="str">
        <f>IF(L12=1,"O",IF(L12=2,"LS","C"))</f>
        <v>LS</v>
      </c>
      <c r="R12" s="31">
        <v>975</v>
      </c>
      <c r="S12" s="49">
        <f>COUNTIF(N19:N29,"O")</f>
        <v>3</v>
      </c>
      <c r="T12" s="5">
        <f>COUNTIF(N19:N29,"LS")</f>
        <v>8</v>
      </c>
      <c r="U12" s="28">
        <f>COUNTIF(N19:N29,"C")</f>
        <v>0</v>
      </c>
      <c r="V12" s="32">
        <f>SUM(T12:U12)</f>
        <v>8</v>
      </c>
      <c r="W12" s="32">
        <f>U12</f>
        <v>0</v>
      </c>
    </row>
    <row r="13" spans="1:23" x14ac:dyDescent="0.3">
      <c r="A13" s="4">
        <v>8</v>
      </c>
      <c r="B13" s="15" t="s">
        <v>7</v>
      </c>
      <c r="C13" s="38">
        <v>75.5</v>
      </c>
      <c r="D13" s="38">
        <v>75.5</v>
      </c>
      <c r="E13" s="28" t="s">
        <v>17</v>
      </c>
      <c r="F13" s="58">
        <v>0</v>
      </c>
      <c r="G13" s="36">
        <v>5.2999999999999999E-2</v>
      </c>
      <c r="H13" s="36">
        <v>2.9100000000000001E-2</v>
      </c>
      <c r="I13" s="35">
        <f t="shared" si="2"/>
        <v>1</v>
      </c>
      <c r="J13" s="35">
        <f t="shared" si="3"/>
        <v>1</v>
      </c>
      <c r="K13" s="35">
        <f t="shared" si="4"/>
        <v>1</v>
      </c>
      <c r="L13" s="35">
        <f t="shared" si="5"/>
        <v>1</v>
      </c>
      <c r="M13" s="36" t="str">
        <f t="shared" ref="M13:M15" si="8">IF(I13=1,"O",IF(I13=2,"LS","C"))</f>
        <v>O</v>
      </c>
      <c r="N13" s="36" t="str">
        <f t="shared" si="0"/>
        <v>O</v>
      </c>
      <c r="O13" s="36" t="str">
        <f t="shared" si="1"/>
        <v>O</v>
      </c>
      <c r="P13" s="37" t="str">
        <f t="shared" ref="P13:P15" si="9">IF(L13=1,"O",IF(L13=2,"LS","C"))</f>
        <v>O</v>
      </c>
      <c r="R13" s="31">
        <v>2475</v>
      </c>
      <c r="S13" s="49">
        <f>COUNTIF(N32:N42,"O")</f>
        <v>1</v>
      </c>
      <c r="T13" s="5">
        <f>COUNTIF(N32:N42,"LS")</f>
        <v>8</v>
      </c>
      <c r="U13" s="28">
        <f>COUNTIF(N32:N42,"C")</f>
        <v>2</v>
      </c>
      <c r="V13" s="32">
        <f>SUM(T13:U13)</f>
        <v>10</v>
      </c>
      <c r="W13" s="32">
        <f>U13</f>
        <v>2</v>
      </c>
    </row>
    <row r="14" spans="1:23" x14ac:dyDescent="0.3">
      <c r="A14" s="4">
        <v>9</v>
      </c>
      <c r="B14" s="15" t="s">
        <v>8</v>
      </c>
      <c r="C14" s="33">
        <v>91.1</v>
      </c>
      <c r="D14" s="33">
        <v>91.1</v>
      </c>
      <c r="E14" s="28" t="s">
        <v>17</v>
      </c>
      <c r="F14" s="58">
        <v>0</v>
      </c>
      <c r="G14" s="34">
        <v>4.3299999999999998E-2</v>
      </c>
      <c r="H14" s="36">
        <v>4.1799999999999997E-2</v>
      </c>
      <c r="I14" s="35">
        <f t="shared" si="2"/>
        <v>1</v>
      </c>
      <c r="J14" s="35">
        <f t="shared" si="3"/>
        <v>1</v>
      </c>
      <c r="K14" s="35">
        <f t="shared" si="4"/>
        <v>1</v>
      </c>
      <c r="L14" s="35">
        <f t="shared" si="5"/>
        <v>1</v>
      </c>
      <c r="M14" s="36" t="str">
        <f t="shared" si="8"/>
        <v>O</v>
      </c>
      <c r="N14" s="36" t="str">
        <f t="shared" si="0"/>
        <v>O</v>
      </c>
      <c r="O14" s="36" t="str">
        <f t="shared" si="1"/>
        <v>O</v>
      </c>
      <c r="P14" s="37" t="str">
        <f t="shared" si="9"/>
        <v>O</v>
      </c>
      <c r="R14" s="31">
        <v>4975</v>
      </c>
      <c r="S14" s="49">
        <f>COUNTIF(N45:N55,"O")</f>
        <v>0</v>
      </c>
      <c r="T14" s="5">
        <f>COUNTIF(N45:N55,"LS")</f>
        <v>7</v>
      </c>
      <c r="U14" s="28">
        <f>COUNTIF(N45:N55,"C")</f>
        <v>4</v>
      </c>
      <c r="V14" s="32">
        <f>SUM(T14:U14)</f>
        <v>11</v>
      </c>
      <c r="W14" s="32">
        <f>U14</f>
        <v>4</v>
      </c>
    </row>
    <row r="15" spans="1:23" x14ac:dyDescent="0.3">
      <c r="A15" s="4">
        <v>10</v>
      </c>
      <c r="B15" s="15" t="s">
        <v>9</v>
      </c>
      <c r="C15" s="33">
        <v>91.23</v>
      </c>
      <c r="D15" s="33">
        <v>91.23</v>
      </c>
      <c r="E15" s="28" t="s">
        <v>17</v>
      </c>
      <c r="F15" s="58">
        <v>0</v>
      </c>
      <c r="G15" s="34">
        <v>6.9699999999999998E-2</v>
      </c>
      <c r="H15" s="36">
        <v>3.8300000000000001E-2</v>
      </c>
      <c r="I15" s="35">
        <f t="shared" si="2"/>
        <v>1</v>
      </c>
      <c r="J15" s="35">
        <f t="shared" si="3"/>
        <v>1</v>
      </c>
      <c r="K15" s="35">
        <f t="shared" si="4"/>
        <v>1</v>
      </c>
      <c r="L15" s="35">
        <f t="shared" si="5"/>
        <v>1</v>
      </c>
      <c r="M15" s="36" t="str">
        <f t="shared" si="8"/>
        <v>O</v>
      </c>
      <c r="N15" s="36" t="str">
        <f t="shared" si="0"/>
        <v>O</v>
      </c>
      <c r="O15" s="36" t="str">
        <f t="shared" si="1"/>
        <v>O</v>
      </c>
      <c r="P15" s="37" t="str">
        <f t="shared" si="9"/>
        <v>O</v>
      </c>
    </row>
    <row r="16" spans="1:23" x14ac:dyDescent="0.3">
      <c r="A16" s="4">
        <v>11</v>
      </c>
      <c r="B16" s="15" t="s">
        <v>10</v>
      </c>
      <c r="C16" s="33">
        <v>72.5</v>
      </c>
      <c r="D16" s="33">
        <v>72.5</v>
      </c>
      <c r="E16" s="28" t="s">
        <v>17</v>
      </c>
      <c r="F16" s="58">
        <v>0</v>
      </c>
      <c r="G16" s="34">
        <v>0.11990000000000001</v>
      </c>
      <c r="H16" s="36">
        <v>7.0000000000000007E-2</v>
      </c>
      <c r="I16" s="39">
        <f t="shared" si="2"/>
        <v>1</v>
      </c>
      <c r="J16" s="35">
        <f t="shared" si="3"/>
        <v>2</v>
      </c>
      <c r="K16" s="35">
        <f t="shared" si="4"/>
        <v>1</v>
      </c>
      <c r="L16" s="39">
        <f t="shared" si="5"/>
        <v>2</v>
      </c>
      <c r="M16" s="36" t="str">
        <f>IF(I16=1,"O",IF(I16=2,"LS","C"))</f>
        <v>O</v>
      </c>
      <c r="N16" s="36" t="str">
        <f t="shared" si="0"/>
        <v>LS</v>
      </c>
      <c r="O16" s="36" t="str">
        <f t="shared" si="1"/>
        <v>O</v>
      </c>
      <c r="P16" s="37" t="str">
        <f>IF(L16=1,"O",IF(L16=2,"LS","C"))</f>
        <v>LS</v>
      </c>
    </row>
    <row r="17" spans="1:23" x14ac:dyDescent="0.3">
      <c r="A17" s="3"/>
      <c r="B17" s="3"/>
      <c r="C17" s="69">
        <v>975</v>
      </c>
      <c r="D17" s="69"/>
      <c r="E17" s="69"/>
      <c r="F17" s="69"/>
      <c r="G17" s="69"/>
      <c r="H17" s="69"/>
      <c r="I17" s="40"/>
      <c r="J17" s="40"/>
      <c r="K17" s="40"/>
      <c r="L17" s="40"/>
      <c r="M17" s="40"/>
      <c r="N17" s="40"/>
      <c r="O17" s="40"/>
      <c r="P17" s="40"/>
      <c r="S17" s="64" t="s">
        <v>16</v>
      </c>
      <c r="T17" s="64"/>
      <c r="U17" s="64"/>
    </row>
    <row r="18" spans="1:23" x14ac:dyDescent="0.3">
      <c r="A18" s="3"/>
      <c r="B18" s="3"/>
      <c r="C18" s="40" t="s">
        <v>11</v>
      </c>
      <c r="D18" s="40" t="s">
        <v>12</v>
      </c>
      <c r="E18" s="40" t="s">
        <v>13</v>
      </c>
      <c r="F18" s="40" t="s">
        <v>14</v>
      </c>
      <c r="G18" s="40" t="s">
        <v>15</v>
      </c>
      <c r="H18" s="40" t="s">
        <v>16</v>
      </c>
      <c r="I18" s="40" t="s">
        <v>14</v>
      </c>
      <c r="J18" s="40" t="s">
        <v>15</v>
      </c>
      <c r="K18" s="40" t="s">
        <v>16</v>
      </c>
      <c r="L18" s="40" t="s">
        <v>19</v>
      </c>
      <c r="M18" s="40" t="s">
        <v>14</v>
      </c>
      <c r="N18" s="40" t="s">
        <v>15</v>
      </c>
      <c r="O18" s="40" t="s">
        <v>16</v>
      </c>
      <c r="P18" s="40" t="s">
        <v>19</v>
      </c>
      <c r="R18" s="31" t="s">
        <v>37</v>
      </c>
      <c r="S18" s="25" t="s">
        <v>36</v>
      </c>
      <c r="T18" s="13" t="s">
        <v>35</v>
      </c>
      <c r="U18" s="27" t="s">
        <v>22</v>
      </c>
      <c r="V18" s="31" t="s">
        <v>24</v>
      </c>
      <c r="W18" s="31" t="s">
        <v>23</v>
      </c>
    </row>
    <row r="19" spans="1:23" x14ac:dyDescent="0.3">
      <c r="A19" s="4">
        <v>1</v>
      </c>
      <c r="B19" s="15" t="s">
        <v>0</v>
      </c>
      <c r="C19" s="41">
        <v>32.5</v>
      </c>
      <c r="D19" s="41">
        <v>32.5</v>
      </c>
      <c r="E19" s="42" t="s">
        <v>17</v>
      </c>
      <c r="F19" s="59">
        <v>0</v>
      </c>
      <c r="G19" s="44">
        <v>0.17019999999999999</v>
      </c>
      <c r="H19" s="44">
        <v>3.1E-2</v>
      </c>
      <c r="I19" s="43">
        <f>IF(F19&lt;290,1,3)</f>
        <v>1</v>
      </c>
      <c r="J19" s="43">
        <f>IF(G19&lt;0.1,1,IF(G19&lt;0.5,2,3))</f>
        <v>2</v>
      </c>
      <c r="K19" s="43">
        <f>IF(H19&lt;0.1,1,IF(H19&lt;0.9,2,3))</f>
        <v>1</v>
      </c>
      <c r="L19" s="43">
        <f>MAX(I19:K19)</f>
        <v>2</v>
      </c>
      <c r="M19" s="44" t="str">
        <f>IF(I19=1,"O",IF(I19=2,"LS","C"))</f>
        <v>O</v>
      </c>
      <c r="N19" s="44" t="str">
        <f t="shared" ref="N19:N29" si="10">IF(J19=1,"O",IF(J19=2,"LS","C"))</f>
        <v>LS</v>
      </c>
      <c r="O19" s="44" t="str">
        <f t="shared" ref="O19:O29" si="11">IF(K19=1,"O",IF(K19=2,"LS","C"))</f>
        <v>O</v>
      </c>
      <c r="P19" s="45" t="str">
        <f>IF(L19=1,"O",IF(L19=2,"LS","C"))</f>
        <v>LS</v>
      </c>
      <c r="R19" s="31">
        <v>475</v>
      </c>
      <c r="S19" s="26">
        <f>COUNTIF(O6:O16,"O")</f>
        <v>10</v>
      </c>
      <c r="T19" s="5">
        <f>COUNTIF(O6:O16,"LS")</f>
        <v>1</v>
      </c>
      <c r="U19" s="28">
        <f>COUNTIF(O6:O16,"C")</f>
        <v>0</v>
      </c>
      <c r="V19" s="32">
        <f>SUM(T19:U19)</f>
        <v>1</v>
      </c>
      <c r="W19" s="32">
        <f>U19</f>
        <v>0</v>
      </c>
    </row>
    <row r="20" spans="1:23" x14ac:dyDescent="0.3">
      <c r="A20" s="4">
        <v>2</v>
      </c>
      <c r="B20" s="15" t="s">
        <v>1</v>
      </c>
      <c r="C20" s="41">
        <v>40</v>
      </c>
      <c r="D20" s="41">
        <v>40</v>
      </c>
      <c r="E20" s="42" t="s">
        <v>17</v>
      </c>
      <c r="F20" s="59">
        <v>0</v>
      </c>
      <c r="G20" s="44">
        <v>0.22459999999999999</v>
      </c>
      <c r="H20" s="44">
        <v>3.85E-2</v>
      </c>
      <c r="I20" s="43">
        <f t="shared" ref="I20:I29" si="12">IF(F20&lt;290,1,3)</f>
        <v>1</v>
      </c>
      <c r="J20" s="43">
        <f t="shared" ref="J20:J29" si="13">IF(G20&lt;0.1,1,IF(G20&lt;0.5,2,3))</f>
        <v>2</v>
      </c>
      <c r="K20" s="43">
        <f t="shared" ref="K20:K29" si="14">IF(H20&lt;0.1,1,IF(H20&lt;0.9,2,3))</f>
        <v>1</v>
      </c>
      <c r="L20" s="43">
        <f t="shared" ref="L20:L29" si="15">MAX(I20:K20)</f>
        <v>2</v>
      </c>
      <c r="M20" s="44" t="str">
        <f t="shared" ref="M20:M22" si="16">IF(I20=1,"O",IF(I20=2,"LS","C"))</f>
        <v>O</v>
      </c>
      <c r="N20" s="44" t="str">
        <f t="shared" si="10"/>
        <v>LS</v>
      </c>
      <c r="O20" s="44" t="str">
        <f t="shared" si="11"/>
        <v>O</v>
      </c>
      <c r="P20" s="45" t="str">
        <f t="shared" ref="P20:P22" si="17">IF(L20=1,"O",IF(L20=2,"LS","C"))</f>
        <v>LS</v>
      </c>
      <c r="R20" s="31">
        <v>975</v>
      </c>
      <c r="S20" s="26">
        <f>COUNTIF(O19:O29,"O")</f>
        <v>6</v>
      </c>
      <c r="T20" s="5">
        <f>COUNTIF(O19:O29,"LS")</f>
        <v>5</v>
      </c>
      <c r="U20" s="28">
        <f>COUNTIF(O19:O29,"C")</f>
        <v>0</v>
      </c>
      <c r="V20" s="32">
        <f>SUM(T20:U20)</f>
        <v>5</v>
      </c>
      <c r="W20" s="32">
        <f>U20</f>
        <v>0</v>
      </c>
    </row>
    <row r="21" spans="1:23" x14ac:dyDescent="0.3">
      <c r="A21" s="4">
        <v>3</v>
      </c>
      <c r="B21" s="15" t="s">
        <v>2</v>
      </c>
      <c r="C21" s="46">
        <v>100.5</v>
      </c>
      <c r="D21" s="46">
        <v>100.5</v>
      </c>
      <c r="E21" s="42" t="s">
        <v>17</v>
      </c>
      <c r="F21" s="59">
        <v>0</v>
      </c>
      <c r="G21" s="44">
        <v>0.1333</v>
      </c>
      <c r="H21" s="44">
        <v>0.18609999999999999</v>
      </c>
      <c r="I21" s="43">
        <f t="shared" si="12"/>
        <v>1</v>
      </c>
      <c r="J21" s="43">
        <f t="shared" si="13"/>
        <v>2</v>
      </c>
      <c r="K21" s="43">
        <f t="shared" si="14"/>
        <v>2</v>
      </c>
      <c r="L21" s="43">
        <f t="shared" si="15"/>
        <v>2</v>
      </c>
      <c r="M21" s="44" t="str">
        <f t="shared" si="16"/>
        <v>O</v>
      </c>
      <c r="N21" s="44" t="str">
        <f t="shared" si="10"/>
        <v>LS</v>
      </c>
      <c r="O21" s="44" t="str">
        <f t="shared" si="11"/>
        <v>LS</v>
      </c>
      <c r="P21" s="45" t="str">
        <f t="shared" si="17"/>
        <v>LS</v>
      </c>
      <c r="R21" s="31">
        <v>2475</v>
      </c>
      <c r="S21" s="26">
        <f>COUNTIF(O32:O42,"O")</f>
        <v>3</v>
      </c>
      <c r="T21" s="5">
        <f>COUNTIF(O32:O42,"LS")</f>
        <v>6</v>
      </c>
      <c r="U21" s="28">
        <f>COUNTIF(O32:O42,"C")</f>
        <v>2</v>
      </c>
      <c r="V21" s="32">
        <f>SUM(T21:U21)</f>
        <v>8</v>
      </c>
      <c r="W21" s="32">
        <f>U21</f>
        <v>2</v>
      </c>
    </row>
    <row r="22" spans="1:23" x14ac:dyDescent="0.3">
      <c r="A22" s="4">
        <v>4</v>
      </c>
      <c r="B22" s="15" t="s">
        <v>3</v>
      </c>
      <c r="C22" s="41">
        <v>17</v>
      </c>
      <c r="D22" s="41">
        <v>17</v>
      </c>
      <c r="E22" s="42" t="s">
        <v>17</v>
      </c>
      <c r="F22" s="59">
        <v>0</v>
      </c>
      <c r="G22" s="44">
        <v>0.13639999999999999</v>
      </c>
      <c r="H22" s="44">
        <v>0.13789999999999999</v>
      </c>
      <c r="I22" s="43">
        <f t="shared" si="12"/>
        <v>1</v>
      </c>
      <c r="J22" s="43">
        <f t="shared" si="13"/>
        <v>2</v>
      </c>
      <c r="K22" s="43">
        <f t="shared" si="14"/>
        <v>2</v>
      </c>
      <c r="L22" s="43">
        <f t="shared" si="15"/>
        <v>2</v>
      </c>
      <c r="M22" s="44" t="str">
        <f t="shared" si="16"/>
        <v>O</v>
      </c>
      <c r="N22" s="44" t="str">
        <f t="shared" si="10"/>
        <v>LS</v>
      </c>
      <c r="O22" s="44" t="str">
        <f t="shared" si="11"/>
        <v>LS</v>
      </c>
      <c r="P22" s="45" t="str">
        <f t="shared" si="17"/>
        <v>LS</v>
      </c>
      <c r="R22" s="31">
        <v>4975</v>
      </c>
      <c r="S22" s="26">
        <f>COUNTIF(O45:O55,"O")</f>
        <v>2</v>
      </c>
      <c r="T22" s="5">
        <f>COUNTIF(O45:O55,"LS")</f>
        <v>5</v>
      </c>
      <c r="U22" s="30">
        <f>COUNTIF(O45:O55,"C")</f>
        <v>4</v>
      </c>
      <c r="V22" s="32">
        <f>SUM(T22:U22)</f>
        <v>9</v>
      </c>
      <c r="W22" s="32">
        <f>U22</f>
        <v>4</v>
      </c>
    </row>
    <row r="23" spans="1:23" x14ac:dyDescent="0.3">
      <c r="A23" s="4">
        <v>5</v>
      </c>
      <c r="B23" s="15" t="s">
        <v>4</v>
      </c>
      <c r="C23" s="41">
        <v>44.5</v>
      </c>
      <c r="D23" s="41">
        <v>44.5</v>
      </c>
      <c r="E23" s="42" t="s">
        <v>17</v>
      </c>
      <c r="F23" s="59">
        <v>0</v>
      </c>
      <c r="G23" s="44">
        <v>0.22009999999999999</v>
      </c>
      <c r="H23" s="44">
        <v>3.3099999999999997E-2</v>
      </c>
      <c r="I23" s="43">
        <f t="shared" si="12"/>
        <v>1</v>
      </c>
      <c r="J23" s="43">
        <f t="shared" si="13"/>
        <v>2</v>
      </c>
      <c r="K23" s="43">
        <f t="shared" si="14"/>
        <v>1</v>
      </c>
      <c r="L23" s="43">
        <f t="shared" si="15"/>
        <v>2</v>
      </c>
      <c r="M23" s="44" t="str">
        <f>IF(I23=1,"O",IF(I23=2,"LS","C"))</f>
        <v>O</v>
      </c>
      <c r="N23" s="44" t="str">
        <f t="shared" si="10"/>
        <v>LS</v>
      </c>
      <c r="O23" s="44" t="str">
        <f t="shared" si="11"/>
        <v>O</v>
      </c>
      <c r="P23" s="45" t="str">
        <f>IF(L23=1,"O",IF(L23=2,"LS","C"))</f>
        <v>LS</v>
      </c>
    </row>
    <row r="24" spans="1:23" x14ac:dyDescent="0.3">
      <c r="A24" s="4">
        <v>6</v>
      </c>
      <c r="B24" s="15" t="s">
        <v>5</v>
      </c>
      <c r="C24" s="41">
        <v>90.5</v>
      </c>
      <c r="D24" s="41">
        <v>90.5</v>
      </c>
      <c r="E24" s="42" t="s">
        <v>17</v>
      </c>
      <c r="F24" s="59">
        <v>0</v>
      </c>
      <c r="G24" s="44">
        <v>0.36299999999999999</v>
      </c>
      <c r="H24" s="44">
        <v>0.33929999999999999</v>
      </c>
      <c r="I24" s="43">
        <f t="shared" si="12"/>
        <v>1</v>
      </c>
      <c r="J24" s="43">
        <f t="shared" si="13"/>
        <v>2</v>
      </c>
      <c r="K24" s="43">
        <f t="shared" si="14"/>
        <v>2</v>
      </c>
      <c r="L24" s="43">
        <f t="shared" si="15"/>
        <v>2</v>
      </c>
      <c r="M24" s="44" t="str">
        <f>IF(I24=1,"O",IF(I24=2,"LS","C"))</f>
        <v>O</v>
      </c>
      <c r="N24" s="44" t="str">
        <f t="shared" si="10"/>
        <v>LS</v>
      </c>
      <c r="O24" s="44" t="str">
        <f t="shared" si="11"/>
        <v>LS</v>
      </c>
      <c r="P24" s="45" t="str">
        <f>IF(L24=1,"O",IF(L24=2,"LS","C"))</f>
        <v>LS</v>
      </c>
    </row>
    <row r="25" spans="1:23" x14ac:dyDescent="0.3">
      <c r="A25" s="4">
        <v>7</v>
      </c>
      <c r="B25" s="15" t="s">
        <v>6</v>
      </c>
      <c r="C25" s="41">
        <v>80.5</v>
      </c>
      <c r="D25" s="41">
        <v>80.5</v>
      </c>
      <c r="E25" s="42" t="s">
        <v>17</v>
      </c>
      <c r="F25" s="59">
        <v>0</v>
      </c>
      <c r="G25" s="44">
        <v>0.33100000000000002</v>
      </c>
      <c r="H25" s="44">
        <v>0.56399999999999995</v>
      </c>
      <c r="I25" s="43">
        <f t="shared" si="12"/>
        <v>1</v>
      </c>
      <c r="J25" s="43">
        <f t="shared" si="13"/>
        <v>2</v>
      </c>
      <c r="K25" s="43">
        <f t="shared" si="14"/>
        <v>2</v>
      </c>
      <c r="L25" s="43">
        <f t="shared" si="15"/>
        <v>2</v>
      </c>
      <c r="M25" s="44" t="str">
        <f>IF(I25=1,"O",IF(I25=2,"LS","C"))</f>
        <v>O</v>
      </c>
      <c r="N25" s="44" t="str">
        <f t="shared" si="10"/>
        <v>LS</v>
      </c>
      <c r="O25" s="44" t="str">
        <f t="shared" si="11"/>
        <v>LS</v>
      </c>
      <c r="P25" s="45" t="str">
        <f>IF(L25=1,"O",IF(L25=2,"LS","C"))</f>
        <v>LS</v>
      </c>
      <c r="S25" s="64" t="s">
        <v>19</v>
      </c>
      <c r="T25" s="64"/>
      <c r="U25" s="64"/>
    </row>
    <row r="26" spans="1:23" x14ac:dyDescent="0.3">
      <c r="A26" s="4">
        <v>8</v>
      </c>
      <c r="B26" s="15" t="s">
        <v>7</v>
      </c>
      <c r="C26" s="46">
        <v>60.5</v>
      </c>
      <c r="D26" s="46">
        <v>60.5</v>
      </c>
      <c r="E26" s="48" t="s">
        <v>17</v>
      </c>
      <c r="F26" s="59">
        <v>0</v>
      </c>
      <c r="G26" s="44">
        <v>9.7100000000000006E-2</v>
      </c>
      <c r="H26" s="44">
        <v>2.3599999999999999E-2</v>
      </c>
      <c r="I26" s="43">
        <f t="shared" si="12"/>
        <v>1</v>
      </c>
      <c r="J26" s="43">
        <f t="shared" si="13"/>
        <v>1</v>
      </c>
      <c r="K26" s="43">
        <f t="shared" si="14"/>
        <v>1</v>
      </c>
      <c r="L26" s="43">
        <f t="shared" si="15"/>
        <v>1</v>
      </c>
      <c r="M26" s="44" t="str">
        <f t="shared" ref="M26:M28" si="18">IF(I26=1,"O",IF(I26=2,"LS","C"))</f>
        <v>O</v>
      </c>
      <c r="N26" s="44" t="str">
        <f t="shared" si="10"/>
        <v>O</v>
      </c>
      <c r="O26" s="44" t="str">
        <f t="shared" si="11"/>
        <v>O</v>
      </c>
      <c r="P26" s="45" t="str">
        <f t="shared" ref="P26:P28" si="19">IF(L26=1,"O",IF(L26=2,"LS","C"))</f>
        <v>O</v>
      </c>
      <c r="R26" s="31" t="s">
        <v>37</v>
      </c>
      <c r="S26" s="25" t="s">
        <v>25</v>
      </c>
      <c r="T26" s="13" t="s">
        <v>26</v>
      </c>
      <c r="U26" s="27" t="s">
        <v>27</v>
      </c>
      <c r="V26" s="31" t="s">
        <v>24</v>
      </c>
      <c r="W26" s="31" t="s">
        <v>23</v>
      </c>
    </row>
    <row r="27" spans="1:23" x14ac:dyDescent="0.3">
      <c r="A27" s="62">
        <v>9</v>
      </c>
      <c r="B27" s="63" t="s">
        <v>8</v>
      </c>
      <c r="C27" s="46">
        <v>60.5</v>
      </c>
      <c r="D27" s="46">
        <v>60.5</v>
      </c>
      <c r="E27" s="48" t="s">
        <v>17</v>
      </c>
      <c r="F27" s="59">
        <v>0</v>
      </c>
      <c r="G27" s="44">
        <v>6.6199999999999995E-2</v>
      </c>
      <c r="H27" s="44">
        <v>6.4500000000000002E-2</v>
      </c>
      <c r="I27" s="43">
        <f t="shared" si="12"/>
        <v>1</v>
      </c>
      <c r="J27" s="43">
        <f t="shared" si="13"/>
        <v>1</v>
      </c>
      <c r="K27" s="43">
        <f t="shared" si="14"/>
        <v>1</v>
      </c>
      <c r="L27" s="43">
        <f t="shared" si="15"/>
        <v>1</v>
      </c>
      <c r="M27" s="44" t="str">
        <f t="shared" si="18"/>
        <v>O</v>
      </c>
      <c r="N27" s="44" t="str">
        <f t="shared" si="10"/>
        <v>O</v>
      </c>
      <c r="O27" s="44" t="str">
        <f t="shared" si="11"/>
        <v>O</v>
      </c>
      <c r="P27" s="45" t="str">
        <f t="shared" si="19"/>
        <v>O</v>
      </c>
      <c r="R27" s="31">
        <v>475</v>
      </c>
      <c r="S27" s="49">
        <f>COUNTIF(P6:P16,"O")</f>
        <v>4</v>
      </c>
      <c r="T27" s="5">
        <f>COUNTIF(P6:P16,"LS")</f>
        <v>7</v>
      </c>
      <c r="U27" s="28">
        <f>COUNTIF(P6:P16,"C")</f>
        <v>0</v>
      </c>
      <c r="V27" s="32">
        <f>SUM(T27:U27)</f>
        <v>7</v>
      </c>
      <c r="W27" s="32">
        <f>U27</f>
        <v>0</v>
      </c>
    </row>
    <row r="28" spans="1:23" x14ac:dyDescent="0.3">
      <c r="A28" s="4">
        <v>10</v>
      </c>
      <c r="B28" s="15" t="s">
        <v>9</v>
      </c>
      <c r="C28" s="46">
        <v>65.5</v>
      </c>
      <c r="D28" s="46">
        <v>65.5</v>
      </c>
      <c r="E28" s="48" t="s">
        <v>17</v>
      </c>
      <c r="F28" s="59">
        <v>0</v>
      </c>
      <c r="G28" s="44">
        <v>7.0199999999999999E-2</v>
      </c>
      <c r="H28" s="44">
        <v>9.4000000000000004E-3</v>
      </c>
      <c r="I28" s="43">
        <f t="shared" si="12"/>
        <v>1</v>
      </c>
      <c r="J28" s="43">
        <f t="shared" si="13"/>
        <v>1</v>
      </c>
      <c r="K28" s="43">
        <f t="shared" si="14"/>
        <v>1</v>
      </c>
      <c r="L28" s="43">
        <f t="shared" si="15"/>
        <v>1</v>
      </c>
      <c r="M28" s="44" t="str">
        <f t="shared" si="18"/>
        <v>O</v>
      </c>
      <c r="N28" s="44" t="str">
        <f t="shared" si="10"/>
        <v>O</v>
      </c>
      <c r="O28" s="44" t="str">
        <f t="shared" si="11"/>
        <v>O</v>
      </c>
      <c r="P28" s="45" t="str">
        <f t="shared" si="19"/>
        <v>O</v>
      </c>
      <c r="R28" s="31">
        <v>975</v>
      </c>
      <c r="S28" s="49">
        <f>COUNTIF(P19:P29,"O")</f>
        <v>3</v>
      </c>
      <c r="T28" s="5">
        <f>COUNTIF(P19:P29,"LS")</f>
        <v>8</v>
      </c>
      <c r="U28" s="28">
        <f>COUNTIF(P19:P29,"C")</f>
        <v>0</v>
      </c>
      <c r="V28" s="32">
        <f>SUM(T28:U28)</f>
        <v>8</v>
      </c>
      <c r="W28" s="32">
        <f>U28</f>
        <v>0</v>
      </c>
    </row>
    <row r="29" spans="1:23" x14ac:dyDescent="0.3">
      <c r="A29" s="4">
        <v>11</v>
      </c>
      <c r="B29" s="15" t="s">
        <v>10</v>
      </c>
      <c r="C29" s="41">
        <v>72.5</v>
      </c>
      <c r="D29" s="41">
        <v>72.5</v>
      </c>
      <c r="E29" s="42" t="s">
        <v>17</v>
      </c>
      <c r="F29" s="59">
        <v>0</v>
      </c>
      <c r="G29" s="44">
        <v>0.17879999999999999</v>
      </c>
      <c r="H29" s="44">
        <v>0.16450000000000001</v>
      </c>
      <c r="I29" s="47">
        <f t="shared" si="12"/>
        <v>1</v>
      </c>
      <c r="J29" s="43">
        <f t="shared" si="13"/>
        <v>2</v>
      </c>
      <c r="K29" s="43">
        <f t="shared" si="14"/>
        <v>2</v>
      </c>
      <c r="L29" s="47">
        <f t="shared" si="15"/>
        <v>2</v>
      </c>
      <c r="M29" s="44" t="str">
        <f>IF(I29=1,"O",IF(I29=2,"LS","C"))</f>
        <v>O</v>
      </c>
      <c r="N29" s="44" t="str">
        <f t="shared" si="10"/>
        <v>LS</v>
      </c>
      <c r="O29" s="44" t="str">
        <f t="shared" si="11"/>
        <v>LS</v>
      </c>
      <c r="P29" s="45" t="str">
        <f>IF(L29=1,"O",IF(L29=2,"LS","C"))</f>
        <v>LS</v>
      </c>
      <c r="R29" s="31">
        <v>2475</v>
      </c>
      <c r="S29" s="49">
        <f>COUNTIF(P32:P42,"O")</f>
        <v>1</v>
      </c>
      <c r="T29" s="5">
        <f>COUNTIF(P32:P42,"LS")</f>
        <v>8</v>
      </c>
      <c r="U29" s="28">
        <f>COUNTIF(P32:P42,"C")</f>
        <v>2</v>
      </c>
      <c r="V29" s="32">
        <f>SUM(T29:U29)</f>
        <v>10</v>
      </c>
      <c r="W29" s="32">
        <f>U29</f>
        <v>2</v>
      </c>
    </row>
    <row r="30" spans="1:23" x14ac:dyDescent="0.3">
      <c r="A30" s="3"/>
      <c r="B30" s="3"/>
      <c r="C30" s="66">
        <v>2475</v>
      </c>
      <c r="D30" s="66"/>
      <c r="E30" s="66"/>
      <c r="F30" s="66"/>
      <c r="G30" s="66"/>
      <c r="H30" s="66"/>
      <c r="I30" s="13"/>
      <c r="J30" s="13"/>
      <c r="K30" s="13"/>
      <c r="L30" s="13"/>
      <c r="M30" s="13"/>
      <c r="N30" s="13"/>
      <c r="O30" s="13"/>
      <c r="P30" s="13"/>
      <c r="R30" s="31">
        <v>4975</v>
      </c>
      <c r="S30" s="49">
        <f>COUNTIF(P45:P55,"O")</f>
        <v>0</v>
      </c>
      <c r="T30" s="5">
        <f>COUNTIF(P45:P55,"LS")</f>
        <v>7</v>
      </c>
      <c r="U30" s="30">
        <f>COUNTIF(P45:P55,"C")</f>
        <v>4</v>
      </c>
      <c r="V30" s="32">
        <f>SUM(T30:U30)</f>
        <v>11</v>
      </c>
      <c r="W30" s="32">
        <f>U30</f>
        <v>4</v>
      </c>
    </row>
    <row r="31" spans="1:23" x14ac:dyDescent="0.3">
      <c r="A31" s="3"/>
      <c r="B31" s="3"/>
      <c r="C31" s="13" t="s">
        <v>11</v>
      </c>
      <c r="D31" s="13" t="s">
        <v>12</v>
      </c>
      <c r="E31" s="13" t="s">
        <v>13</v>
      </c>
      <c r="F31" s="13" t="s">
        <v>14</v>
      </c>
      <c r="G31" s="13" t="s">
        <v>15</v>
      </c>
      <c r="H31" s="13" t="s">
        <v>16</v>
      </c>
      <c r="I31" s="13" t="s">
        <v>14</v>
      </c>
      <c r="J31" s="13" t="s">
        <v>15</v>
      </c>
      <c r="K31" s="13" t="s">
        <v>16</v>
      </c>
      <c r="L31" s="13" t="s">
        <v>19</v>
      </c>
      <c r="M31" s="13" t="s">
        <v>14</v>
      </c>
      <c r="N31" s="13" t="s">
        <v>15</v>
      </c>
      <c r="O31" s="13" t="s">
        <v>16</v>
      </c>
      <c r="P31" s="13" t="s">
        <v>19</v>
      </c>
    </row>
    <row r="32" spans="1:23" x14ac:dyDescent="0.3">
      <c r="A32" s="4">
        <v>1</v>
      </c>
      <c r="B32" s="15" t="s">
        <v>0</v>
      </c>
      <c r="C32" s="7">
        <v>30</v>
      </c>
      <c r="D32" s="7">
        <v>30</v>
      </c>
      <c r="E32" s="5" t="s">
        <v>17</v>
      </c>
      <c r="F32" s="60">
        <v>0</v>
      </c>
      <c r="G32" s="17">
        <v>0.33379999999999999</v>
      </c>
      <c r="H32" s="17">
        <v>0.2</v>
      </c>
      <c r="I32" s="18">
        <f>IF(F32&lt;290,1,3)</f>
        <v>1</v>
      </c>
      <c r="J32" s="18">
        <f>IF(G32&lt;0.1,1,IF(G32&lt;0.5,2,3))</f>
        <v>2</v>
      </c>
      <c r="K32" s="18">
        <f>IF(H32&lt;0.1,1,IF(H32&lt;0.9,2,3))</f>
        <v>2</v>
      </c>
      <c r="L32" s="18">
        <f>MAX(I32:K32)</f>
        <v>2</v>
      </c>
      <c r="M32" s="17" t="str">
        <f>IF(I32=1,"O",IF(I32=2,"LS","C"))</f>
        <v>O</v>
      </c>
      <c r="N32" s="17" t="str">
        <f t="shared" ref="N32:O32" si="20">IF(J32=1,"O",IF(J32=2,"LS","C"))</f>
        <v>LS</v>
      </c>
      <c r="O32" s="17" t="str">
        <f t="shared" si="20"/>
        <v>LS</v>
      </c>
      <c r="P32" s="21" t="str">
        <f>IF(L32=1,"O",IF(L32=2,"LS","C"))</f>
        <v>LS</v>
      </c>
      <c r="Q32" s="12"/>
    </row>
    <row r="33" spans="1:21" x14ac:dyDescent="0.3">
      <c r="A33" s="4">
        <v>2</v>
      </c>
      <c r="B33" s="15" t="s">
        <v>1</v>
      </c>
      <c r="C33" s="7">
        <v>35</v>
      </c>
      <c r="D33" s="7">
        <v>35</v>
      </c>
      <c r="E33" s="11" t="s">
        <v>17</v>
      </c>
      <c r="F33" s="60">
        <v>0</v>
      </c>
      <c r="G33" s="17">
        <v>0.25419999999999998</v>
      </c>
      <c r="H33" s="17">
        <v>0.15620000000000001</v>
      </c>
      <c r="I33" s="18">
        <f t="shared" ref="I33:I42" si="21">IF(F33&lt;290,1,3)</f>
        <v>1</v>
      </c>
      <c r="J33" s="18">
        <f t="shared" ref="J33:J42" si="22">IF(G33&lt;0.1,1,IF(G33&lt;0.5,2,3))</f>
        <v>2</v>
      </c>
      <c r="K33" s="18">
        <f t="shared" ref="K33:K42" si="23">IF(H33&lt;0.1,1,IF(H33&lt;0.9,2,3))</f>
        <v>2</v>
      </c>
      <c r="L33" s="18">
        <f t="shared" ref="L33:L42" si="24">MAX(I33:K33)</f>
        <v>2</v>
      </c>
      <c r="M33" s="17" t="str">
        <f t="shared" ref="M33:M35" si="25">IF(I33=1,"O",IF(I33=2,"LS","C"))</f>
        <v>O</v>
      </c>
      <c r="N33" s="17" t="str">
        <f t="shared" ref="N33:N38" si="26">IF(J33=1,"O",IF(J33=2,"LS","C"))</f>
        <v>LS</v>
      </c>
      <c r="O33" s="17" t="str">
        <f t="shared" ref="O33:P38" si="27">IF(K33=1,"O",IF(K33=2,"LS","C"))</f>
        <v>LS</v>
      </c>
      <c r="P33" s="21" t="str">
        <f t="shared" si="27"/>
        <v>LS</v>
      </c>
      <c r="Q33" s="12"/>
    </row>
    <row r="34" spans="1:21" x14ac:dyDescent="0.3">
      <c r="A34" s="4">
        <v>3</v>
      </c>
      <c r="B34" s="15" t="s">
        <v>2</v>
      </c>
      <c r="C34" s="7">
        <v>50</v>
      </c>
      <c r="D34" s="2">
        <v>50</v>
      </c>
      <c r="E34" s="11" t="s">
        <v>17</v>
      </c>
      <c r="F34" s="60">
        <v>0</v>
      </c>
      <c r="G34" s="17">
        <v>0.18240000000000001</v>
      </c>
      <c r="H34" s="17">
        <v>8.9800000000000005E-2</v>
      </c>
      <c r="I34" s="18">
        <f t="shared" si="21"/>
        <v>1</v>
      </c>
      <c r="J34" s="18">
        <f t="shared" si="22"/>
        <v>2</v>
      </c>
      <c r="K34" s="18">
        <f t="shared" si="23"/>
        <v>1</v>
      </c>
      <c r="L34" s="18">
        <f t="shared" si="24"/>
        <v>2</v>
      </c>
      <c r="M34" s="17" t="str">
        <f t="shared" si="25"/>
        <v>O</v>
      </c>
      <c r="N34" s="17" t="str">
        <f t="shared" si="26"/>
        <v>LS</v>
      </c>
      <c r="O34" s="17" t="str">
        <f t="shared" si="27"/>
        <v>O</v>
      </c>
      <c r="P34" s="21" t="str">
        <f t="shared" si="27"/>
        <v>LS</v>
      </c>
      <c r="Q34" s="12"/>
      <c r="R34" s="23"/>
      <c r="S34" s="23"/>
      <c r="T34" s="24"/>
      <c r="U34" s="23"/>
    </row>
    <row r="35" spans="1:21" x14ac:dyDescent="0.3">
      <c r="A35" s="4">
        <v>4</v>
      </c>
      <c r="B35" s="15" t="s">
        <v>3</v>
      </c>
      <c r="C35" s="7">
        <v>16.5</v>
      </c>
      <c r="D35" s="7">
        <v>16.5</v>
      </c>
      <c r="E35" s="11" t="s">
        <v>17</v>
      </c>
      <c r="F35" s="60">
        <v>0</v>
      </c>
      <c r="G35" s="17">
        <v>0.18279999999999999</v>
      </c>
      <c r="H35" s="17">
        <v>0.50560000000000005</v>
      </c>
      <c r="I35" s="18">
        <f t="shared" si="21"/>
        <v>1</v>
      </c>
      <c r="J35" s="18">
        <f t="shared" si="22"/>
        <v>2</v>
      </c>
      <c r="K35" s="18">
        <f t="shared" si="23"/>
        <v>2</v>
      </c>
      <c r="L35" s="18">
        <f t="shared" si="24"/>
        <v>2</v>
      </c>
      <c r="M35" s="17" t="str">
        <f t="shared" si="25"/>
        <v>O</v>
      </c>
      <c r="N35" s="17" t="str">
        <f t="shared" si="26"/>
        <v>LS</v>
      </c>
      <c r="O35" s="17" t="str">
        <f t="shared" si="27"/>
        <v>LS</v>
      </c>
      <c r="P35" s="21" t="str">
        <f t="shared" si="27"/>
        <v>LS</v>
      </c>
      <c r="Q35" s="12"/>
    </row>
    <row r="36" spans="1:21" x14ac:dyDescent="0.3">
      <c r="A36" s="4">
        <v>5</v>
      </c>
      <c r="B36" s="15" t="s">
        <v>4</v>
      </c>
      <c r="C36" s="7">
        <v>33</v>
      </c>
      <c r="D36" s="7">
        <v>33</v>
      </c>
      <c r="E36" s="11" t="s">
        <v>17</v>
      </c>
      <c r="F36" s="60">
        <v>0</v>
      </c>
      <c r="G36" s="17">
        <v>0.44569999999999999</v>
      </c>
      <c r="H36" s="17">
        <v>0.14069999999999999</v>
      </c>
      <c r="I36" s="18">
        <f t="shared" si="21"/>
        <v>1</v>
      </c>
      <c r="J36" s="18">
        <f t="shared" si="22"/>
        <v>2</v>
      </c>
      <c r="K36" s="18">
        <f t="shared" si="23"/>
        <v>2</v>
      </c>
      <c r="L36" s="18">
        <f t="shared" si="24"/>
        <v>2</v>
      </c>
      <c r="M36" s="17" t="str">
        <f>IF(I36=1,"O",IF(I36=2,"LS","C"))</f>
        <v>O</v>
      </c>
      <c r="N36" s="17" t="str">
        <f t="shared" si="26"/>
        <v>LS</v>
      </c>
      <c r="O36" s="17" t="str">
        <f t="shared" si="27"/>
        <v>LS</v>
      </c>
      <c r="P36" s="21" t="str">
        <f>IF(L36=1,"O",IF(L36=2,"LS","C"))</f>
        <v>LS</v>
      </c>
      <c r="Q36" s="12"/>
    </row>
    <row r="37" spans="1:21" x14ac:dyDescent="0.3">
      <c r="A37" s="4">
        <v>6</v>
      </c>
      <c r="B37" s="15" t="s">
        <v>5</v>
      </c>
      <c r="C37" s="7">
        <v>56.2179</v>
      </c>
      <c r="D37" s="7">
        <v>56.2179</v>
      </c>
      <c r="E37" s="11" t="s">
        <v>17</v>
      </c>
      <c r="F37" s="60">
        <v>0</v>
      </c>
      <c r="G37" s="17">
        <v>1.1496999999999999</v>
      </c>
      <c r="H37" s="17">
        <v>2.3397000000000001</v>
      </c>
      <c r="I37" s="18">
        <f t="shared" si="21"/>
        <v>1</v>
      </c>
      <c r="J37" s="18">
        <f t="shared" si="22"/>
        <v>3</v>
      </c>
      <c r="K37" s="18">
        <f t="shared" si="23"/>
        <v>3</v>
      </c>
      <c r="L37" s="18">
        <f t="shared" si="24"/>
        <v>3</v>
      </c>
      <c r="M37" s="17" t="str">
        <f>IF(I37=1,"O",IF(I37=2,"LS","C"))</f>
        <v>O</v>
      </c>
      <c r="N37" s="17" t="str">
        <f t="shared" si="26"/>
        <v>C</v>
      </c>
      <c r="O37" s="17" t="str">
        <f t="shared" si="27"/>
        <v>C</v>
      </c>
      <c r="P37" s="21" t="str">
        <f>IF(L37=1,"O",IF(L37=2,"LS","C"))</f>
        <v>C</v>
      </c>
      <c r="Q37" s="12"/>
    </row>
    <row r="38" spans="1:21" x14ac:dyDescent="0.3">
      <c r="A38" s="4">
        <v>7</v>
      </c>
      <c r="B38" s="15" t="s">
        <v>6</v>
      </c>
      <c r="C38" s="7">
        <v>54.447499999999998</v>
      </c>
      <c r="D38" s="7">
        <v>54.447499999999998</v>
      </c>
      <c r="E38" s="11" t="s">
        <v>17</v>
      </c>
      <c r="F38" s="60">
        <v>0</v>
      </c>
      <c r="G38" s="17">
        <v>2.5670000000000002</v>
      </c>
      <c r="H38" s="17">
        <v>1.6314</v>
      </c>
      <c r="I38" s="18">
        <f t="shared" si="21"/>
        <v>1</v>
      </c>
      <c r="J38" s="18">
        <f t="shared" si="22"/>
        <v>3</v>
      </c>
      <c r="K38" s="18">
        <f t="shared" si="23"/>
        <v>3</v>
      </c>
      <c r="L38" s="18">
        <f t="shared" si="24"/>
        <v>3</v>
      </c>
      <c r="M38" s="17" t="str">
        <f>IF(I38=1,"O",IF(I38=2,"LS","C"))</f>
        <v>O</v>
      </c>
      <c r="N38" s="17" t="str">
        <f t="shared" si="26"/>
        <v>C</v>
      </c>
      <c r="O38" s="17" t="str">
        <f t="shared" si="27"/>
        <v>C</v>
      </c>
      <c r="P38" s="21" t="str">
        <f>IF(L38=1,"O",IF(L38=2,"LS","C"))</f>
        <v>C</v>
      </c>
      <c r="Q38" s="12"/>
    </row>
    <row r="39" spans="1:21" x14ac:dyDescent="0.3">
      <c r="A39" s="4">
        <v>8</v>
      </c>
      <c r="B39" s="15" t="s">
        <v>7</v>
      </c>
      <c r="C39" s="7">
        <v>45</v>
      </c>
      <c r="D39" s="2">
        <v>45</v>
      </c>
      <c r="E39" s="11" t="s">
        <v>17</v>
      </c>
      <c r="F39" s="60">
        <v>0</v>
      </c>
      <c r="G39" s="17">
        <v>0.15</v>
      </c>
      <c r="H39" s="17">
        <v>7.4099999999999999E-2</v>
      </c>
      <c r="I39" s="18">
        <f t="shared" si="21"/>
        <v>1</v>
      </c>
      <c r="J39" s="18">
        <f t="shared" si="22"/>
        <v>2</v>
      </c>
      <c r="K39" s="18">
        <f t="shared" si="23"/>
        <v>1</v>
      </c>
      <c r="L39" s="18">
        <f t="shared" si="24"/>
        <v>2</v>
      </c>
      <c r="M39" s="17" t="str">
        <f t="shared" ref="M39:M41" si="28">IF(I39=1,"O",IF(I39=2,"LS","C"))</f>
        <v>O</v>
      </c>
      <c r="N39" s="17" t="str">
        <f t="shared" ref="N39:N42" si="29">IF(J39=1,"O",IF(J39=2,"LS","C"))</f>
        <v>LS</v>
      </c>
      <c r="O39" s="17" t="str">
        <f t="shared" ref="O39:P42" si="30">IF(K39=1,"O",IF(K39=2,"LS","C"))</f>
        <v>O</v>
      </c>
      <c r="P39" s="21" t="str">
        <f t="shared" si="30"/>
        <v>LS</v>
      </c>
      <c r="Q39" s="12"/>
    </row>
    <row r="40" spans="1:21" x14ac:dyDescent="0.3">
      <c r="A40" s="4">
        <v>9</v>
      </c>
      <c r="B40" s="15" t="s">
        <v>8</v>
      </c>
      <c r="C40" s="7">
        <v>50</v>
      </c>
      <c r="D40" s="7">
        <v>50</v>
      </c>
      <c r="E40" s="11" t="s">
        <v>17</v>
      </c>
      <c r="F40" s="60">
        <v>0</v>
      </c>
      <c r="G40" s="17">
        <v>9.4600000000000004E-2</v>
      </c>
      <c r="H40" s="17">
        <v>9.0899999999999995E-2</v>
      </c>
      <c r="I40" s="18">
        <f t="shared" si="21"/>
        <v>1</v>
      </c>
      <c r="J40" s="18">
        <f t="shared" si="22"/>
        <v>1</v>
      </c>
      <c r="K40" s="18">
        <f t="shared" si="23"/>
        <v>1</v>
      </c>
      <c r="L40" s="18">
        <f t="shared" si="24"/>
        <v>1</v>
      </c>
      <c r="M40" s="17" t="str">
        <f t="shared" si="28"/>
        <v>O</v>
      </c>
      <c r="N40" s="17" t="str">
        <f t="shared" si="29"/>
        <v>O</v>
      </c>
      <c r="O40" s="17" t="str">
        <f t="shared" si="30"/>
        <v>O</v>
      </c>
      <c r="P40" s="21" t="str">
        <f t="shared" si="30"/>
        <v>O</v>
      </c>
      <c r="Q40" s="12"/>
    </row>
    <row r="41" spans="1:21" x14ac:dyDescent="0.3">
      <c r="A41" s="4">
        <v>10</v>
      </c>
      <c r="B41" s="15" t="s">
        <v>9</v>
      </c>
      <c r="C41" s="7">
        <v>75</v>
      </c>
      <c r="D41" s="7">
        <v>75</v>
      </c>
      <c r="E41" s="11" t="s">
        <v>17</v>
      </c>
      <c r="F41" s="60">
        <v>0</v>
      </c>
      <c r="G41" s="17">
        <v>0.11509999999999999</v>
      </c>
      <c r="H41" s="17">
        <v>0.1009</v>
      </c>
      <c r="I41" s="18">
        <f t="shared" si="21"/>
        <v>1</v>
      </c>
      <c r="J41" s="18">
        <f t="shared" si="22"/>
        <v>2</v>
      </c>
      <c r="K41" s="18">
        <f t="shared" si="23"/>
        <v>2</v>
      </c>
      <c r="L41" s="18">
        <f t="shared" si="24"/>
        <v>2</v>
      </c>
      <c r="M41" s="17" t="str">
        <f t="shared" si="28"/>
        <v>O</v>
      </c>
      <c r="N41" s="17" t="str">
        <f t="shared" si="29"/>
        <v>LS</v>
      </c>
      <c r="O41" s="17" t="str">
        <f t="shared" si="30"/>
        <v>LS</v>
      </c>
      <c r="P41" s="21" t="str">
        <f t="shared" si="30"/>
        <v>LS</v>
      </c>
      <c r="Q41" s="12"/>
    </row>
    <row r="42" spans="1:21" x14ac:dyDescent="0.3">
      <c r="A42" s="4">
        <v>11</v>
      </c>
      <c r="B42" s="15" t="s">
        <v>10</v>
      </c>
      <c r="C42" s="7">
        <v>71</v>
      </c>
      <c r="D42" s="7">
        <v>71</v>
      </c>
      <c r="E42" s="11" t="s">
        <v>17</v>
      </c>
      <c r="F42" s="60">
        <v>0</v>
      </c>
      <c r="G42" s="17">
        <v>0.32306000000000001</v>
      </c>
      <c r="H42" s="17">
        <v>0.29899999999999999</v>
      </c>
      <c r="I42" s="20">
        <f t="shared" si="21"/>
        <v>1</v>
      </c>
      <c r="J42" s="18">
        <f t="shared" si="22"/>
        <v>2</v>
      </c>
      <c r="K42" s="18">
        <f t="shared" si="23"/>
        <v>2</v>
      </c>
      <c r="L42" s="20">
        <f t="shared" si="24"/>
        <v>2</v>
      </c>
      <c r="M42" s="17" t="str">
        <f>IF(I42=1,"O",IF(I42=2,"LS","C"))</f>
        <v>O</v>
      </c>
      <c r="N42" s="17" t="str">
        <f t="shared" si="29"/>
        <v>LS</v>
      </c>
      <c r="O42" s="17" t="str">
        <f t="shared" si="30"/>
        <v>LS</v>
      </c>
      <c r="P42" s="21" t="str">
        <f>IF(L42=1,"O",IF(L42=2,"LS","C"))</f>
        <v>LS</v>
      </c>
      <c r="Q42" s="12"/>
    </row>
    <row r="43" spans="1:21" x14ac:dyDescent="0.3">
      <c r="A43" s="3"/>
      <c r="B43" s="3"/>
      <c r="C43" s="67">
        <v>4975</v>
      </c>
      <c r="D43" s="67"/>
      <c r="E43" s="67"/>
      <c r="F43" s="67"/>
      <c r="G43" s="67"/>
      <c r="H43" s="67"/>
      <c r="I43" s="14"/>
      <c r="J43" s="14"/>
      <c r="K43" s="14"/>
      <c r="L43" s="14"/>
      <c r="M43" s="14"/>
      <c r="N43" s="14"/>
      <c r="O43" s="14"/>
      <c r="P43" s="14"/>
    </row>
    <row r="44" spans="1:21" x14ac:dyDescent="0.3">
      <c r="A44" s="3"/>
      <c r="B44" s="3"/>
      <c r="C44" s="14" t="s">
        <v>11</v>
      </c>
      <c r="D44" s="14" t="s">
        <v>12</v>
      </c>
      <c r="E44" s="14" t="s">
        <v>13</v>
      </c>
      <c r="F44" s="14" t="s">
        <v>14</v>
      </c>
      <c r="G44" s="14" t="s">
        <v>15</v>
      </c>
      <c r="H44" s="14" t="s">
        <v>16</v>
      </c>
      <c r="I44" s="14" t="s">
        <v>14</v>
      </c>
      <c r="J44" s="14" t="s">
        <v>15</v>
      </c>
      <c r="K44" s="14" t="s">
        <v>16</v>
      </c>
      <c r="L44" s="14" t="s">
        <v>19</v>
      </c>
      <c r="M44" s="14" t="s">
        <v>14</v>
      </c>
      <c r="N44" s="14" t="s">
        <v>15</v>
      </c>
      <c r="O44" s="14" t="s">
        <v>16</v>
      </c>
      <c r="P44" s="14" t="s">
        <v>19</v>
      </c>
    </row>
    <row r="45" spans="1:21" x14ac:dyDescent="0.3">
      <c r="A45" s="4">
        <v>1</v>
      </c>
      <c r="B45" s="15" t="s">
        <v>0</v>
      </c>
      <c r="C45" s="8">
        <v>30</v>
      </c>
      <c r="D45" s="8">
        <v>30</v>
      </c>
      <c r="E45" s="6" t="s">
        <v>17</v>
      </c>
      <c r="F45" s="61">
        <v>0</v>
      </c>
      <c r="G45" s="71">
        <v>0.39</v>
      </c>
      <c r="H45" s="71">
        <v>0.24929999999999999</v>
      </c>
      <c r="I45" s="19">
        <f>IF(F45&lt;290,1,3)</f>
        <v>1</v>
      </c>
      <c r="J45" s="19">
        <f>IF(G45&lt;0.1,1,IF(G45&lt;0.5,2,3))</f>
        <v>2</v>
      </c>
      <c r="K45" s="19">
        <f>IF(H45&lt;0.1,1,IF(H45&lt;0.9,2,3))</f>
        <v>2</v>
      </c>
      <c r="L45" s="19">
        <f>MAX(I45:K45)</f>
        <v>2</v>
      </c>
      <c r="M45" s="8" t="str">
        <f>IF(I45=1,"O",IF(I45=2,"LS","C"))</f>
        <v>O</v>
      </c>
      <c r="N45" s="9" t="str">
        <f t="shared" ref="N45:N55" si="31">IF(J45=1,"O",IF(J45=2,"LS","C"))</f>
        <v>LS</v>
      </c>
      <c r="O45" s="9" t="str">
        <f t="shared" ref="O45:O55" si="32">IF(K45=1,"O",IF(K45=2,"LS","C"))</f>
        <v>LS</v>
      </c>
      <c r="P45" s="22" t="str">
        <f>IF(L45=1,"O",IF(L45=2,"LS","C"))</f>
        <v>LS</v>
      </c>
    </row>
    <row r="46" spans="1:21" x14ac:dyDescent="0.3">
      <c r="A46" s="4">
        <v>2</v>
      </c>
      <c r="B46" s="15" t="s">
        <v>1</v>
      </c>
      <c r="C46" s="8">
        <v>39.424999999999997</v>
      </c>
      <c r="D46" s="8">
        <v>25.42</v>
      </c>
      <c r="E46" s="10" t="s">
        <v>18</v>
      </c>
      <c r="F46" s="61">
        <v>0</v>
      </c>
      <c r="G46" s="71">
        <v>9</v>
      </c>
      <c r="H46" s="71">
        <v>3.6145999999999998</v>
      </c>
      <c r="I46" s="19">
        <f t="shared" ref="I46:I55" si="33">IF(F46&lt;290,1,3)</f>
        <v>1</v>
      </c>
      <c r="J46" s="19">
        <f t="shared" ref="J46:J55" si="34">IF(G46&lt;0.1,1,IF(G46&lt;0.5,2,3))</f>
        <v>3</v>
      </c>
      <c r="K46" s="19">
        <f t="shared" ref="K46:K55" si="35">IF(H46&lt;0.1,1,IF(H46&lt;0.9,2,3))</f>
        <v>3</v>
      </c>
      <c r="L46" s="19">
        <f t="shared" ref="L46:L55" si="36">MAX(I46:K46)</f>
        <v>3</v>
      </c>
      <c r="M46" s="8" t="str">
        <f t="shared" ref="M46:M50" si="37">IF(I46=1,"O",IF(I46=2,"LS","C"))</f>
        <v>O</v>
      </c>
      <c r="N46" s="9" t="str">
        <f t="shared" ref="N46:N50" si="38">IF(J46=1,"O",IF(J46=2,"LS","C"))</f>
        <v>C</v>
      </c>
      <c r="O46" s="9" t="str">
        <f t="shared" ref="O46:O50" si="39">IF(K46=1,"O",IF(K46=2,"LS","C"))</f>
        <v>C</v>
      </c>
      <c r="P46" s="22" t="str">
        <f t="shared" ref="P46:P48" si="40">IF(L46=1,"O",IF(L46=2,"LS","C"))</f>
        <v>C</v>
      </c>
    </row>
    <row r="47" spans="1:21" x14ac:dyDescent="0.3">
      <c r="A47" s="4">
        <v>3</v>
      </c>
      <c r="B47" s="15" t="s">
        <v>2</v>
      </c>
      <c r="C47" s="8">
        <v>60</v>
      </c>
      <c r="D47" s="16">
        <v>60</v>
      </c>
      <c r="E47" s="6" t="s">
        <v>17</v>
      </c>
      <c r="F47" s="61">
        <v>0</v>
      </c>
      <c r="G47" s="71">
        <v>0.27050000000000002</v>
      </c>
      <c r="H47" s="71">
        <v>7.4200000000000002E-2</v>
      </c>
      <c r="I47" s="19">
        <f t="shared" si="33"/>
        <v>1</v>
      </c>
      <c r="J47" s="19">
        <f t="shared" si="34"/>
        <v>2</v>
      </c>
      <c r="K47" s="19">
        <f t="shared" si="35"/>
        <v>1</v>
      </c>
      <c r="L47" s="19">
        <f t="shared" si="36"/>
        <v>2</v>
      </c>
      <c r="M47" s="8" t="str">
        <f t="shared" si="37"/>
        <v>O</v>
      </c>
      <c r="N47" s="9" t="str">
        <f t="shared" si="38"/>
        <v>LS</v>
      </c>
      <c r="O47" s="9" t="str">
        <f t="shared" si="39"/>
        <v>O</v>
      </c>
      <c r="P47" s="22" t="str">
        <f t="shared" si="40"/>
        <v>LS</v>
      </c>
    </row>
    <row r="48" spans="1:21" x14ac:dyDescent="0.3">
      <c r="A48" s="4">
        <v>4</v>
      </c>
      <c r="B48" s="15" t="s">
        <v>3</v>
      </c>
      <c r="C48" s="8">
        <v>16</v>
      </c>
      <c r="D48" s="8">
        <v>16</v>
      </c>
      <c r="E48" s="6" t="s">
        <v>17</v>
      </c>
      <c r="F48" s="61">
        <v>0</v>
      </c>
      <c r="G48" s="71">
        <v>0.2402</v>
      </c>
      <c r="H48" s="71">
        <v>0.36080000000000001</v>
      </c>
      <c r="I48" s="19">
        <f t="shared" si="33"/>
        <v>1</v>
      </c>
      <c r="J48" s="19">
        <f t="shared" si="34"/>
        <v>2</v>
      </c>
      <c r="K48" s="19">
        <f t="shared" si="35"/>
        <v>2</v>
      </c>
      <c r="L48" s="19">
        <f t="shared" si="36"/>
        <v>2</v>
      </c>
      <c r="M48" s="8" t="str">
        <f t="shared" si="37"/>
        <v>O</v>
      </c>
      <c r="N48" s="9" t="str">
        <f t="shared" si="38"/>
        <v>LS</v>
      </c>
      <c r="O48" s="9" t="str">
        <f t="shared" si="39"/>
        <v>LS</v>
      </c>
      <c r="P48" s="22" t="str">
        <f t="shared" si="40"/>
        <v>LS</v>
      </c>
    </row>
    <row r="49" spans="1:16" x14ac:dyDescent="0.3">
      <c r="A49" s="4">
        <v>5</v>
      </c>
      <c r="B49" s="15" t="s">
        <v>4</v>
      </c>
      <c r="C49" s="8">
        <v>33.979999999999997</v>
      </c>
      <c r="D49" s="8">
        <v>9.77</v>
      </c>
      <c r="E49" s="10" t="s">
        <v>18</v>
      </c>
      <c r="F49" s="61">
        <v>0</v>
      </c>
      <c r="G49" s="71">
        <v>1.85</v>
      </c>
      <c r="H49" s="71">
        <v>4.2804000000000002</v>
      </c>
      <c r="I49" s="19">
        <f t="shared" si="33"/>
        <v>1</v>
      </c>
      <c r="J49" s="19">
        <f t="shared" si="34"/>
        <v>3</v>
      </c>
      <c r="K49" s="19">
        <f t="shared" si="35"/>
        <v>3</v>
      </c>
      <c r="L49" s="19">
        <f t="shared" si="36"/>
        <v>3</v>
      </c>
      <c r="M49" s="8" t="str">
        <f t="shared" si="37"/>
        <v>O</v>
      </c>
      <c r="N49" s="9" t="str">
        <f t="shared" si="38"/>
        <v>C</v>
      </c>
      <c r="O49" s="9" t="str">
        <f t="shared" si="39"/>
        <v>C</v>
      </c>
      <c r="P49" s="22" t="str">
        <f>IF(L49=1,"O",IF(L49=2,"LS","C"))</f>
        <v>C</v>
      </c>
    </row>
    <row r="50" spans="1:16" x14ac:dyDescent="0.3">
      <c r="A50" s="4">
        <v>6</v>
      </c>
      <c r="B50" s="15" t="s">
        <v>5</v>
      </c>
      <c r="C50" s="8">
        <v>70</v>
      </c>
      <c r="D50" s="8">
        <v>70</v>
      </c>
      <c r="E50" s="10" t="s">
        <v>18</v>
      </c>
      <c r="F50" s="61">
        <v>0</v>
      </c>
      <c r="G50" s="71">
        <v>10</v>
      </c>
      <c r="H50" s="71">
        <v>10</v>
      </c>
      <c r="I50" s="19">
        <f t="shared" si="33"/>
        <v>1</v>
      </c>
      <c r="J50" s="19">
        <f t="shared" si="34"/>
        <v>3</v>
      </c>
      <c r="K50" s="19">
        <f t="shared" si="35"/>
        <v>3</v>
      </c>
      <c r="L50" s="19">
        <f t="shared" si="36"/>
        <v>3</v>
      </c>
      <c r="M50" s="8" t="str">
        <f t="shared" si="37"/>
        <v>O</v>
      </c>
      <c r="N50" s="9" t="str">
        <f t="shared" si="38"/>
        <v>C</v>
      </c>
      <c r="O50" s="9" t="str">
        <f t="shared" si="39"/>
        <v>C</v>
      </c>
      <c r="P50" s="22" t="str">
        <f>IF(L50=1,"O",IF(L50=2,"LS","C"))</f>
        <v>C</v>
      </c>
    </row>
    <row r="51" spans="1:16" x14ac:dyDescent="0.3">
      <c r="A51" s="4">
        <v>7</v>
      </c>
      <c r="B51" s="15" t="s">
        <v>6</v>
      </c>
      <c r="C51" s="8">
        <v>65</v>
      </c>
      <c r="D51" s="8">
        <v>35.984999999999999</v>
      </c>
      <c r="E51" s="10" t="s">
        <v>18</v>
      </c>
      <c r="F51" s="61">
        <v>0</v>
      </c>
      <c r="G51" s="71">
        <v>1.58</v>
      </c>
      <c r="H51" s="71">
        <v>2.0299999999999998</v>
      </c>
      <c r="I51" s="19">
        <f t="shared" si="33"/>
        <v>1</v>
      </c>
      <c r="J51" s="19">
        <f t="shared" si="34"/>
        <v>3</v>
      </c>
      <c r="K51" s="19">
        <f t="shared" si="35"/>
        <v>3</v>
      </c>
      <c r="L51" s="19">
        <f t="shared" si="36"/>
        <v>3</v>
      </c>
      <c r="M51" s="8" t="str">
        <f>IF(I51=1,"O",IF(I51=2,"LS","C"))</f>
        <v>O</v>
      </c>
      <c r="N51" s="9" t="str">
        <f t="shared" si="31"/>
        <v>C</v>
      </c>
      <c r="O51" s="9" t="str">
        <f t="shared" si="32"/>
        <v>C</v>
      </c>
      <c r="P51" s="22" t="str">
        <f>IF(L51=1,"O",IF(L51=2,"LS","C"))</f>
        <v>C</v>
      </c>
    </row>
    <row r="52" spans="1:16" x14ac:dyDescent="0.3">
      <c r="A52" s="4">
        <v>8</v>
      </c>
      <c r="B52" s="15" t="s">
        <v>7</v>
      </c>
      <c r="C52" s="8">
        <v>57</v>
      </c>
      <c r="D52" s="16">
        <v>57</v>
      </c>
      <c r="E52" s="6" t="s">
        <v>17</v>
      </c>
      <c r="F52" s="61">
        <v>0</v>
      </c>
      <c r="G52" s="71">
        <v>0.2591</v>
      </c>
      <c r="H52" s="71">
        <v>6.5299999999999997E-2</v>
      </c>
      <c r="I52" s="19">
        <f t="shared" si="33"/>
        <v>1</v>
      </c>
      <c r="J52" s="19">
        <f t="shared" si="34"/>
        <v>2</v>
      </c>
      <c r="K52" s="19">
        <f t="shared" si="35"/>
        <v>1</v>
      </c>
      <c r="L52" s="19">
        <f t="shared" si="36"/>
        <v>2</v>
      </c>
      <c r="M52" s="8" t="str">
        <f t="shared" ref="M52:M54" si="41">IF(I52=1,"O",IF(I52=2,"LS","C"))</f>
        <v>O</v>
      </c>
      <c r="N52" s="9" t="str">
        <f t="shared" si="31"/>
        <v>LS</v>
      </c>
      <c r="O52" s="9" t="str">
        <f t="shared" si="32"/>
        <v>O</v>
      </c>
      <c r="P52" s="22" t="str">
        <f t="shared" ref="P52:P54" si="42">IF(L52=1,"O",IF(L52=2,"LS","C"))</f>
        <v>LS</v>
      </c>
    </row>
    <row r="53" spans="1:16" x14ac:dyDescent="0.3">
      <c r="A53" s="4">
        <v>9</v>
      </c>
      <c r="B53" s="15" t="s">
        <v>8</v>
      </c>
      <c r="C53" s="8">
        <v>35</v>
      </c>
      <c r="D53" s="8">
        <v>35</v>
      </c>
      <c r="E53" s="6" t="s">
        <v>17</v>
      </c>
      <c r="F53" s="61">
        <v>0</v>
      </c>
      <c r="G53" s="71">
        <v>0.14810000000000001</v>
      </c>
      <c r="H53" s="71">
        <v>0.28460000000000002</v>
      </c>
      <c r="I53" s="19">
        <f t="shared" si="33"/>
        <v>1</v>
      </c>
      <c r="J53" s="19">
        <f t="shared" si="34"/>
        <v>2</v>
      </c>
      <c r="K53" s="19">
        <f t="shared" si="35"/>
        <v>2</v>
      </c>
      <c r="L53" s="19">
        <f t="shared" si="36"/>
        <v>2</v>
      </c>
      <c r="M53" s="8" t="str">
        <f t="shared" si="41"/>
        <v>O</v>
      </c>
      <c r="N53" s="9" t="str">
        <f t="shared" si="31"/>
        <v>LS</v>
      </c>
      <c r="O53" s="9" t="str">
        <f t="shared" si="32"/>
        <v>LS</v>
      </c>
      <c r="P53" s="22" t="str">
        <f t="shared" si="42"/>
        <v>LS</v>
      </c>
    </row>
    <row r="54" spans="1:16" x14ac:dyDescent="0.3">
      <c r="A54" s="4">
        <v>10</v>
      </c>
      <c r="B54" s="15" t="s">
        <v>9</v>
      </c>
      <c r="C54" s="8">
        <v>40</v>
      </c>
      <c r="D54" s="8">
        <v>40</v>
      </c>
      <c r="E54" s="6" t="s">
        <v>17</v>
      </c>
      <c r="F54" s="61">
        <v>0</v>
      </c>
      <c r="G54" s="71">
        <v>0.23119999999999999</v>
      </c>
      <c r="H54" s="71">
        <v>0.16869999999999999</v>
      </c>
      <c r="I54" s="19">
        <f t="shared" si="33"/>
        <v>1</v>
      </c>
      <c r="J54" s="19">
        <f t="shared" si="34"/>
        <v>2</v>
      </c>
      <c r="K54" s="19">
        <f t="shared" si="35"/>
        <v>2</v>
      </c>
      <c r="L54" s="19">
        <f t="shared" si="36"/>
        <v>2</v>
      </c>
      <c r="M54" s="8" t="str">
        <f t="shared" si="41"/>
        <v>O</v>
      </c>
      <c r="N54" s="9" t="str">
        <f t="shared" si="31"/>
        <v>LS</v>
      </c>
      <c r="O54" s="9" t="str">
        <f t="shared" si="32"/>
        <v>LS</v>
      </c>
      <c r="P54" s="22" t="str">
        <f t="shared" si="42"/>
        <v>LS</v>
      </c>
    </row>
    <row r="55" spans="1:16" x14ac:dyDescent="0.3">
      <c r="A55" s="4">
        <v>11</v>
      </c>
      <c r="B55" s="15" t="s">
        <v>10</v>
      </c>
      <c r="C55" s="8">
        <v>71</v>
      </c>
      <c r="D55" s="8">
        <v>71</v>
      </c>
      <c r="E55" s="6" t="s">
        <v>17</v>
      </c>
      <c r="F55" s="61">
        <v>0</v>
      </c>
      <c r="G55" s="71">
        <v>0.4526</v>
      </c>
      <c r="H55" s="71">
        <v>0.69940000000000002</v>
      </c>
      <c r="I55" s="19">
        <f t="shared" si="33"/>
        <v>1</v>
      </c>
      <c r="J55" s="19">
        <f t="shared" si="34"/>
        <v>2</v>
      </c>
      <c r="K55" s="19">
        <f t="shared" si="35"/>
        <v>2</v>
      </c>
      <c r="L55" s="19">
        <f t="shared" si="36"/>
        <v>2</v>
      </c>
      <c r="M55" s="8" t="str">
        <f>IF(I55=1,"O",IF(I55=2,"LS","C"))</f>
        <v>O</v>
      </c>
      <c r="N55" s="9" t="str">
        <f t="shared" si="31"/>
        <v>LS</v>
      </c>
      <c r="O55" s="9" t="str">
        <f t="shared" si="32"/>
        <v>LS</v>
      </c>
      <c r="P55" s="22" t="str">
        <f>IF(L55=1,"O",IF(L55=2,"LS","C"))</f>
        <v>LS</v>
      </c>
    </row>
  </sheetData>
  <mergeCells count="9">
    <mergeCell ref="S9:U9"/>
    <mergeCell ref="S25:U25"/>
    <mergeCell ref="C1:P3"/>
    <mergeCell ref="C30:H30"/>
    <mergeCell ref="C43:H43"/>
    <mergeCell ref="S1:T1"/>
    <mergeCell ref="S17:U17"/>
    <mergeCell ref="C4:H4"/>
    <mergeCell ref="C17:H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3"/>
  <sheetViews>
    <sheetView zoomScale="71" zoomScaleNormal="145" workbookViewId="0">
      <selection activeCell="H9" sqref="H9"/>
    </sheetView>
  </sheetViews>
  <sheetFormatPr defaultRowHeight="14.4" x14ac:dyDescent="0.3"/>
  <cols>
    <col min="1" max="1" width="12.88671875" bestFit="1" customWidth="1"/>
    <col min="12" max="12" width="12.88671875" bestFit="1" customWidth="1"/>
    <col min="22" max="22" width="12.88671875" bestFit="1" customWidth="1"/>
  </cols>
  <sheetData>
    <row r="1" spans="1:26" x14ac:dyDescent="0.3">
      <c r="A1" s="70" t="s">
        <v>14</v>
      </c>
      <c r="B1" s="70"/>
      <c r="C1" s="70"/>
      <c r="D1" s="70"/>
      <c r="E1" s="70"/>
      <c r="L1" s="70" t="s">
        <v>31</v>
      </c>
      <c r="M1" s="70"/>
      <c r="N1" s="70"/>
      <c r="O1" s="70"/>
      <c r="P1" s="70"/>
      <c r="V1" s="70" t="s">
        <v>32</v>
      </c>
      <c r="W1" s="70"/>
      <c r="X1" s="70"/>
      <c r="Y1" s="70"/>
      <c r="Z1" s="70"/>
    </row>
    <row r="3" spans="1:26" x14ac:dyDescent="0.3">
      <c r="A3" s="50" t="s">
        <v>33</v>
      </c>
      <c r="B3">
        <v>528</v>
      </c>
      <c r="D3" t="s">
        <v>28</v>
      </c>
      <c r="E3" s="57">
        <v>0.9</v>
      </c>
      <c r="L3" s="50" t="s">
        <v>30</v>
      </c>
      <c r="M3" s="56">
        <v>0.1</v>
      </c>
      <c r="O3" s="50" t="s">
        <v>28</v>
      </c>
      <c r="P3" s="56">
        <v>0.5</v>
      </c>
      <c r="V3" s="50" t="s">
        <v>30</v>
      </c>
      <c r="W3" s="56">
        <v>0.1</v>
      </c>
      <c r="Y3" s="50" t="s">
        <v>28</v>
      </c>
      <c r="Z3" s="56">
        <v>0.9</v>
      </c>
    </row>
    <row r="5" spans="1:26" x14ac:dyDescent="0.3">
      <c r="A5" s="51" t="s">
        <v>29</v>
      </c>
      <c r="B5" s="53">
        <v>475</v>
      </c>
      <c r="C5" s="53">
        <v>975</v>
      </c>
      <c r="D5" s="53">
        <v>2475</v>
      </c>
      <c r="E5" s="53">
        <v>4975</v>
      </c>
      <c r="L5" s="51" t="s">
        <v>29</v>
      </c>
      <c r="M5" s="53">
        <v>475</v>
      </c>
      <c r="N5" s="53">
        <v>975</v>
      </c>
      <c r="O5" s="53">
        <v>2475</v>
      </c>
      <c r="P5" s="53">
        <v>4975</v>
      </c>
      <c r="V5" s="51" t="s">
        <v>29</v>
      </c>
      <c r="W5" s="53">
        <v>475</v>
      </c>
      <c r="X5" s="53">
        <v>975</v>
      </c>
      <c r="Y5" s="53">
        <v>2475</v>
      </c>
      <c r="Z5" s="53">
        <v>4975</v>
      </c>
    </row>
    <row r="6" spans="1:26" x14ac:dyDescent="0.3">
      <c r="A6" s="51" t="s">
        <v>34</v>
      </c>
      <c r="B6" s="53">
        <v>0.3</v>
      </c>
      <c r="C6" s="53">
        <v>0.36</v>
      </c>
      <c r="D6" s="53">
        <v>0.45</v>
      </c>
      <c r="E6" s="53">
        <v>0.54</v>
      </c>
      <c r="L6" s="51" t="s">
        <v>34</v>
      </c>
      <c r="M6" s="53">
        <v>0.3</v>
      </c>
      <c r="N6" s="53">
        <v>0.36</v>
      </c>
      <c r="O6" s="53">
        <v>0.45</v>
      </c>
      <c r="P6" s="53">
        <v>0.54</v>
      </c>
      <c r="V6" s="51" t="s">
        <v>34</v>
      </c>
      <c r="W6" s="53">
        <v>0.3</v>
      </c>
      <c r="X6" s="53">
        <v>0.36</v>
      </c>
      <c r="Y6" s="53">
        <v>0.45</v>
      </c>
      <c r="Z6" s="53">
        <v>0.54</v>
      </c>
    </row>
    <row r="7" spans="1:26" x14ac:dyDescent="0.3">
      <c r="A7" s="52" t="str">
        <f>Summary!$B6</f>
        <v>Northridge</v>
      </c>
      <c r="B7" s="54">
        <f>Summary!F6/$B$3</f>
        <v>0</v>
      </c>
      <c r="C7" s="54">
        <f>Summary!F19/$B$3</f>
        <v>0</v>
      </c>
      <c r="D7" s="54">
        <f>Summary!F32/$B$3</f>
        <v>0</v>
      </c>
      <c r="E7" s="54">
        <f>Summary!F45/$B$3</f>
        <v>0</v>
      </c>
      <c r="L7" s="52" t="str">
        <f>Summary!$B6</f>
        <v>Northridge</v>
      </c>
      <c r="M7" s="55">
        <f>Summary!G6</f>
        <v>0.105</v>
      </c>
      <c r="N7" s="54">
        <f>Summary!G19</f>
        <v>0.17019999999999999</v>
      </c>
      <c r="O7" s="54">
        <f>Summary!G32</f>
        <v>0.33379999999999999</v>
      </c>
      <c r="P7" s="54">
        <f>Summary!G45</f>
        <v>0.39</v>
      </c>
      <c r="V7" s="52" t="str">
        <f>Summary!$B6</f>
        <v>Northridge</v>
      </c>
      <c r="W7" s="55">
        <f>Summary!H6</f>
        <v>1.1299999999999999E-2</v>
      </c>
      <c r="X7" s="54">
        <f>Summary!H19</f>
        <v>3.1E-2</v>
      </c>
      <c r="Y7" s="54">
        <f>Summary!H32</f>
        <v>0.2</v>
      </c>
      <c r="Z7" s="54">
        <f>Summary!H45</f>
        <v>0.24929999999999999</v>
      </c>
    </row>
    <row r="8" spans="1:26" x14ac:dyDescent="0.3">
      <c r="A8" s="52" t="str">
        <f>Summary!$B7</f>
        <v>LomaPrieta</v>
      </c>
      <c r="B8" s="54">
        <f>Summary!F7/$B$3</f>
        <v>0</v>
      </c>
      <c r="C8" s="54">
        <f>Summary!F20/$B$3</f>
        <v>0</v>
      </c>
      <c r="D8" s="54">
        <f>Summary!F33/$B$3</f>
        <v>0</v>
      </c>
      <c r="E8" s="54">
        <f>Summary!F46/$B$3</f>
        <v>0</v>
      </c>
      <c r="L8" s="52" t="str">
        <f>Summary!$B7</f>
        <v>LomaPrieta</v>
      </c>
      <c r="M8" s="55">
        <f>Summary!G7</f>
        <v>0.11169999999999999</v>
      </c>
      <c r="N8" s="54">
        <f>Summary!G20</f>
        <v>0.22459999999999999</v>
      </c>
      <c r="O8" s="54">
        <f>Summary!G33</f>
        <v>0.25419999999999998</v>
      </c>
      <c r="P8" s="54">
        <f>P11-0.02</f>
        <v>0.53999999999999992</v>
      </c>
      <c r="V8" s="52" t="str">
        <f>Summary!$B7</f>
        <v>LomaPrieta</v>
      </c>
      <c r="W8" s="55">
        <f>Summary!H7</f>
        <v>6.4899999999999999E-2</v>
      </c>
      <c r="X8" s="54">
        <f>Summary!H20</f>
        <v>3.85E-2</v>
      </c>
      <c r="Y8" s="54">
        <f>Summary!H33</f>
        <v>0.15620000000000001</v>
      </c>
      <c r="Z8" s="54">
        <v>0.97</v>
      </c>
    </row>
    <row r="9" spans="1:26" x14ac:dyDescent="0.3">
      <c r="A9" s="52" t="str">
        <f>Summary!$B8</f>
        <v>IwateJapan</v>
      </c>
      <c r="B9" s="54">
        <f>Summary!F8/$B$3</f>
        <v>0</v>
      </c>
      <c r="C9" s="54">
        <f>Summary!F21/$B$3</f>
        <v>0</v>
      </c>
      <c r="D9" s="54">
        <f>Summary!F34/$B$3</f>
        <v>0</v>
      </c>
      <c r="E9" s="54">
        <f>Summary!F47/$B$3</f>
        <v>0</v>
      </c>
      <c r="L9" s="52" t="str">
        <f>Summary!$B8</f>
        <v>IwateJapan</v>
      </c>
      <c r="M9" s="55">
        <f>Summary!G8</f>
        <v>6.6000000000000003E-2</v>
      </c>
      <c r="N9" s="54">
        <f>Summary!G21</f>
        <v>0.1333</v>
      </c>
      <c r="O9" s="54">
        <f>Summary!G34</f>
        <v>0.18240000000000001</v>
      </c>
      <c r="P9" s="54">
        <f>Summary!G47</f>
        <v>0.27050000000000002</v>
      </c>
      <c r="V9" s="52" t="str">
        <f>Summary!$B8</f>
        <v>IwateJapan</v>
      </c>
      <c r="W9" s="55">
        <f>Summary!H8</f>
        <v>9.0499999999999997E-2</v>
      </c>
      <c r="X9" s="54">
        <f>Summary!H21</f>
        <v>0.18609999999999999</v>
      </c>
      <c r="Y9" s="54">
        <f>Summary!H34</f>
        <v>8.9800000000000005E-2</v>
      </c>
      <c r="Z9" s="54">
        <f>Summary!H47</f>
        <v>7.4200000000000002E-2</v>
      </c>
    </row>
    <row r="10" spans="1:26" x14ac:dyDescent="0.3">
      <c r="A10" s="52" t="str">
        <f>Summary!$B9</f>
        <v>Whittier</v>
      </c>
      <c r="B10" s="54">
        <f>Summary!F9/$B$3</f>
        <v>0</v>
      </c>
      <c r="C10" s="54">
        <f>Summary!F22/$B$3</f>
        <v>0</v>
      </c>
      <c r="D10" s="54">
        <f>Summary!F35/$B$3</f>
        <v>0</v>
      </c>
      <c r="E10" s="54">
        <f>Summary!F48/$B$3</f>
        <v>0</v>
      </c>
      <c r="L10" s="52" t="str">
        <f>Summary!$B9</f>
        <v>Whittier</v>
      </c>
      <c r="M10" s="55">
        <f>Summary!G9</f>
        <v>0.10059999999999999</v>
      </c>
      <c r="N10" s="54">
        <f>Summary!G22</f>
        <v>0.13639999999999999</v>
      </c>
      <c r="O10" s="54">
        <f>Summary!G35</f>
        <v>0.18279999999999999</v>
      </c>
      <c r="P10" s="54">
        <f>Summary!G48</f>
        <v>0.2402</v>
      </c>
      <c r="V10" s="52" t="str">
        <f>Summary!$B9</f>
        <v>Whittier</v>
      </c>
      <c r="W10" s="55">
        <f>Summary!H9</f>
        <v>7.3099999999999998E-2</v>
      </c>
      <c r="X10" s="54">
        <f>Summary!H22</f>
        <v>0.13789999999999999</v>
      </c>
      <c r="Y10" s="54">
        <f>Summary!H35</f>
        <v>0.50560000000000005</v>
      </c>
      <c r="Z10" s="54">
        <f>Summary!H48</f>
        <v>0.36080000000000001</v>
      </c>
    </row>
    <row r="11" spans="1:26" x14ac:dyDescent="0.3">
      <c r="A11" s="52" t="str">
        <f>Summary!$B10</f>
        <v>Duzche Turkey</v>
      </c>
      <c r="B11" s="54">
        <f>Summary!F10/$B$3</f>
        <v>0</v>
      </c>
      <c r="C11" s="54">
        <f>Summary!F23/$B$3</f>
        <v>0</v>
      </c>
      <c r="D11" s="54">
        <f>Summary!F36/$B$3</f>
        <v>0</v>
      </c>
      <c r="E11" s="54">
        <f>Summary!F49/$B$3</f>
        <v>0</v>
      </c>
      <c r="L11" s="52" t="str">
        <f>Summary!$B10</f>
        <v>Duzche Turkey</v>
      </c>
      <c r="M11" s="55">
        <f>Summary!G10</f>
        <v>0.14560000000000001</v>
      </c>
      <c r="N11" s="54">
        <f>Summary!G23</f>
        <v>0.22009999999999999</v>
      </c>
      <c r="O11" s="54">
        <f>Summary!G36</f>
        <v>0.44569999999999999</v>
      </c>
      <c r="P11" s="54">
        <f>P12-0.02</f>
        <v>0.55999999999999994</v>
      </c>
      <c r="V11" s="52" t="str">
        <f>Summary!$B10</f>
        <v>Duzche Turkey</v>
      </c>
      <c r="W11" s="55">
        <f>Summary!H10</f>
        <v>4.02E-2</v>
      </c>
      <c r="X11" s="54">
        <f>Summary!H23</f>
        <v>3.3099999999999997E-2</v>
      </c>
      <c r="Y11" s="54">
        <f>Summary!H36</f>
        <v>0.14069999999999999</v>
      </c>
      <c r="Z11" s="54">
        <v>1.01</v>
      </c>
    </row>
    <row r="12" spans="1:26" x14ac:dyDescent="0.3">
      <c r="A12" s="52" t="str">
        <f>Summary!$B11</f>
        <v>Chi-Chi 1</v>
      </c>
      <c r="B12" s="54">
        <f>Summary!F11/$B$3</f>
        <v>0</v>
      </c>
      <c r="C12" s="54">
        <f>Summary!F24/$B$3</f>
        <v>0</v>
      </c>
      <c r="D12" s="54">
        <f>Summary!F37/$B$3</f>
        <v>0</v>
      </c>
      <c r="E12" s="54">
        <f>Summary!F50/$B$3</f>
        <v>0</v>
      </c>
      <c r="L12" s="52" t="str">
        <f>Summary!$B11</f>
        <v>Chi-Chi 1</v>
      </c>
      <c r="M12" s="55">
        <f>Summary!G11</f>
        <v>0.23880000000000001</v>
      </c>
      <c r="N12" s="54">
        <f>Summary!G24</f>
        <v>0.36299999999999999</v>
      </c>
      <c r="O12" s="54">
        <f>O13-0.02</f>
        <v>0.57999999999999996</v>
      </c>
      <c r="P12" s="54">
        <f>P13-0.02</f>
        <v>0.57999999999999996</v>
      </c>
      <c r="V12" s="52" t="str">
        <f>Summary!$B11</f>
        <v>Chi-Chi 1</v>
      </c>
      <c r="W12" s="55">
        <f>Summary!H11</f>
        <v>0.1678</v>
      </c>
      <c r="X12" s="54">
        <f>Summary!H24</f>
        <v>0.33929999999999999</v>
      </c>
      <c r="Y12" s="54">
        <v>1.05</v>
      </c>
      <c r="Z12" s="54">
        <v>1.05</v>
      </c>
    </row>
    <row r="13" spans="1:26" x14ac:dyDescent="0.3">
      <c r="A13" s="52" t="str">
        <f>Summary!$B12</f>
        <v>Chi-Chi 2</v>
      </c>
      <c r="B13" s="54">
        <f>Summary!F12/$B$3</f>
        <v>0</v>
      </c>
      <c r="C13" s="54">
        <f>Summary!F25/$B$3</f>
        <v>0</v>
      </c>
      <c r="D13" s="54">
        <f>Summary!F38/$B$3</f>
        <v>0</v>
      </c>
      <c r="E13" s="54">
        <f>Summary!F51/$B$3</f>
        <v>0</v>
      </c>
      <c r="L13" s="52" t="str">
        <f>Summary!$B12</f>
        <v>Chi-Chi 2</v>
      </c>
      <c r="M13" s="55">
        <f>Summary!G12</f>
        <v>0.28620000000000001</v>
      </c>
      <c r="N13" s="54">
        <f>Summary!G25</f>
        <v>0.33100000000000002</v>
      </c>
      <c r="O13" s="54">
        <v>0.6</v>
      </c>
      <c r="P13" s="54">
        <v>0.6</v>
      </c>
      <c r="V13" s="52" t="str">
        <f>Summary!$B12</f>
        <v>Chi-Chi 2</v>
      </c>
      <c r="W13" s="55">
        <f>Summary!H12</f>
        <v>2.0899999999999998E-2</v>
      </c>
      <c r="X13" s="54">
        <f>Summary!H25</f>
        <v>0.56399999999999995</v>
      </c>
      <c r="Y13" s="54">
        <v>1.0900000000000001</v>
      </c>
      <c r="Z13" s="54">
        <v>1.0900000000000001</v>
      </c>
    </row>
    <row r="14" spans="1:26" x14ac:dyDescent="0.3">
      <c r="A14" s="52" t="str">
        <f>Summary!$B13</f>
        <v>Nigata</v>
      </c>
      <c r="B14" s="54">
        <f>Summary!F13/$B$3</f>
        <v>0</v>
      </c>
      <c r="C14" s="54">
        <f>Summary!F26/$B$3</f>
        <v>0</v>
      </c>
      <c r="D14" s="54">
        <f>Summary!F39/$B$3</f>
        <v>0</v>
      </c>
      <c r="E14" s="54">
        <f>Summary!F52/$B$3</f>
        <v>0</v>
      </c>
      <c r="L14" s="52" t="str">
        <f>Summary!$B13</f>
        <v>Nigata</v>
      </c>
      <c r="M14" s="55">
        <f>Summary!G13</f>
        <v>5.2999999999999999E-2</v>
      </c>
      <c r="N14" s="54">
        <f>Summary!G26</f>
        <v>9.7100000000000006E-2</v>
      </c>
      <c r="O14" s="54">
        <f>Summary!G39</f>
        <v>0.15</v>
      </c>
      <c r="P14" s="54">
        <f>Summary!G52</f>
        <v>0.2591</v>
      </c>
      <c r="V14" s="52" t="str">
        <f>Summary!$B13</f>
        <v>Nigata</v>
      </c>
      <c r="W14" s="55">
        <f>Summary!H13</f>
        <v>2.9100000000000001E-2</v>
      </c>
      <c r="X14" s="54">
        <f>Summary!H26</f>
        <v>2.3599999999999999E-2</v>
      </c>
      <c r="Y14" s="54">
        <f>Summary!H39</f>
        <v>7.4099999999999999E-2</v>
      </c>
      <c r="Z14" s="54">
        <f>Summary!H52</f>
        <v>6.5299999999999997E-2</v>
      </c>
    </row>
    <row r="15" spans="1:26" x14ac:dyDescent="0.3">
      <c r="A15" s="52" t="str">
        <f>Summary!$B14</f>
        <v>Tottori 1</v>
      </c>
      <c r="B15" s="54">
        <f>Summary!F14/$B$3</f>
        <v>0</v>
      </c>
      <c r="C15" s="54">
        <f>Summary!F27/$B$3</f>
        <v>0</v>
      </c>
      <c r="D15" s="54">
        <f>Summary!F40/$B$3</f>
        <v>0</v>
      </c>
      <c r="E15" s="54">
        <f>Summary!F53/$B$3</f>
        <v>0</v>
      </c>
      <c r="L15" s="52" t="str">
        <f>Summary!$B14</f>
        <v>Tottori 1</v>
      </c>
      <c r="M15" s="55">
        <f>Summary!G14</f>
        <v>4.3299999999999998E-2</v>
      </c>
      <c r="N15" s="54">
        <f>Summary!G27</f>
        <v>6.6199999999999995E-2</v>
      </c>
      <c r="O15" s="54">
        <f>Summary!G40</f>
        <v>9.4600000000000004E-2</v>
      </c>
      <c r="P15" s="54">
        <f>Summary!G53</f>
        <v>0.14810000000000001</v>
      </c>
      <c r="V15" s="52" t="str">
        <f>Summary!$B14</f>
        <v>Tottori 1</v>
      </c>
      <c r="W15" s="55">
        <f>Summary!H14</f>
        <v>4.1799999999999997E-2</v>
      </c>
      <c r="X15" s="54">
        <f>Summary!H27</f>
        <v>6.4500000000000002E-2</v>
      </c>
      <c r="Y15" s="54">
        <f>Summary!H40</f>
        <v>9.0899999999999995E-2</v>
      </c>
      <c r="Z15" s="54">
        <f>Summary!H53</f>
        <v>0.28460000000000002</v>
      </c>
    </row>
    <row r="16" spans="1:26" x14ac:dyDescent="0.3">
      <c r="A16" s="52" t="str">
        <f>Summary!$B15</f>
        <v>Tottori 2</v>
      </c>
      <c r="B16" s="54">
        <f>Summary!F15/$B$3</f>
        <v>0</v>
      </c>
      <c r="C16" s="54">
        <f>Summary!F28/$B$3</f>
        <v>0</v>
      </c>
      <c r="D16" s="54">
        <f>Summary!F41/$B$3</f>
        <v>0</v>
      </c>
      <c r="E16" s="54">
        <f>Summary!F54/$B$3</f>
        <v>0</v>
      </c>
      <c r="L16" s="52" t="str">
        <f>Summary!$B15</f>
        <v>Tottori 2</v>
      </c>
      <c r="M16" s="55">
        <f>Summary!G15</f>
        <v>6.9699999999999998E-2</v>
      </c>
      <c r="N16" s="54">
        <f>Summary!G28</f>
        <v>7.0199999999999999E-2</v>
      </c>
      <c r="O16" s="54">
        <f>Summary!G41</f>
        <v>0.11509999999999999</v>
      </c>
      <c r="P16" s="54">
        <f>Summary!G54</f>
        <v>0.23119999999999999</v>
      </c>
      <c r="V16" s="52" t="str">
        <f>Summary!$B15</f>
        <v>Tottori 2</v>
      </c>
      <c r="W16" s="55">
        <f>Summary!H15</f>
        <v>3.8300000000000001E-2</v>
      </c>
      <c r="X16" s="54">
        <f>Summary!H28</f>
        <v>9.4000000000000004E-3</v>
      </c>
      <c r="Y16" s="54">
        <f>Summary!H41</f>
        <v>0.1009</v>
      </c>
      <c r="Z16" s="54">
        <f>Summary!H54</f>
        <v>0.16869999999999999</v>
      </c>
    </row>
    <row r="17" spans="1:31" x14ac:dyDescent="0.3">
      <c r="A17" s="52" t="str">
        <f>Summary!$B16</f>
        <v>Hector</v>
      </c>
      <c r="B17" s="54">
        <f>Summary!F16/$B$3</f>
        <v>0</v>
      </c>
      <c r="C17" s="54">
        <f>Summary!F29/$B$3</f>
        <v>0</v>
      </c>
      <c r="D17" s="54">
        <f>Summary!F42/$B$3</f>
        <v>0</v>
      </c>
      <c r="E17" s="54">
        <f>Summary!F55/$B$3</f>
        <v>0</v>
      </c>
      <c r="L17" s="52" t="str">
        <f>Summary!$B16</f>
        <v>Hector</v>
      </c>
      <c r="M17" s="55">
        <f>Summary!G16</f>
        <v>0.11990000000000001</v>
      </c>
      <c r="N17" s="54">
        <f>Summary!G29</f>
        <v>0.17879999999999999</v>
      </c>
      <c r="O17" s="54">
        <f>Summary!G42</f>
        <v>0.32306000000000001</v>
      </c>
      <c r="P17" s="54">
        <f>Summary!G55</f>
        <v>0.4526</v>
      </c>
      <c r="V17" s="52" t="str">
        <f>Summary!$B16</f>
        <v>Hector</v>
      </c>
      <c r="W17" s="55">
        <f>Summary!H16</f>
        <v>7.0000000000000007E-2</v>
      </c>
      <c r="X17" s="54">
        <f>Summary!H29</f>
        <v>0.16450000000000001</v>
      </c>
      <c r="Y17" s="54">
        <f>Summary!H42</f>
        <v>0.29899999999999999</v>
      </c>
      <c r="Z17" s="54">
        <f>Summary!H55</f>
        <v>0.69940000000000002</v>
      </c>
    </row>
    <row r="24" spans="1:31" x14ac:dyDescent="0.3">
      <c r="AE24" t="str">
        <f>"{"&amp;0.3&amp;","&amp;0.3&amp;","&amp;0.3&amp;","&amp;0.3&amp;","&amp;0.3&amp;","&amp;0.3&amp;","&amp;0.3&amp;","&amp;0.3&amp;","&amp;0.3&amp;","&amp;0.3&amp;","&amp;0.3&amp;"}"</f>
        <v>{0.3,0.3,0.3,0.3,0.3,0.3,0.3,0.3,0.3,0.3,0.3}</v>
      </c>
    </row>
    <row r="25" spans="1:31" x14ac:dyDescent="0.3">
      <c r="AE25" t="str">
        <f>"{"&amp;0.36&amp;","&amp;0.36&amp;","&amp;0.36&amp;","&amp;0.36&amp;","&amp;0.36&amp;","&amp;0.36&amp;","&amp;0.36&amp;","&amp;0.36&amp;","&amp;0.36&amp;","&amp;0.36&amp;","&amp;0.36&amp;"}"</f>
        <v>{0.36,0.36,0.36,0.36,0.36,0.36,0.36,0.36,0.36,0.36,0.36}</v>
      </c>
    </row>
    <row r="26" spans="1:31" x14ac:dyDescent="0.3">
      <c r="AE26" t="str">
        <f>"{"&amp;0.45&amp;","&amp;0.45&amp;","&amp;0.45&amp;","&amp;0.45&amp;","&amp;0.45&amp;","&amp;0.45&amp;","&amp;0.45&amp;","&amp;0.45&amp;","&amp;0.45&amp;","&amp;0.45&amp;","&amp;0.45&amp;"}"</f>
        <v>{0.45,0.45,0.45,0.45,0.45,0.45,0.45,0.45,0.45,0.45,0.45}</v>
      </c>
    </row>
    <row r="27" spans="1:31" x14ac:dyDescent="0.3">
      <c r="AE27" t="str">
        <f>"{"&amp;0.54&amp;","&amp;0.54&amp;","&amp;0.54&amp;","&amp;0.54&amp;","&amp;0.54&amp;","&amp;0.54&amp;","&amp;0.54&amp;","&amp;0.54&amp;","&amp;0.54&amp;","&amp;0.54&amp;","&amp;0.54&amp;"}"</f>
        <v>{0.54,0.54,0.54,0.54,0.54,0.54,0.54,0.54,0.54,0.54,0.54}</v>
      </c>
    </row>
    <row r="30" spans="1:31" x14ac:dyDescent="0.3">
      <c r="AE30" t="s">
        <v>39</v>
      </c>
    </row>
    <row r="31" spans="1:31" x14ac:dyDescent="0.3">
      <c r="AE31" t="s">
        <v>40</v>
      </c>
    </row>
    <row r="32" spans="1:31" x14ac:dyDescent="0.3">
      <c r="AE32" t="s">
        <v>41</v>
      </c>
    </row>
    <row r="33" spans="31:31" x14ac:dyDescent="0.3">
      <c r="AE33" t="s">
        <v>42</v>
      </c>
    </row>
  </sheetData>
  <mergeCells count="3">
    <mergeCell ref="A1:E1"/>
    <mergeCell ref="L1:P1"/>
    <mergeCell ref="V1:Z1"/>
  </mergeCells>
  <phoneticPr fontId="7" type="noConversion"/>
  <conditionalFormatting sqref="B7:E17">
    <cfRule type="cellIs" dxfId="2" priority="3" operator="greaterThan">
      <formula>$B$3</formula>
    </cfRule>
  </conditionalFormatting>
  <conditionalFormatting sqref="M7:P17">
    <cfRule type="cellIs" dxfId="1" priority="2" operator="greaterThan">
      <formula>$P$3</formula>
    </cfRule>
  </conditionalFormatting>
  <conditionalFormatting sqref="W7:Z17">
    <cfRule type="cellIs" dxfId="0" priority="1" operator="greaterThan">
      <formula>$Z$3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MSA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KAUSHAL</dc:creator>
  <cp:lastModifiedBy>Gupta Ketan</cp:lastModifiedBy>
  <dcterms:created xsi:type="dcterms:W3CDTF">2024-02-03T09:11:11Z</dcterms:created>
  <dcterms:modified xsi:type="dcterms:W3CDTF">2025-09-25T18:21:44Z</dcterms:modified>
</cp:coreProperties>
</file>