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13_ncr:1_{31073702-1BC5-487A-9536-86B6DDC557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PEX &amp; OPEX" sheetId="1" r:id="rId1"/>
    <sheet name="CF" sheetId="2" r:id="rId2"/>
    <sheet name="Weighted Scoring System" sheetId="3" r:id="rId3"/>
  </sheets>
  <calcPr calcId="191029"/>
</workbook>
</file>

<file path=xl/calcChain.xml><?xml version="1.0" encoding="utf-8"?>
<calcChain xmlns="http://schemas.openxmlformats.org/spreadsheetml/2006/main">
  <c r="B44" i="1" l="1"/>
  <c r="B30" i="3"/>
  <c r="D26" i="3"/>
  <c r="E22" i="3"/>
  <c r="D22" i="3"/>
  <c r="C28" i="3" s="1"/>
  <c r="D28" i="3" s="1"/>
  <c r="C22" i="3"/>
  <c r="B22" i="3"/>
  <c r="D21" i="3"/>
  <c r="D20" i="3"/>
  <c r="D19" i="3"/>
  <c r="C14" i="3"/>
  <c r="B14" i="3"/>
  <c r="D13" i="3"/>
  <c r="D12" i="3"/>
  <c r="D11" i="3"/>
  <c r="D14" i="3" s="1"/>
  <c r="C29" i="3" s="1"/>
  <c r="D29" i="3" s="1"/>
  <c r="C6" i="3"/>
  <c r="D5" i="3"/>
  <c r="D4" i="3"/>
  <c r="D3" i="3"/>
  <c r="D6" i="3" s="1"/>
  <c r="C27" i="3" s="1"/>
  <c r="B22" i="2"/>
  <c r="B18" i="2"/>
  <c r="B14" i="2"/>
  <c r="B10" i="2"/>
  <c r="B6" i="2"/>
  <c r="B2" i="2"/>
  <c r="B41" i="1"/>
  <c r="B45" i="1" s="1"/>
  <c r="D37" i="1"/>
  <c r="B24" i="2" s="1"/>
  <c r="C37" i="1"/>
  <c r="D31" i="1"/>
  <c r="D30" i="1"/>
  <c r="D29" i="1"/>
  <c r="B23" i="1"/>
  <c r="D22" i="1"/>
  <c r="D21" i="1"/>
  <c r="D20" i="1"/>
  <c r="D19" i="1"/>
  <c r="D23" i="1" s="1"/>
  <c r="B13" i="1"/>
  <c r="F26" i="2" s="1"/>
  <c r="C32" i="1" l="1"/>
  <c r="D32" i="1" s="1"/>
  <c r="D33" i="1" s="1"/>
  <c r="D27" i="3"/>
  <c r="C30" i="3"/>
  <c r="D30" i="3"/>
  <c r="B3" i="2"/>
  <c r="F5" i="2"/>
  <c r="B7" i="2"/>
  <c r="F9" i="2"/>
  <c r="B11" i="2"/>
  <c r="F13" i="2"/>
  <c r="B15" i="2"/>
  <c r="F17" i="2"/>
  <c r="B19" i="2"/>
  <c r="F21" i="2"/>
  <c r="B23" i="2"/>
  <c r="F25" i="2"/>
  <c r="F4" i="2"/>
  <c r="F8" i="2"/>
  <c r="F12" i="2"/>
  <c r="F16" i="2"/>
  <c r="F20" i="2"/>
  <c r="F24" i="2"/>
  <c r="B26" i="2"/>
  <c r="F3" i="2"/>
  <c r="B5" i="2"/>
  <c r="F7" i="2"/>
  <c r="B9" i="2"/>
  <c r="F11" i="2"/>
  <c r="B13" i="2"/>
  <c r="F15" i="2"/>
  <c r="B17" i="2"/>
  <c r="F19" i="2"/>
  <c r="B21" i="2"/>
  <c r="F23" i="2"/>
  <c r="B25" i="2"/>
  <c r="B42" i="1"/>
  <c r="F2" i="2"/>
  <c r="B4" i="2"/>
  <c r="F6" i="2"/>
  <c r="B8" i="2"/>
  <c r="F10" i="2"/>
  <c r="B12" i="2"/>
  <c r="F14" i="2"/>
  <c r="B16" i="2"/>
  <c r="F18" i="2"/>
  <c r="B20" i="2"/>
  <c r="F22" i="2"/>
  <c r="C25" i="2" l="1"/>
  <c r="C21" i="2"/>
  <c r="C17" i="2"/>
  <c r="C13" i="2"/>
  <c r="C9" i="2"/>
  <c r="C5" i="2"/>
  <c r="B46" i="1"/>
  <c r="C23" i="2"/>
  <c r="D23" i="2" s="1"/>
  <c r="G23" i="2" s="1"/>
  <c r="C26" i="2"/>
  <c r="C22" i="2"/>
  <c r="D22" i="2" s="1"/>
  <c r="G22" i="2" s="1"/>
  <c r="C18" i="2"/>
  <c r="D18" i="2" s="1"/>
  <c r="G18" i="2" s="1"/>
  <c r="C14" i="2"/>
  <c r="D14" i="2" s="1"/>
  <c r="G14" i="2" s="1"/>
  <c r="C10" i="2"/>
  <c r="D10" i="2" s="1"/>
  <c r="G10" i="2" s="1"/>
  <c r="C6" i="2"/>
  <c r="D6" i="2" s="1"/>
  <c r="G6" i="2" s="1"/>
  <c r="C2" i="2"/>
  <c r="D2" i="2" s="1"/>
  <c r="C15" i="2"/>
  <c r="D15" i="2" s="1"/>
  <c r="G15" i="2" s="1"/>
  <c r="C7" i="2"/>
  <c r="C19" i="2"/>
  <c r="C11" i="2"/>
  <c r="D11" i="2" s="1"/>
  <c r="G11" i="2" s="1"/>
  <c r="C3" i="2"/>
  <c r="C24" i="2"/>
  <c r="D24" i="2" s="1"/>
  <c r="G24" i="2" s="1"/>
  <c r="C20" i="2"/>
  <c r="D20" i="2" s="1"/>
  <c r="G20" i="2" s="1"/>
  <c r="C16" i="2"/>
  <c r="C12" i="2"/>
  <c r="D12" i="2" s="1"/>
  <c r="G12" i="2" s="1"/>
  <c r="C8" i="2"/>
  <c r="C4" i="2"/>
  <c r="B43" i="1"/>
  <c r="D38" i="1"/>
  <c r="D19" i="2"/>
  <c r="G19" i="2" s="1"/>
  <c r="D21" i="2"/>
  <c r="G21" i="2" s="1"/>
  <c r="D5" i="2"/>
  <c r="G5" i="2" s="1"/>
  <c r="D9" i="2"/>
  <c r="G9" i="2" s="1"/>
  <c r="B33" i="3"/>
  <c r="B32" i="3"/>
  <c r="D8" i="2"/>
  <c r="G8" i="2" s="1"/>
  <c r="D13" i="2"/>
  <c r="G13" i="2" s="1"/>
  <c r="D16" i="2"/>
  <c r="G16" i="2" s="1"/>
  <c r="D25" i="2"/>
  <c r="G25" i="2" s="1"/>
  <c r="D17" i="2"/>
  <c r="G17" i="2" s="1"/>
  <c r="D26" i="2"/>
  <c r="G26" i="2" s="1"/>
  <c r="D7" i="2"/>
  <c r="G7" i="2" s="1"/>
  <c r="D4" i="2"/>
  <c r="G4" i="2" s="1"/>
  <c r="D3" i="2"/>
  <c r="G3" i="2" s="1"/>
  <c r="E2" i="2" l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G2" i="2"/>
  <c r="G27" i="2" s="1"/>
  <c r="B47" i="1" l="1"/>
  <c r="B48" i="1" a="1"/>
  <c r="B48" i="1" s="1"/>
</calcChain>
</file>

<file path=xl/sharedStrings.xml><?xml version="1.0" encoding="utf-8"?>
<sst xmlns="http://schemas.openxmlformats.org/spreadsheetml/2006/main" count="122" uniqueCount="109">
  <si>
    <t>Assumptions</t>
  </si>
  <si>
    <t>Parameter</t>
  </si>
  <si>
    <t>Value</t>
  </si>
  <si>
    <t>Notes</t>
  </si>
  <si>
    <t>Capacity (MW)</t>
  </si>
  <si>
    <t>Total solar project size</t>
  </si>
  <si>
    <t>CAPEX (Initial Cost)</t>
  </si>
  <si>
    <t>Includes solar panels, inverters, and grid connection</t>
  </si>
  <si>
    <t>O&amp;M Cost ($/MW/Year)</t>
  </si>
  <si>
    <t>Annual maintenance cost per MW</t>
  </si>
  <si>
    <t>Land Lease ($/Acre/Year)</t>
  </si>
  <si>
    <t>Annual cost per acre</t>
  </si>
  <si>
    <t>Land Size (Acres)</t>
  </si>
  <si>
    <t>Total land required</t>
  </si>
  <si>
    <t>Total Energy Output (MWh/Year)</t>
  </si>
  <si>
    <t>Annual electricity generation</t>
  </si>
  <si>
    <t>PPA Rate ($/kWh)</t>
  </si>
  <si>
    <t>Power Purchase Agreement (PPA) rate</t>
  </si>
  <si>
    <t>Nominal Discount Rate (r)</t>
  </si>
  <si>
    <t>Reflects the return investors expect in Kenya, considering risks.</t>
  </si>
  <si>
    <t>Discount Rate (%)</t>
  </si>
  <si>
    <t>Inflation Rate (i)</t>
  </si>
  <si>
    <t>Based on Kenya’s historical average inflation</t>
  </si>
  <si>
    <t>Real Discount Rate (r_real)</t>
  </si>
  <si>
    <t>Adjusted for inflation using the Fisher Equation.</t>
  </si>
  <si>
    <t>Project Lifetime (Years)</t>
  </si>
  <si>
    <t>Assumed lifespan of the project</t>
  </si>
  <si>
    <t>Capital Cost (CAPEX)</t>
  </si>
  <si>
    <t>Item</t>
  </si>
  <si>
    <t>$/W</t>
  </si>
  <si>
    <t>Capacity (W)</t>
  </si>
  <si>
    <t>Total Cost</t>
  </si>
  <si>
    <t>Solar Panels</t>
  </si>
  <si>
    <t>Inverters &amp; Mounting</t>
  </si>
  <si>
    <t xml:space="preserve">Labour </t>
  </si>
  <si>
    <t>Grid Connection</t>
  </si>
  <si>
    <t>Total CAPEX</t>
  </si>
  <si>
    <t>Operating Costs (OPEX)</t>
  </si>
  <si>
    <t xml:space="preserve">Item </t>
  </si>
  <si>
    <t>Unit</t>
  </si>
  <si>
    <t>Capacity</t>
  </si>
  <si>
    <t>O&amp;M Cost ($/W)</t>
  </si>
  <si>
    <t>Labour Costs ($/W)</t>
  </si>
  <si>
    <t>Land Lease Cost ($/acre)</t>
  </si>
  <si>
    <t>Contingency (% of CAPEX)</t>
  </si>
  <si>
    <t>Total OPEX</t>
  </si>
  <si>
    <t>Revenue</t>
  </si>
  <si>
    <t xml:space="preserve">Total Energy Output (W) per Year </t>
  </si>
  <si>
    <t>Annual Revenue</t>
  </si>
  <si>
    <t>Net Cash Flow (Annual)</t>
  </si>
  <si>
    <t>Energy Output per year (kWh)</t>
  </si>
  <si>
    <t>Total Lifetime Energy Output (kWh)</t>
  </si>
  <si>
    <t>LCOE (no NPV)</t>
  </si>
  <si>
    <t xml:space="preserve">NPV of OPEX </t>
  </si>
  <si>
    <t xml:space="preserve">NPV of Energy Output </t>
  </si>
  <si>
    <t>LCOE (with NPV)</t>
  </si>
  <si>
    <t>Cumulative Cash Flow ($) ≥ CAPEX</t>
  </si>
  <si>
    <t>Exact Payback Period Using Interpolation</t>
  </si>
  <si>
    <t>Year</t>
  </si>
  <si>
    <t>Annual Revenue ($)</t>
  </si>
  <si>
    <t>OPEX (Inflation)</t>
  </si>
  <si>
    <t>Net Cash Flow ($)</t>
  </si>
  <si>
    <t>Cumulative Cash Flow ($)</t>
  </si>
  <si>
    <t>Discount Factor</t>
  </si>
  <si>
    <t>Discounted Cash Flow ($)</t>
  </si>
  <si>
    <t>Economic Analysis  (25% Weight)</t>
  </si>
  <si>
    <t>Sub-Criteria</t>
  </si>
  <si>
    <t>Weight (%)</t>
  </si>
  <si>
    <t>Score (1-5)</t>
  </si>
  <si>
    <t xml:space="preserve">Weighted Score </t>
  </si>
  <si>
    <t>Rationale</t>
  </si>
  <si>
    <t>NPV</t>
  </si>
  <si>
    <t>Positive but modest return.</t>
  </si>
  <si>
    <t>LCOE Competitiveness</t>
  </si>
  <si>
    <t>Below Kenya’s average ($0.15/kWh).</t>
  </si>
  <si>
    <t>Payback Period</t>
  </si>
  <si>
    <t>4.65 years – Excellent return speed.</t>
  </si>
  <si>
    <t>Total Weighted Score</t>
  </si>
  <si>
    <t>Stakeholder Analysis (30% Weight)</t>
  </si>
  <si>
    <t>Weighted Score Formula</t>
  </si>
  <si>
    <t>Community Support</t>
  </si>
  <si>
    <t>Conditional acceptance with jobs.</t>
  </si>
  <si>
    <t>Government Alignment</t>
  </si>
  <si>
    <t>Aligns with Kenya’s Vision 2030.</t>
  </si>
  <si>
    <t>NGO Opposition</t>
  </si>
  <si>
    <t>Potential delays from EIA challenges.</t>
  </si>
  <si>
    <t>Weighted Scoring for Regulations (15% Weight)</t>
  </si>
  <si>
    <t>Weight</t>
  </si>
  <si>
    <t>Score (1–5)</t>
  </si>
  <si>
    <t>Weighted Score</t>
  </si>
  <si>
    <t>Permit Complexity</t>
  </si>
  <si>
    <t>Moderate EIA requirements.</t>
  </si>
  <si>
    <t>Timeline</t>
  </si>
  <si>
    <t>6–12 months for EPRA license.</t>
  </si>
  <si>
    <t>Compliance Cost</t>
  </si>
  <si>
    <t>$14,000 total (manageable for 10 MW).</t>
  </si>
  <si>
    <t xml:space="preserve">Weighted Scoring &amp; Go/No-Go Decision </t>
  </si>
  <si>
    <t>Category</t>
  </si>
  <si>
    <t>Resource Quality</t>
  </si>
  <si>
    <t>High solar potential makes it a key factor of 5.86 kWh/m²/day</t>
  </si>
  <si>
    <t>Economics</t>
  </si>
  <si>
    <t>Competitive LCOE and fast payback attract investors</t>
  </si>
  <si>
    <t>Regulations</t>
  </si>
  <si>
    <t>EPRA licensing is a hurdle but not a dealbreaker</t>
  </si>
  <si>
    <t>Stakeholders</t>
  </si>
  <si>
    <t>Strong community and government backing needed for approval.</t>
  </si>
  <si>
    <t>Total Score</t>
  </si>
  <si>
    <t>Decison Threshold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</si>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</sst>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&quot;$&quot;* #,##0.00_-;\-&quot;$&quot;* #,##0.00_-;_-&quot;$&quot;* &quot;-&quot;??_-;_-@_-"/>
    <numFmt numFmtId="164" formatCode="&quot;$&quot;#,##0"/>
    <numFmt numFmtId="165" formatCode="&quot;$&quot;#,##0.00"/>
    <numFmt numFmtId="166" formatCode="&quot;$&quot;#,##0.000"/>
    <numFmt numFmtId="167" formatCode="&quot;$&quot;#,##0.00000"/>
    <numFmt numFmtId="168" formatCode="0.0000"/>
    <numFmt numFmtId="169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9900"/>
      <name val="Arial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2" fillId="0" borderId="0" xfId="0" applyNumberFormat="1" applyFont="1"/>
    <xf numFmtId="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2" fillId="0" borderId="0" xfId="0" applyFont="1" applyAlignment="1">
      <alignment horizontal="center"/>
    </xf>
    <xf numFmtId="4" fontId="1" fillId="0" borderId="0" xfId="0" applyNumberFormat="1" applyFont="1"/>
    <xf numFmtId="0" fontId="1" fillId="2" borderId="1" xfId="0" applyFont="1" applyFill="1" applyBorder="1"/>
    <xf numFmtId="4" fontId="1" fillId="3" borderId="1" xfId="0" applyNumberFormat="1" applyFont="1" applyFill="1" applyBorder="1"/>
    <xf numFmtId="167" fontId="1" fillId="3" borderId="1" xfId="0" applyNumberFormat="1" applyFont="1" applyFill="1" applyBorder="1"/>
    <xf numFmtId="165" fontId="1" fillId="3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8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165" fontId="2" fillId="0" borderId="6" xfId="0" applyNumberFormat="1" applyFont="1" applyBorder="1" applyAlignment="1">
      <alignment vertical="center"/>
    </xf>
    <xf numFmtId="168" fontId="2" fillId="0" borderId="6" xfId="0" applyNumberFormat="1" applyFont="1" applyBorder="1" applyAlignment="1">
      <alignment vertical="center"/>
    </xf>
    <xf numFmtId="165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168" fontId="2" fillId="0" borderId="9" xfId="0" applyNumberFormat="1" applyFont="1" applyBorder="1" applyAlignment="1">
      <alignment vertical="center"/>
    </xf>
    <xf numFmtId="165" fontId="2" fillId="0" borderId="10" xfId="0" applyNumberFormat="1" applyFont="1" applyBorder="1" applyAlignment="1">
      <alignment vertical="center"/>
    </xf>
    <xf numFmtId="165" fontId="3" fillId="4" borderId="6" xfId="0" applyNumberFormat="1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" fontId="2" fillId="0" borderId="12" xfId="0" applyNumberFormat="1" applyFont="1" applyBorder="1" applyAlignment="1">
      <alignment vertical="center"/>
    </xf>
    <xf numFmtId="168" fontId="2" fillId="0" borderId="12" xfId="0" applyNumberFormat="1" applyFont="1" applyBorder="1" applyAlignment="1">
      <alignment vertical="center"/>
    </xf>
    <xf numFmtId="165" fontId="1" fillId="0" borderId="13" xfId="0" applyNumberFormat="1" applyFont="1" applyBorder="1" applyAlignment="1">
      <alignment vertical="center"/>
    </xf>
    <xf numFmtId="168" fontId="2" fillId="0" borderId="0" xfId="0" applyNumberFormat="1" applyFont="1"/>
    <xf numFmtId="0" fontId="2" fillId="0" borderId="0" xfId="0" applyFont="1" applyAlignment="1">
      <alignment wrapText="1"/>
    </xf>
    <xf numFmtId="9" fontId="1" fillId="0" borderId="0" xfId="0" applyNumberFormat="1" applyFont="1"/>
    <xf numFmtId="169" fontId="1" fillId="0" borderId="0" xfId="0" applyNumberFormat="1" applyFont="1"/>
    <xf numFmtId="10" fontId="1" fillId="0" borderId="0" xfId="0" applyNumberFormat="1" applyFont="1"/>
    <xf numFmtId="169" fontId="2" fillId="0" borderId="0" xfId="0" applyNumberFormat="1" applyFont="1" applyAlignment="1">
      <alignment wrapText="1"/>
    </xf>
    <xf numFmtId="169" fontId="1" fillId="0" borderId="0" xfId="0" applyNumberFormat="1" applyFont="1" applyAlignment="1">
      <alignment wrapText="1"/>
    </xf>
    <xf numFmtId="0" fontId="2" fillId="5" borderId="0" xfId="0" applyFont="1" applyFill="1" applyAlignment="1">
      <alignment wrapText="1"/>
    </xf>
    <xf numFmtId="0" fontId="4" fillId="0" borderId="0" xfId="0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0" fontId="5" fillId="0" borderId="0" xfId="0" applyFont="1"/>
    <xf numFmtId="4" fontId="4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165" fontId="0" fillId="0" borderId="0" xfId="0" applyNumberFormat="1"/>
    <xf numFmtId="3" fontId="0" fillId="0" borderId="0" xfId="0" applyNumberFormat="1"/>
    <xf numFmtId="9" fontId="0" fillId="0" borderId="0" xfId="2" applyFont="1"/>
    <xf numFmtId="44" fontId="0" fillId="0" borderId="0" xfId="1" applyFont="1"/>
    <xf numFmtId="44" fontId="0" fillId="0" borderId="0" xfId="1" applyFont="1" applyAlignment="1">
      <alignment vertical="center"/>
    </xf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3">
    <dxf>
      <fill>
        <patternFill patternType="solid">
          <fgColor rgb="FFB7E1CD"/>
          <bgColor rgb="FFB7E1CD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CF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7">
  <tableColumns count="7">
    <tableColumn id="1" xr3:uid="{00000000-0010-0000-0000-000001000000}" name="Year"/>
    <tableColumn id="2" xr3:uid="{00000000-0010-0000-0000-000002000000}" name="Annual Revenue ($)"/>
    <tableColumn id="3" xr3:uid="{00000000-0010-0000-0000-000003000000}" name="OPEX (Inflation)"/>
    <tableColumn id="4" xr3:uid="{00000000-0010-0000-0000-000004000000}" name="Net Cash Flow ($)"/>
    <tableColumn id="5" xr3:uid="{00000000-0010-0000-0000-000005000000}" name="Cumulative Cash Flow ($)"/>
    <tableColumn id="6" xr3:uid="{00000000-0010-0000-0000-000006000000}" name="Discount Factor"/>
    <tableColumn id="7" xr3:uid="{00000000-0010-0000-0000-000007000000}" name="Discounted Cash Flow ($)"/>
  </tableColumns>
  <tableStyleInfo name="C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8"/>
  <sheetViews>
    <sheetView showGridLines="0" tabSelected="1" workbookViewId="0">
      <selection activeCell="F14" sqref="F14"/>
    </sheetView>
  </sheetViews>
  <sheetFormatPr defaultColWidth="12.5703125" defaultRowHeight="15.75" customHeight="1" x14ac:dyDescent="0.2"/>
  <cols>
    <col min="1" max="1" width="39.5703125" bestFit="1" customWidth="1"/>
    <col min="2" max="2" width="14.85546875" bestFit="1" customWidth="1"/>
    <col min="3" max="3" width="56" bestFit="1" customWidth="1"/>
    <col min="4" max="4" width="13.42578125" bestFit="1" customWidth="1"/>
  </cols>
  <sheetData>
    <row r="1" spans="1:3" ht="12.75" x14ac:dyDescent="0.2">
      <c r="A1" s="49" t="s">
        <v>0</v>
      </c>
      <c r="B1" s="50"/>
      <c r="C1" s="50"/>
    </row>
    <row r="2" spans="1:3" ht="12.75" x14ac:dyDescent="0.2">
      <c r="A2" s="1" t="s">
        <v>1</v>
      </c>
      <c r="B2" s="1" t="s">
        <v>2</v>
      </c>
      <c r="C2" s="1" t="s">
        <v>3</v>
      </c>
    </row>
    <row r="3" spans="1:3" ht="12.75" x14ac:dyDescent="0.2">
      <c r="A3" s="43" t="s">
        <v>4</v>
      </c>
      <c r="B3" s="43">
        <v>10</v>
      </c>
      <c r="C3" s="43" t="s">
        <v>5</v>
      </c>
    </row>
    <row r="4" spans="1:3" ht="12.75" x14ac:dyDescent="0.2">
      <c r="A4" s="43" t="s">
        <v>6</v>
      </c>
      <c r="B4" s="44">
        <v>7500000</v>
      </c>
      <c r="C4" s="43" t="s">
        <v>7</v>
      </c>
    </row>
    <row r="5" spans="1:3" ht="12.75" x14ac:dyDescent="0.2">
      <c r="A5" s="43" t="s">
        <v>8</v>
      </c>
      <c r="B5" s="45">
        <v>15000</v>
      </c>
      <c r="C5" s="43" t="s">
        <v>9</v>
      </c>
    </row>
    <row r="6" spans="1:3" ht="12.75" x14ac:dyDescent="0.2">
      <c r="A6" s="43" t="s">
        <v>10</v>
      </c>
      <c r="B6" s="45">
        <v>1000</v>
      </c>
      <c r="C6" s="43" t="s">
        <v>11</v>
      </c>
    </row>
    <row r="7" spans="1:3" ht="12.75" x14ac:dyDescent="0.2">
      <c r="A7" s="43" t="s">
        <v>12</v>
      </c>
      <c r="B7" s="43">
        <v>50</v>
      </c>
      <c r="C7" s="43" t="s">
        <v>13</v>
      </c>
    </row>
    <row r="8" spans="1:3" ht="12.75" x14ac:dyDescent="0.2">
      <c r="A8" s="43" t="s">
        <v>14</v>
      </c>
      <c r="B8" s="45">
        <v>15945.244000000001</v>
      </c>
      <c r="C8" s="43" t="s">
        <v>15</v>
      </c>
    </row>
    <row r="9" spans="1:3" ht="12.75" x14ac:dyDescent="0.2">
      <c r="A9" s="43" t="s">
        <v>16</v>
      </c>
      <c r="B9" s="43">
        <v>0.12</v>
      </c>
      <c r="C9" s="43" t="s">
        <v>17</v>
      </c>
    </row>
    <row r="10" spans="1:3" ht="12.75" x14ac:dyDescent="0.2">
      <c r="A10" s="43" t="s">
        <v>18</v>
      </c>
      <c r="B10" s="46">
        <v>0.1</v>
      </c>
      <c r="C10" s="43" t="s">
        <v>19</v>
      </c>
    </row>
    <row r="11" spans="1:3" ht="12.75" x14ac:dyDescent="0.2">
      <c r="A11" s="43" t="s">
        <v>20</v>
      </c>
      <c r="B11" s="46">
        <v>0.08</v>
      </c>
      <c r="C11" s="47"/>
    </row>
    <row r="12" spans="1:3" ht="12.75" x14ac:dyDescent="0.2">
      <c r="A12" s="43" t="s">
        <v>21</v>
      </c>
      <c r="B12" s="46">
        <v>0.05</v>
      </c>
      <c r="C12" s="43" t="s">
        <v>22</v>
      </c>
    </row>
    <row r="13" spans="1:3" ht="12.75" x14ac:dyDescent="0.2">
      <c r="A13" s="43" t="s">
        <v>23</v>
      </c>
      <c r="B13" s="46">
        <f>(1+B10)/ (1+B12)-1</f>
        <v>4.7619047619047672E-2</v>
      </c>
      <c r="C13" s="43" t="s">
        <v>24</v>
      </c>
    </row>
    <row r="14" spans="1:3" ht="12.75" x14ac:dyDescent="0.2">
      <c r="A14" s="43" t="s">
        <v>25</v>
      </c>
      <c r="B14" s="48">
        <v>25</v>
      </c>
      <c r="C14" s="43" t="s">
        <v>26</v>
      </c>
    </row>
    <row r="15" spans="1:3" ht="15.75" customHeight="1" x14ac:dyDescent="0.2">
      <c r="A15" s="47"/>
      <c r="B15" s="47"/>
      <c r="C15" s="47"/>
    </row>
    <row r="17" spans="1:7" ht="12.75" x14ac:dyDescent="0.2">
      <c r="A17" s="49" t="s">
        <v>27</v>
      </c>
      <c r="B17" s="50"/>
      <c r="C17" s="50"/>
      <c r="D17" s="50"/>
    </row>
    <row r="18" spans="1:7" ht="12.75" x14ac:dyDescent="0.2">
      <c r="A18" s="1" t="s">
        <v>28</v>
      </c>
      <c r="B18" s="1" t="s">
        <v>29</v>
      </c>
      <c r="C18" s="1" t="s">
        <v>30</v>
      </c>
      <c r="D18" s="1" t="s">
        <v>31</v>
      </c>
      <c r="G18" s="51"/>
    </row>
    <row r="19" spans="1:7" ht="12.75" x14ac:dyDescent="0.2">
      <c r="A19" s="2" t="s">
        <v>32</v>
      </c>
      <c r="B19" s="5">
        <v>0.5</v>
      </c>
      <c r="C19" s="2">
        <v>10000000</v>
      </c>
      <c r="D19" s="5">
        <f t="shared" ref="D19:D22" si="0">C19*B19</f>
        <v>5000000</v>
      </c>
    </row>
    <row r="20" spans="1:7" ht="12.75" x14ac:dyDescent="0.2">
      <c r="A20" s="2" t="s">
        <v>33</v>
      </c>
      <c r="B20" s="5">
        <v>0.13</v>
      </c>
      <c r="C20" s="2">
        <v>10000000</v>
      </c>
      <c r="D20" s="5">
        <f t="shared" si="0"/>
        <v>1300000</v>
      </c>
      <c r="F20" s="55"/>
    </row>
    <row r="21" spans="1:7" ht="12.75" x14ac:dyDescent="0.2">
      <c r="A21" s="2" t="s">
        <v>34</v>
      </c>
      <c r="B21" s="6">
        <v>2.7E-2</v>
      </c>
      <c r="C21" s="2">
        <v>10000000</v>
      </c>
      <c r="D21" s="6">
        <f t="shared" si="0"/>
        <v>270000</v>
      </c>
      <c r="F21" s="52"/>
    </row>
    <row r="22" spans="1:7" ht="12.75" x14ac:dyDescent="0.2">
      <c r="A22" s="2" t="s">
        <v>35</v>
      </c>
      <c r="B22" s="5">
        <v>7.0000000000000007E-2</v>
      </c>
      <c r="C22" s="2">
        <v>10000000</v>
      </c>
      <c r="D22" s="5">
        <f t="shared" si="0"/>
        <v>700000.00000000012</v>
      </c>
      <c r="F22" s="53"/>
    </row>
    <row r="23" spans="1:7" ht="12.75" x14ac:dyDescent="0.2">
      <c r="A23" s="7" t="s">
        <v>36</v>
      </c>
      <c r="B23" s="8">
        <f>SUM(B19:B22)</f>
        <v>0.72700000000000009</v>
      </c>
      <c r="C23" s="7"/>
      <c r="D23" s="8">
        <f>SUM(D19:D22)</f>
        <v>7270000</v>
      </c>
    </row>
    <row r="25" spans="1:7" ht="15.75" customHeight="1" x14ac:dyDescent="0.2">
      <c r="F25" s="52"/>
    </row>
    <row r="26" spans="1:7" ht="15.75" customHeight="1" x14ac:dyDescent="0.2">
      <c r="F26" s="54"/>
    </row>
    <row r="27" spans="1:7" ht="12.75" x14ac:dyDescent="0.2">
      <c r="A27" s="49" t="s">
        <v>37</v>
      </c>
      <c r="B27" s="50"/>
      <c r="C27" s="50"/>
      <c r="D27" s="50"/>
    </row>
    <row r="28" spans="1:7" ht="12.75" x14ac:dyDescent="0.2">
      <c r="A28" s="9" t="s">
        <v>38</v>
      </c>
      <c r="B28" s="2" t="s">
        <v>39</v>
      </c>
      <c r="C28" s="2" t="s">
        <v>40</v>
      </c>
      <c r="D28" s="2" t="s">
        <v>31</v>
      </c>
      <c r="G28" s="2"/>
    </row>
    <row r="29" spans="1:7" ht="12.75" x14ac:dyDescent="0.2">
      <c r="A29" s="2" t="s">
        <v>41</v>
      </c>
      <c r="B29" s="5">
        <v>1.7000000000000001E-2</v>
      </c>
      <c r="C29" s="2">
        <v>10000000</v>
      </c>
      <c r="D29" s="5">
        <f t="shared" ref="D29:D32" si="1">B29*C29</f>
        <v>170000</v>
      </c>
      <c r="F29" s="54"/>
    </row>
    <row r="30" spans="1:7" ht="12.75" x14ac:dyDescent="0.2">
      <c r="A30" s="2" t="s">
        <v>42</v>
      </c>
      <c r="B30" s="5">
        <v>1.06E-2</v>
      </c>
      <c r="C30" s="2">
        <v>10000000</v>
      </c>
      <c r="D30" s="5">
        <f t="shared" si="1"/>
        <v>106000</v>
      </c>
      <c r="F30" s="56"/>
    </row>
    <row r="31" spans="1:7" ht="12.75" x14ac:dyDescent="0.2">
      <c r="A31" s="2" t="s">
        <v>43</v>
      </c>
      <c r="B31" s="5">
        <v>80</v>
      </c>
      <c r="C31" s="2">
        <v>25</v>
      </c>
      <c r="D31" s="5">
        <f t="shared" si="1"/>
        <v>2000</v>
      </c>
    </row>
    <row r="32" spans="1:7" ht="12.75" x14ac:dyDescent="0.2">
      <c r="A32" s="2" t="s">
        <v>44</v>
      </c>
      <c r="B32" s="3">
        <v>0.01</v>
      </c>
      <c r="C32" s="5">
        <f>D23</f>
        <v>7270000</v>
      </c>
      <c r="D32" s="5">
        <f t="shared" si="1"/>
        <v>72700</v>
      </c>
    </row>
    <row r="33" spans="1:4" ht="12.75" x14ac:dyDescent="0.2">
      <c r="A33" s="7" t="s">
        <v>45</v>
      </c>
      <c r="B33" s="7"/>
      <c r="C33" s="7"/>
      <c r="D33" s="8">
        <f>SUM(D29:D32)</f>
        <v>350700</v>
      </c>
    </row>
    <row r="35" spans="1:4" ht="12.75" x14ac:dyDescent="0.2">
      <c r="A35" s="49" t="s">
        <v>46</v>
      </c>
      <c r="B35" s="50"/>
      <c r="C35" s="50"/>
      <c r="D35" s="50"/>
    </row>
    <row r="36" spans="1:4" ht="12.75" x14ac:dyDescent="0.2">
      <c r="A36" s="7"/>
      <c r="B36" s="8"/>
      <c r="C36" s="10" t="s">
        <v>47</v>
      </c>
      <c r="D36" s="8"/>
    </row>
    <row r="37" spans="1:4" ht="12.75" x14ac:dyDescent="0.2">
      <c r="A37" s="7" t="s">
        <v>48</v>
      </c>
      <c r="B37" s="8">
        <v>0.12</v>
      </c>
      <c r="C37" s="10">
        <f>15945.244*1000</f>
        <v>15945244</v>
      </c>
      <c r="D37" s="8">
        <f>B37*C37</f>
        <v>1913429.28</v>
      </c>
    </row>
    <row r="38" spans="1:4" ht="12.75" x14ac:dyDescent="0.2">
      <c r="A38" s="7" t="s">
        <v>49</v>
      </c>
      <c r="D38" s="8">
        <f>D37-D33</f>
        <v>1562729.28</v>
      </c>
    </row>
    <row r="41" spans="1:4" ht="12.75" x14ac:dyDescent="0.2">
      <c r="A41" s="11" t="s">
        <v>50</v>
      </c>
      <c r="B41" s="12">
        <f>C37</f>
        <v>15945244</v>
      </c>
    </row>
    <row r="42" spans="1:4" ht="12.75" x14ac:dyDescent="0.2">
      <c r="A42" s="11" t="s">
        <v>51</v>
      </c>
      <c r="B42" s="12">
        <f>B41*25</f>
        <v>398631100</v>
      </c>
    </row>
    <row r="43" spans="1:4" ht="12.75" x14ac:dyDescent="0.2">
      <c r="A43" s="11" t="s">
        <v>52</v>
      </c>
      <c r="B43" s="13">
        <f>((D23+(D33*B14))/B42)</f>
        <v>4.0231432018224371E-2</v>
      </c>
    </row>
    <row r="44" spans="1:4" ht="12.75" x14ac:dyDescent="0.2">
      <c r="A44" s="11" t="s">
        <v>53</v>
      </c>
      <c r="B44" s="14" t="e">
        <f ca="1">NPV(B11, D33* SEQUENCE(B14, 1, 1, 1))</f>
        <v>#NAME?</v>
      </c>
    </row>
    <row r="45" spans="1:4" ht="12.75" x14ac:dyDescent="0.2">
      <c r="A45" s="11" t="s">
        <v>54</v>
      </c>
      <c r="B45" s="14">
        <f>PV(B11, B14, -B41)</f>
        <v>170211910.97243497</v>
      </c>
    </row>
    <row r="46" spans="1:4" ht="12.75" x14ac:dyDescent="0.2">
      <c r="A46" s="11" t="s">
        <v>55</v>
      </c>
      <c r="B46" s="13" t="e">
        <f ca="1">(D23+B44)/B45</f>
        <v>#NAME?</v>
      </c>
    </row>
    <row r="47" spans="1:4" ht="12.75" x14ac:dyDescent="0.2">
      <c r="A47" s="15" t="s">
        <v>56</v>
      </c>
      <c r="B47" s="16">
        <f>MATCH('CAPEX &amp; OPEX'!D23, CF!E2:E100, 1)</f>
        <v>4</v>
      </c>
    </row>
    <row r="48" spans="1:4" ht="12.75" x14ac:dyDescent="0.2">
      <c r="A48" s="15" t="s">
        <v>57</v>
      </c>
      <c r="B48" s="16">
        <f t="array" ref="B48">INDEX(CF!A2:A100, MATCH('CAPEX &amp; OPEX'!D23, CF!E2:E100, 1) - 1) + ('CAPEX &amp; OPEX'!D23 - INDEX(CF!E2:E100, MATCH('CAPEX &amp; OPEX'!D23, CF!E2:E100, 1) - 1)) / INDEX(CF!D2:D100, MATCH('CAPEX &amp; OPEX'!D23, CF!E2:E100, 1))</f>
        <v>4.7481797561944994</v>
      </c>
    </row>
  </sheetData>
  <mergeCells count="4">
    <mergeCell ref="A1:C1"/>
    <mergeCell ref="A17:D17"/>
    <mergeCell ref="A35:D35"/>
    <mergeCell ref="A27:D27"/>
  </mergeCells>
  <conditionalFormatting sqref="A2:C2">
    <cfRule type="notContainsBlanks" dxfId="9" priority="2">
      <formula>LEN(TRIM(A2))&gt;0</formula>
    </cfRule>
  </conditionalFormatting>
  <conditionalFormatting sqref="A18:D18">
    <cfRule type="notContainsBlanks" dxfId="8" priority="1">
      <formula>LEN(TRIM(A18))&gt;0</formula>
    </cfRule>
  </conditionalFormatting>
  <conditionalFormatting sqref="A28:D28 G28">
    <cfRule type="notContainsBlanks" dxfId="7" priority="3">
      <formula>LEN(TRIM(A28))&gt;0</formula>
    </cfRule>
  </conditionalFormatting>
  <conditionalFormatting sqref="A35:D35">
    <cfRule type="notContainsBlanks" dxfId="6" priority="4">
      <formula>LEN(TRIM(A35))&gt;0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4.42578125" customWidth="1"/>
    <col min="2" max="2" width="23.42578125" customWidth="1"/>
    <col min="3" max="3" width="20.7109375" customWidth="1"/>
    <col min="4" max="4" width="22" customWidth="1"/>
    <col min="5" max="5" width="27.85546875" customWidth="1"/>
    <col min="6" max="6" width="21.140625" customWidth="1"/>
    <col min="7" max="7" width="27.85546875" customWidth="1"/>
  </cols>
  <sheetData>
    <row r="1" spans="1:25" x14ac:dyDescent="0.2">
      <c r="A1" s="17" t="s">
        <v>58</v>
      </c>
      <c r="B1" s="18" t="s">
        <v>59</v>
      </c>
      <c r="C1" s="18" t="s">
        <v>60</v>
      </c>
      <c r="D1" s="18" t="s">
        <v>61</v>
      </c>
      <c r="E1" s="18" t="s">
        <v>62</v>
      </c>
      <c r="F1" s="19" t="s">
        <v>63</v>
      </c>
      <c r="G1" s="20" t="s">
        <v>64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21">
        <v>1</v>
      </c>
      <c r="B2" s="22">
        <f>'CAPEX &amp; OPEX'!D37</f>
        <v>1913429.28</v>
      </c>
      <c r="C2" s="22">
        <f>'CAPEX &amp; OPEX'!D$33*(1+'CAPEX &amp; OPEX'!$B$12)^(A2-1)</f>
        <v>350700</v>
      </c>
      <c r="D2" s="22">
        <f t="shared" ref="D2:D26" si="0">B2-C2</f>
        <v>1562729.28</v>
      </c>
      <c r="E2" s="22">
        <f>D2</f>
        <v>1562729.28</v>
      </c>
      <c r="F2" s="23">
        <f>1/(1+'CAPEX &amp; OPEX'!$B$13)^A2</f>
        <v>0.95454545454545447</v>
      </c>
      <c r="G2" s="24">
        <f t="shared" ref="G2:G26" si="1">D2*F2</f>
        <v>1491696.1309090909</v>
      </c>
    </row>
    <row r="3" spans="1:25" x14ac:dyDescent="0.2">
      <c r="A3" s="25">
        <v>2</v>
      </c>
      <c r="B3" s="26">
        <f>'CAPEX &amp; OPEX'!D37</f>
        <v>1913429.28</v>
      </c>
      <c r="C3" s="26">
        <f>'CAPEX &amp; OPEX'!D$33*(1+'CAPEX &amp; OPEX'!$B$12)^(A3-1)</f>
        <v>368235</v>
      </c>
      <c r="D3" s="26">
        <f t="shared" si="0"/>
        <v>1545194.28</v>
      </c>
      <c r="E3" s="26">
        <f t="shared" ref="E3:E26" si="2">E2+D3</f>
        <v>3107923.56</v>
      </c>
      <c r="F3" s="27">
        <f>1/(1+'CAPEX &amp; OPEX'!$B$13)^A3</f>
        <v>0.91115702479338845</v>
      </c>
      <c r="G3" s="28">
        <f t="shared" si="1"/>
        <v>1407914.6228925621</v>
      </c>
      <c r="H3" s="7"/>
    </row>
    <row r="4" spans="1:25" x14ac:dyDescent="0.2">
      <c r="A4" s="21">
        <v>3</v>
      </c>
      <c r="B4" s="22">
        <f>'CAPEX &amp; OPEX'!D37</f>
        <v>1913429.28</v>
      </c>
      <c r="C4" s="22">
        <f>'CAPEX &amp; OPEX'!D$33*(1+'CAPEX &amp; OPEX'!$B$12)^(A4-1)</f>
        <v>386646.75</v>
      </c>
      <c r="D4" s="22">
        <f t="shared" si="0"/>
        <v>1526782.53</v>
      </c>
      <c r="E4" s="22">
        <f t="shared" si="2"/>
        <v>4634706.09</v>
      </c>
      <c r="F4" s="23">
        <f>1/(1+'CAPEX &amp; OPEX'!$B$13)^A4</f>
        <v>0.86974079639368884</v>
      </c>
      <c r="G4" s="24">
        <f t="shared" si="1"/>
        <v>1327905.0535621711</v>
      </c>
    </row>
    <row r="5" spans="1:25" x14ac:dyDescent="0.2">
      <c r="A5" s="25">
        <v>4</v>
      </c>
      <c r="B5" s="26">
        <f>'CAPEX &amp; OPEX'!D37</f>
        <v>1913429.28</v>
      </c>
      <c r="C5" s="26">
        <f>'CAPEX &amp; OPEX'!D$33*(1+'CAPEX &amp; OPEX'!$B$12)^(A5-1)</f>
        <v>405979.08750000002</v>
      </c>
      <c r="D5" s="26">
        <f t="shared" si="0"/>
        <v>1507450.1924999999</v>
      </c>
      <c r="E5" s="26">
        <f t="shared" si="2"/>
        <v>6142156.2824999997</v>
      </c>
      <c r="F5" s="27">
        <f>1/(1+'CAPEX &amp; OPEX'!$B$13)^A5</f>
        <v>0.83020712383033946</v>
      </c>
      <c r="G5" s="28">
        <f t="shared" si="1"/>
        <v>1251495.8886329164</v>
      </c>
    </row>
    <row r="6" spans="1:25" x14ac:dyDescent="0.2">
      <c r="A6" s="21">
        <v>5</v>
      </c>
      <c r="B6" s="22">
        <f>'CAPEX &amp; OPEX'!D37</f>
        <v>1913429.28</v>
      </c>
      <c r="C6" s="22">
        <f>'CAPEX &amp; OPEX'!D$33*(1+'CAPEX &amp; OPEX'!$B$12)^(A6-1)</f>
        <v>426278.041875</v>
      </c>
      <c r="D6" s="22">
        <f t="shared" si="0"/>
        <v>1487151.2381250001</v>
      </c>
      <c r="E6" s="29">
        <f t="shared" si="2"/>
        <v>7629307.5206249999</v>
      </c>
      <c r="F6" s="23">
        <f>1/(1+'CAPEX &amp; OPEX'!$B$13)^A6</f>
        <v>0.79247043638350567</v>
      </c>
      <c r="G6" s="24">
        <f t="shared" si="1"/>
        <v>1178523.3906451897</v>
      </c>
    </row>
    <row r="7" spans="1:25" x14ac:dyDescent="0.2">
      <c r="A7" s="25">
        <v>6</v>
      </c>
      <c r="B7" s="26">
        <f>'CAPEX &amp; OPEX'!D37</f>
        <v>1913429.28</v>
      </c>
      <c r="C7" s="26">
        <f>'CAPEX &amp; OPEX'!D$33*(1+'CAPEX &amp; OPEX'!$B$12)^(A7-1)</f>
        <v>447591.94396875007</v>
      </c>
      <c r="D7" s="26">
        <f t="shared" si="0"/>
        <v>1465837.33603125</v>
      </c>
      <c r="E7" s="26">
        <f t="shared" si="2"/>
        <v>9095144.8566562496</v>
      </c>
      <c r="F7" s="27">
        <f>1/(1+'CAPEX &amp; OPEX'!$B$13)^A7</f>
        <v>0.75644905291152831</v>
      </c>
      <c r="G7" s="28">
        <f t="shared" si="1"/>
        <v>1108831.2645631968</v>
      </c>
    </row>
    <row r="8" spans="1:25" x14ac:dyDescent="0.2">
      <c r="A8" s="21">
        <v>7</v>
      </c>
      <c r="B8" s="22">
        <f>'CAPEX &amp; OPEX'!D37</f>
        <v>1913429.28</v>
      </c>
      <c r="C8" s="22">
        <f>'CAPEX &amp; OPEX'!D$33*(1+'CAPEX &amp; OPEX'!$B$12)^(A8-1)</f>
        <v>469971.5411671875</v>
      </c>
      <c r="D8" s="22">
        <f t="shared" si="0"/>
        <v>1443457.7388328125</v>
      </c>
      <c r="E8" s="22">
        <f t="shared" si="2"/>
        <v>10538602.595489062</v>
      </c>
      <c r="F8" s="23">
        <f>1/(1+'CAPEX &amp; OPEX'!$B$13)^A8</f>
        <v>0.72206500505191318</v>
      </c>
      <c r="G8" s="24">
        <f t="shared" si="1"/>
        <v>1042270.3194825379</v>
      </c>
    </row>
    <row r="9" spans="1:25" x14ac:dyDescent="0.2">
      <c r="A9" s="25">
        <v>8</v>
      </c>
      <c r="B9" s="26">
        <f>'CAPEX &amp; OPEX'!D37</f>
        <v>1913429.28</v>
      </c>
      <c r="C9" s="26">
        <f>'CAPEX &amp; OPEX'!D$33*(1+'CAPEX &amp; OPEX'!$B$12)^(A9-1)</f>
        <v>493470.11822554696</v>
      </c>
      <c r="D9" s="26">
        <f t="shared" si="0"/>
        <v>1419959.161774453</v>
      </c>
      <c r="E9" s="26">
        <f t="shared" si="2"/>
        <v>11958561.757263515</v>
      </c>
      <c r="F9" s="27">
        <f>1/(1+'CAPEX &amp; OPEX'!$B$13)^A9</f>
        <v>0.68924386845864449</v>
      </c>
      <c r="G9" s="28">
        <f t="shared" si="1"/>
        <v>978698.14571471815</v>
      </c>
    </row>
    <row r="10" spans="1:25" x14ac:dyDescent="0.2">
      <c r="A10" s="21">
        <v>9</v>
      </c>
      <c r="B10" s="22">
        <f>'CAPEX &amp; OPEX'!D37</f>
        <v>1913429.28</v>
      </c>
      <c r="C10" s="22">
        <f>'CAPEX &amp; OPEX'!D$33*(1+'CAPEX &amp; OPEX'!$B$12)^(A10-1)</f>
        <v>518143.62413682422</v>
      </c>
      <c r="D10" s="22">
        <f t="shared" si="0"/>
        <v>1395285.6558631759</v>
      </c>
      <c r="E10" s="22">
        <f t="shared" si="2"/>
        <v>13353847.41312669</v>
      </c>
      <c r="F10" s="23">
        <f>1/(1+'CAPEX &amp; OPEX'!$B$13)^A10</f>
        <v>0.65791460171052429</v>
      </c>
      <c r="G10" s="24">
        <f t="shared" si="1"/>
        <v>917978.80654962896</v>
      </c>
    </row>
    <row r="11" spans="1:25" x14ac:dyDescent="0.2">
      <c r="A11" s="25">
        <v>10</v>
      </c>
      <c r="B11" s="26">
        <f>'CAPEX &amp; OPEX'!D37</f>
        <v>1913429.28</v>
      </c>
      <c r="C11" s="26">
        <f>'CAPEX &amp; OPEX'!D$33*(1+'CAPEX &amp; OPEX'!$B$12)^(A11-1)</f>
        <v>544050.80534366553</v>
      </c>
      <c r="D11" s="26">
        <f t="shared" si="0"/>
        <v>1369378.4746563346</v>
      </c>
      <c r="E11" s="26">
        <f t="shared" si="2"/>
        <v>14723225.887783024</v>
      </c>
      <c r="F11" s="27">
        <f>1/(1+'CAPEX &amp; OPEX'!$B$13)^A11</f>
        <v>0.62800939254186416</v>
      </c>
      <c r="G11" s="28">
        <f t="shared" si="1"/>
        <v>859982.5440288292</v>
      </c>
    </row>
    <row r="12" spans="1:25" x14ac:dyDescent="0.2">
      <c r="A12" s="21">
        <v>11</v>
      </c>
      <c r="B12" s="22">
        <f>'CAPEX &amp; OPEX'!D37</f>
        <v>1913429.28</v>
      </c>
      <c r="C12" s="22">
        <f>'CAPEX &amp; OPEX'!D$33*(1+'CAPEX &amp; OPEX'!$B$12)^(A12-1)</f>
        <v>571253.34561084874</v>
      </c>
      <c r="D12" s="22">
        <f t="shared" si="0"/>
        <v>1342175.9343891512</v>
      </c>
      <c r="E12" s="22">
        <f t="shared" si="2"/>
        <v>16065401.822172176</v>
      </c>
      <c r="F12" s="23">
        <f>1/(1+'CAPEX &amp; OPEX'!$B$13)^A12</f>
        <v>0.59946351106268836</v>
      </c>
      <c r="G12" s="24">
        <f t="shared" si="1"/>
        <v>804585.49809276499</v>
      </c>
    </row>
    <row r="13" spans="1:25" x14ac:dyDescent="0.2">
      <c r="A13" s="25">
        <v>12</v>
      </c>
      <c r="B13" s="26">
        <f>'CAPEX &amp; OPEX'!D37</f>
        <v>1913429.28</v>
      </c>
      <c r="C13" s="26">
        <f>'CAPEX &amp; OPEX'!D$33*(1+'CAPEX &amp; OPEX'!$B$12)^(A13-1)</f>
        <v>599816.01289139129</v>
      </c>
      <c r="D13" s="26">
        <f t="shared" si="0"/>
        <v>1313613.2671086087</v>
      </c>
      <c r="E13" s="26">
        <f t="shared" si="2"/>
        <v>17379015.089280784</v>
      </c>
      <c r="F13" s="27">
        <f>1/(1+'CAPEX &amp; OPEX'!$B$13)^A13</f>
        <v>0.57221516965074803</v>
      </c>
      <c r="G13" s="28">
        <f t="shared" si="1"/>
        <v>751669.43849402596</v>
      </c>
    </row>
    <row r="14" spans="1:25" x14ac:dyDescent="0.2">
      <c r="A14" s="21">
        <v>13</v>
      </c>
      <c r="B14" s="22">
        <f>'CAPEX &amp; OPEX'!D37</f>
        <v>1913429.28</v>
      </c>
      <c r="C14" s="22">
        <f>'CAPEX &amp; OPEX'!D$33*(1+'CAPEX &amp; OPEX'!$B$12)^(A14-1)</f>
        <v>629806.81353596074</v>
      </c>
      <c r="D14" s="22">
        <f t="shared" si="0"/>
        <v>1283622.4664640394</v>
      </c>
      <c r="E14" s="22">
        <f t="shared" si="2"/>
        <v>18662637.555744823</v>
      </c>
      <c r="F14" s="23">
        <f>1/(1+'CAPEX &amp; OPEX'!$B$13)^A14</f>
        <v>0.54620538921207762</v>
      </c>
      <c r="G14" s="24">
        <f t="shared" si="1"/>
        <v>701121.50889635773</v>
      </c>
    </row>
    <row r="15" spans="1:25" x14ac:dyDescent="0.2">
      <c r="A15" s="25">
        <v>14</v>
      </c>
      <c r="B15" s="26">
        <f>'CAPEX &amp; OPEX'!D37</f>
        <v>1913429.28</v>
      </c>
      <c r="C15" s="26">
        <f>'CAPEX &amp; OPEX'!D$33*(1+'CAPEX &amp; OPEX'!$B$12)^(A15-1)</f>
        <v>661297.15421275888</v>
      </c>
      <c r="D15" s="26">
        <f t="shared" si="0"/>
        <v>1252132.1257872412</v>
      </c>
      <c r="E15" s="26">
        <f t="shared" si="2"/>
        <v>19914769.681532063</v>
      </c>
      <c r="F15" s="27">
        <f>1/(1+'CAPEX &amp; OPEX'!$B$13)^A15</f>
        <v>0.52137787152061954</v>
      </c>
      <c r="G15" s="28">
        <f t="shared" si="1"/>
        <v>652833.98260554043</v>
      </c>
    </row>
    <row r="16" spans="1:25" x14ac:dyDescent="0.2">
      <c r="A16" s="21">
        <v>15</v>
      </c>
      <c r="B16" s="22">
        <f>'CAPEX &amp; OPEX'!D37</f>
        <v>1913429.28</v>
      </c>
      <c r="C16" s="22">
        <f>'CAPEX &amp; OPEX'!D$33*(1+'CAPEX &amp; OPEX'!$B$12)^(A16-1)</f>
        <v>694362.01192339661</v>
      </c>
      <c r="D16" s="22">
        <f t="shared" si="0"/>
        <v>1219067.2680766033</v>
      </c>
      <c r="E16" s="22">
        <f t="shared" si="2"/>
        <v>21133836.949608665</v>
      </c>
      <c r="F16" s="23">
        <f>1/(1+'CAPEX &amp; OPEX'!$B$13)^A16</f>
        <v>0.4976788773605913</v>
      </c>
      <c r="G16" s="24">
        <f t="shared" si="1"/>
        <v>606704.02940340689</v>
      </c>
    </row>
    <row r="17" spans="1:7" x14ac:dyDescent="0.2">
      <c r="A17" s="25">
        <v>16</v>
      </c>
      <c r="B17" s="26">
        <f>'CAPEX &amp; OPEX'!D37</f>
        <v>1913429.28</v>
      </c>
      <c r="C17" s="26">
        <f>'CAPEX &amp; OPEX'!D$33*(1+'CAPEX &amp; OPEX'!$B$12)^(A17-1)</f>
        <v>729080.11251956667</v>
      </c>
      <c r="D17" s="26">
        <f t="shared" si="0"/>
        <v>1184349.1674804334</v>
      </c>
      <c r="E17" s="26">
        <f t="shared" si="2"/>
        <v>22318186.1170891</v>
      </c>
      <c r="F17" s="27">
        <f>1/(1+'CAPEX &amp; OPEX'!$B$13)^A17</f>
        <v>0.4750571102078372</v>
      </c>
      <c r="G17" s="28">
        <f t="shared" si="1"/>
        <v>562633.49298031244</v>
      </c>
    </row>
    <row r="18" spans="1:7" x14ac:dyDescent="0.2">
      <c r="A18" s="21">
        <v>17</v>
      </c>
      <c r="B18" s="22">
        <f>'CAPEX &amp; OPEX'!D37</f>
        <v>1913429.28</v>
      </c>
      <c r="C18" s="22">
        <f>'CAPEX &amp; OPEX'!D$33*(1+'CAPEX &amp; OPEX'!$B$12)^(A18-1)</f>
        <v>765534.11814554501</v>
      </c>
      <c r="D18" s="22">
        <f t="shared" si="0"/>
        <v>1147895.161854455</v>
      </c>
      <c r="E18" s="22">
        <f t="shared" si="2"/>
        <v>23466081.278943554</v>
      </c>
      <c r="F18" s="23">
        <f>1/(1+'CAPEX &amp; OPEX'!$B$13)^A18</f>
        <v>0.45346360519839002</v>
      </c>
      <c r="G18" s="24">
        <f t="shared" si="1"/>
        <v>520528.67848431057</v>
      </c>
    </row>
    <row r="19" spans="1:7" x14ac:dyDescent="0.2">
      <c r="A19" s="25">
        <v>18</v>
      </c>
      <c r="B19" s="26">
        <f>'CAPEX &amp; OPEX'!D37</f>
        <v>1913429.28</v>
      </c>
      <c r="C19" s="26">
        <f>'CAPEX &amp; OPEX'!D$33*(1+'CAPEX &amp; OPEX'!$B$12)^(A19-1)</f>
        <v>803810.82405282231</v>
      </c>
      <c r="D19" s="26">
        <f t="shared" si="0"/>
        <v>1109618.4559471777</v>
      </c>
      <c r="E19" s="26">
        <f t="shared" si="2"/>
        <v>24575699.734890733</v>
      </c>
      <c r="F19" s="27">
        <f>1/(1+'CAPEX &amp; OPEX'!$B$13)^A19</f>
        <v>0.43285162314391773</v>
      </c>
      <c r="G19" s="28">
        <f t="shared" si="1"/>
        <v>480300.14972718363</v>
      </c>
    </row>
    <row r="20" spans="1:7" x14ac:dyDescent="0.2">
      <c r="A20" s="21">
        <v>19</v>
      </c>
      <c r="B20" s="22">
        <f>'CAPEX &amp; OPEX'!D37</f>
        <v>1913429.28</v>
      </c>
      <c r="C20" s="22">
        <f>'CAPEX &amp; OPEX'!D$33*(1+'CAPEX &amp; OPEX'!$B$12)^(A20-1)</f>
        <v>844001.3652554634</v>
      </c>
      <c r="D20" s="22">
        <f t="shared" si="0"/>
        <v>1069427.9147445366</v>
      </c>
      <c r="E20" s="22">
        <f t="shared" si="2"/>
        <v>25645127.64963527</v>
      </c>
      <c r="F20" s="23">
        <f>1/(1+'CAPEX &amp; OPEX'!$B$13)^A20</f>
        <v>0.41317654936464876</v>
      </c>
      <c r="G20" s="24">
        <f t="shared" si="1"/>
        <v>441862.5356083794</v>
      </c>
    </row>
    <row r="21" spans="1:7" x14ac:dyDescent="0.2">
      <c r="A21" s="25">
        <v>20</v>
      </c>
      <c r="B21" s="26">
        <f>'CAPEX &amp; OPEX'!D37</f>
        <v>1913429.28</v>
      </c>
      <c r="C21" s="26">
        <f>'CAPEX &amp; OPEX'!D$33*(1+'CAPEX &amp; OPEX'!$B$12)^(A21-1)</f>
        <v>886201.43351823662</v>
      </c>
      <c r="D21" s="26">
        <f t="shared" si="0"/>
        <v>1027227.8464817634</v>
      </c>
      <c r="E21" s="26">
        <f t="shared" si="2"/>
        <v>26672355.496117033</v>
      </c>
      <c r="F21" s="27">
        <f>1/(1+'CAPEX &amp; OPEX'!$B$13)^A21</f>
        <v>0.39439579712080108</v>
      </c>
      <c r="G21" s="28">
        <f t="shared" si="1"/>
        <v>405134.34533785895</v>
      </c>
    </row>
    <row r="22" spans="1:7" x14ac:dyDescent="0.2">
      <c r="A22" s="21">
        <v>21</v>
      </c>
      <c r="B22" s="22">
        <f>'CAPEX &amp; OPEX'!D37</f>
        <v>1913429.28</v>
      </c>
      <c r="C22" s="22">
        <f>'CAPEX &amp; OPEX'!D$33*(1+'CAPEX &amp; OPEX'!$B$12)^(A22-1)</f>
        <v>930511.5051941484</v>
      </c>
      <c r="D22" s="22">
        <f t="shared" si="0"/>
        <v>982917.77480585163</v>
      </c>
      <c r="E22" s="22">
        <f t="shared" si="2"/>
        <v>27655273.270922884</v>
      </c>
      <c r="F22" s="23">
        <f>1/(1+'CAPEX &amp; OPEX'!$B$13)^A22</f>
        <v>0.37646871543349186</v>
      </c>
      <c r="G22" s="24">
        <f t="shared" si="1"/>
        <v>370037.79205790517</v>
      </c>
    </row>
    <row r="23" spans="1:7" x14ac:dyDescent="0.2">
      <c r="A23" s="25">
        <v>22</v>
      </c>
      <c r="B23" s="26">
        <f>'CAPEX &amp; OPEX'!D37</f>
        <v>1913429.28</v>
      </c>
      <c r="C23" s="26">
        <f>'CAPEX &amp; OPEX'!D$33*(1+'CAPEX &amp; OPEX'!$B$12)^(A23-1)</f>
        <v>977037.0804538558</v>
      </c>
      <c r="D23" s="26">
        <f t="shared" si="0"/>
        <v>936392.19954614423</v>
      </c>
      <c r="E23" s="26">
        <f t="shared" si="2"/>
        <v>28591665.470469028</v>
      </c>
      <c r="F23" s="27">
        <f>1/(1+'CAPEX &amp; OPEX'!$B$13)^A23</f>
        <v>0.35935650109560591</v>
      </c>
      <c r="G23" s="28">
        <f t="shared" si="1"/>
        <v>336498.62448212079</v>
      </c>
    </row>
    <row r="24" spans="1:7" x14ac:dyDescent="0.2">
      <c r="A24" s="21">
        <v>23</v>
      </c>
      <c r="B24" s="22">
        <f>'CAPEX &amp; OPEX'!D37</f>
        <v>1913429.28</v>
      </c>
      <c r="C24" s="22">
        <f>'CAPEX &amp; OPEX'!D$33*(1+'CAPEX &amp; OPEX'!$B$12)^(A24-1)</f>
        <v>1025888.9344765486</v>
      </c>
      <c r="D24" s="22">
        <f t="shared" si="0"/>
        <v>887540.34552345145</v>
      </c>
      <c r="E24" s="22">
        <f t="shared" si="2"/>
        <v>29479205.815992478</v>
      </c>
      <c r="F24" s="23">
        <f>1/(1+'CAPEX &amp; OPEX'!$B$13)^A24</f>
        <v>0.34302211468216925</v>
      </c>
      <c r="G24" s="24">
        <f t="shared" si="1"/>
        <v>304445.96618719748</v>
      </c>
    </row>
    <row r="25" spans="1:7" x14ac:dyDescent="0.2">
      <c r="A25" s="25">
        <v>24</v>
      </c>
      <c r="B25" s="26">
        <f>'CAPEX &amp; OPEX'!D37</f>
        <v>1913429.28</v>
      </c>
      <c r="C25" s="26">
        <f>'CAPEX &amp; OPEX'!D$33*(1+'CAPEX &amp; OPEX'!$B$12)^(A25-1)</f>
        <v>1077183.3812003762</v>
      </c>
      <c r="D25" s="26">
        <f t="shared" si="0"/>
        <v>836245.89879962383</v>
      </c>
      <c r="E25" s="26">
        <f t="shared" si="2"/>
        <v>30315451.714792103</v>
      </c>
      <c r="F25" s="27">
        <f>1/(1+'CAPEX &amp; OPEX'!$B$13)^A25</f>
        <v>0.32743020037843434</v>
      </c>
      <c r="G25" s="28">
        <f t="shared" si="1"/>
        <v>273812.16220960475</v>
      </c>
    </row>
    <row r="26" spans="1:7" x14ac:dyDescent="0.2">
      <c r="A26" s="21">
        <v>25</v>
      </c>
      <c r="B26" s="22">
        <f>'CAPEX &amp; OPEX'!D37</f>
        <v>1913429.28</v>
      </c>
      <c r="C26" s="22">
        <f>'CAPEX &amp; OPEX'!D$33*(1+'CAPEX &amp; OPEX'!$B$12)^(A26-1)</f>
        <v>1131042.5502603948</v>
      </c>
      <c r="D26" s="22">
        <f t="shared" si="0"/>
        <v>782386.72973960522</v>
      </c>
      <c r="E26" s="22">
        <f t="shared" si="2"/>
        <v>31097838.444531709</v>
      </c>
      <c r="F26" s="23">
        <f>1/(1+'CAPEX &amp; OPEX'!$B$13)^A26</f>
        <v>0.31254700945214181</v>
      </c>
      <c r="G26" s="24">
        <f t="shared" si="1"/>
        <v>244532.63261515473</v>
      </c>
    </row>
    <row r="27" spans="1:7" x14ac:dyDescent="0.2">
      <c r="A27" s="30"/>
      <c r="B27" s="31"/>
      <c r="C27" s="32"/>
      <c r="D27" s="31"/>
      <c r="E27" s="31"/>
      <c r="F27" s="33"/>
      <c r="G27" s="34">
        <f>SUM(G1:G26)</f>
        <v>19021997.004162975</v>
      </c>
    </row>
    <row r="28" spans="1:7" x14ac:dyDescent="0.2">
      <c r="F28" s="35"/>
    </row>
    <row r="29" spans="1:7" x14ac:dyDescent="0.2">
      <c r="F29" s="35"/>
    </row>
    <row r="30" spans="1:7" x14ac:dyDescent="0.2">
      <c r="F30" s="35"/>
    </row>
    <row r="31" spans="1:7" x14ac:dyDescent="0.2">
      <c r="F31" s="35"/>
    </row>
    <row r="32" spans="1:7" x14ac:dyDescent="0.2">
      <c r="F32" s="35"/>
    </row>
    <row r="33" spans="6:6" x14ac:dyDescent="0.2">
      <c r="F33" s="35"/>
    </row>
    <row r="34" spans="6:6" x14ac:dyDescent="0.2">
      <c r="F34" s="35"/>
    </row>
    <row r="35" spans="6:6" x14ac:dyDescent="0.2">
      <c r="F35" s="35"/>
    </row>
    <row r="36" spans="6:6" x14ac:dyDescent="0.2">
      <c r="F36" s="35"/>
    </row>
    <row r="37" spans="6:6" x14ac:dyDescent="0.2">
      <c r="F37" s="35"/>
    </row>
    <row r="38" spans="6:6" x14ac:dyDescent="0.2">
      <c r="F38" s="35"/>
    </row>
    <row r="39" spans="6:6" x14ac:dyDescent="0.2">
      <c r="F39" s="35"/>
    </row>
    <row r="40" spans="6:6" x14ac:dyDescent="0.2">
      <c r="F40" s="35"/>
    </row>
    <row r="41" spans="6:6" x14ac:dyDescent="0.2">
      <c r="F41" s="35"/>
    </row>
    <row r="42" spans="6:6" x14ac:dyDescent="0.2">
      <c r="F42" s="35"/>
    </row>
    <row r="43" spans="6:6" x14ac:dyDescent="0.2">
      <c r="F43" s="35"/>
    </row>
    <row r="44" spans="6:6" x14ac:dyDescent="0.2">
      <c r="F44" s="35"/>
    </row>
    <row r="45" spans="6:6" x14ac:dyDescent="0.2">
      <c r="F45" s="35"/>
    </row>
    <row r="46" spans="6:6" x14ac:dyDescent="0.2">
      <c r="F46" s="35"/>
    </row>
    <row r="47" spans="6:6" x14ac:dyDescent="0.2">
      <c r="F47" s="35"/>
    </row>
    <row r="48" spans="6:6" x14ac:dyDescent="0.2">
      <c r="F48" s="35"/>
    </row>
    <row r="49" spans="6:6" x14ac:dyDescent="0.2">
      <c r="F49" s="35"/>
    </row>
    <row r="50" spans="6:6" x14ac:dyDescent="0.2">
      <c r="F50" s="35"/>
    </row>
    <row r="51" spans="6:6" x14ac:dyDescent="0.2">
      <c r="F51" s="35"/>
    </row>
    <row r="52" spans="6:6" x14ac:dyDescent="0.2">
      <c r="F52" s="35"/>
    </row>
    <row r="53" spans="6:6" x14ac:dyDescent="0.2">
      <c r="F53" s="35"/>
    </row>
    <row r="54" spans="6:6" x14ac:dyDescent="0.2">
      <c r="F54" s="35"/>
    </row>
    <row r="55" spans="6:6" x14ac:dyDescent="0.2">
      <c r="F55" s="35"/>
    </row>
    <row r="56" spans="6:6" x14ac:dyDescent="0.2">
      <c r="F56" s="35"/>
    </row>
    <row r="57" spans="6:6" x14ac:dyDescent="0.2">
      <c r="F57" s="35"/>
    </row>
    <row r="58" spans="6:6" x14ac:dyDescent="0.2">
      <c r="F58" s="35"/>
    </row>
    <row r="59" spans="6:6" x14ac:dyDescent="0.2">
      <c r="F59" s="35"/>
    </row>
    <row r="60" spans="6:6" x14ac:dyDescent="0.2">
      <c r="F60" s="35"/>
    </row>
    <row r="61" spans="6:6" x14ac:dyDescent="0.2">
      <c r="F61" s="35"/>
    </row>
    <row r="62" spans="6:6" x14ac:dyDescent="0.2">
      <c r="F62" s="35"/>
    </row>
    <row r="63" spans="6:6" x14ac:dyDescent="0.2">
      <c r="F63" s="35"/>
    </row>
    <row r="64" spans="6:6" x14ac:dyDescent="0.2">
      <c r="F64" s="35"/>
    </row>
    <row r="65" spans="6:6" x14ac:dyDescent="0.2">
      <c r="F65" s="35"/>
    </row>
    <row r="66" spans="6:6" x14ac:dyDescent="0.2">
      <c r="F66" s="35"/>
    </row>
    <row r="67" spans="6:6" x14ac:dyDescent="0.2">
      <c r="F67" s="35"/>
    </row>
    <row r="68" spans="6:6" x14ac:dyDescent="0.2">
      <c r="F68" s="35"/>
    </row>
    <row r="69" spans="6:6" x14ac:dyDescent="0.2">
      <c r="F69" s="35"/>
    </row>
    <row r="70" spans="6:6" x14ac:dyDescent="0.2">
      <c r="F70" s="35"/>
    </row>
    <row r="71" spans="6:6" x14ac:dyDescent="0.2">
      <c r="F71" s="35"/>
    </row>
    <row r="72" spans="6:6" x14ac:dyDescent="0.2">
      <c r="F72" s="35"/>
    </row>
    <row r="73" spans="6:6" x14ac:dyDescent="0.2">
      <c r="F73" s="35"/>
    </row>
    <row r="74" spans="6:6" x14ac:dyDescent="0.2">
      <c r="F74" s="35"/>
    </row>
    <row r="75" spans="6:6" x14ac:dyDescent="0.2">
      <c r="F75" s="35"/>
    </row>
    <row r="76" spans="6:6" x14ac:dyDescent="0.2">
      <c r="F76" s="35"/>
    </row>
    <row r="77" spans="6:6" x14ac:dyDescent="0.2">
      <c r="F77" s="35"/>
    </row>
    <row r="78" spans="6:6" x14ac:dyDescent="0.2">
      <c r="F78" s="35"/>
    </row>
    <row r="79" spans="6:6" x14ac:dyDescent="0.2">
      <c r="F79" s="35"/>
    </row>
    <row r="80" spans="6:6" x14ac:dyDescent="0.2">
      <c r="F80" s="35"/>
    </row>
    <row r="81" spans="6:6" x14ac:dyDescent="0.2">
      <c r="F81" s="35"/>
    </row>
    <row r="82" spans="6:6" x14ac:dyDescent="0.2">
      <c r="F82" s="35"/>
    </row>
    <row r="83" spans="6:6" x14ac:dyDescent="0.2">
      <c r="F83" s="35"/>
    </row>
    <row r="84" spans="6:6" x14ac:dyDescent="0.2">
      <c r="F84" s="35"/>
    </row>
    <row r="85" spans="6:6" x14ac:dyDescent="0.2">
      <c r="F85" s="35"/>
    </row>
    <row r="86" spans="6:6" x14ac:dyDescent="0.2">
      <c r="F86" s="35"/>
    </row>
    <row r="87" spans="6:6" x14ac:dyDescent="0.2">
      <c r="F87" s="35"/>
    </row>
    <row r="88" spans="6:6" x14ac:dyDescent="0.2">
      <c r="F88" s="35"/>
    </row>
    <row r="89" spans="6:6" x14ac:dyDescent="0.2">
      <c r="F89" s="35"/>
    </row>
    <row r="90" spans="6:6" x14ac:dyDescent="0.2">
      <c r="F90" s="35"/>
    </row>
    <row r="91" spans="6:6" x14ac:dyDescent="0.2">
      <c r="F91" s="35"/>
    </row>
    <row r="92" spans="6:6" x14ac:dyDescent="0.2">
      <c r="F92" s="35"/>
    </row>
    <row r="93" spans="6:6" x14ac:dyDescent="0.2">
      <c r="F93" s="35"/>
    </row>
    <row r="94" spans="6:6" x14ac:dyDescent="0.2">
      <c r="F94" s="35"/>
    </row>
    <row r="95" spans="6:6" x14ac:dyDescent="0.2">
      <c r="F95" s="35"/>
    </row>
    <row r="96" spans="6:6" x14ac:dyDescent="0.2">
      <c r="F96" s="35"/>
    </row>
    <row r="97" spans="6:6" x14ac:dyDescent="0.2">
      <c r="F97" s="35"/>
    </row>
    <row r="98" spans="6:6" x14ac:dyDescent="0.2">
      <c r="F98" s="35"/>
    </row>
    <row r="99" spans="6:6" x14ac:dyDescent="0.2">
      <c r="F99" s="35"/>
    </row>
    <row r="100" spans="6:6" x14ac:dyDescent="0.2">
      <c r="F100" s="35"/>
    </row>
    <row r="101" spans="6:6" x14ac:dyDescent="0.2">
      <c r="F101" s="35"/>
    </row>
    <row r="102" spans="6:6" x14ac:dyDescent="0.2">
      <c r="F102" s="35"/>
    </row>
    <row r="103" spans="6:6" x14ac:dyDescent="0.2">
      <c r="F103" s="35"/>
    </row>
    <row r="104" spans="6:6" x14ac:dyDescent="0.2">
      <c r="F104" s="35"/>
    </row>
    <row r="105" spans="6:6" x14ac:dyDescent="0.2">
      <c r="F105" s="35"/>
    </row>
    <row r="106" spans="6:6" x14ac:dyDescent="0.2">
      <c r="F106" s="35"/>
    </row>
    <row r="107" spans="6:6" x14ac:dyDescent="0.2">
      <c r="F107" s="35"/>
    </row>
    <row r="108" spans="6:6" x14ac:dyDescent="0.2">
      <c r="F108" s="35"/>
    </row>
    <row r="109" spans="6:6" x14ac:dyDescent="0.2">
      <c r="F109" s="35"/>
    </row>
    <row r="110" spans="6:6" x14ac:dyDescent="0.2">
      <c r="F110" s="35"/>
    </row>
    <row r="111" spans="6:6" x14ac:dyDescent="0.2">
      <c r="F111" s="35"/>
    </row>
    <row r="112" spans="6:6" x14ac:dyDescent="0.2">
      <c r="F112" s="35"/>
    </row>
    <row r="113" spans="6:6" x14ac:dyDescent="0.2">
      <c r="F113" s="35"/>
    </row>
    <row r="114" spans="6:6" x14ac:dyDescent="0.2">
      <c r="F114" s="35"/>
    </row>
    <row r="115" spans="6:6" x14ac:dyDescent="0.2">
      <c r="F115" s="35"/>
    </row>
    <row r="116" spans="6:6" x14ac:dyDescent="0.2">
      <c r="F116" s="35"/>
    </row>
    <row r="117" spans="6:6" x14ac:dyDescent="0.2">
      <c r="F117" s="35"/>
    </row>
    <row r="118" spans="6:6" x14ac:dyDescent="0.2">
      <c r="F118" s="35"/>
    </row>
    <row r="119" spans="6:6" x14ac:dyDescent="0.2">
      <c r="F119" s="35"/>
    </row>
    <row r="120" spans="6:6" x14ac:dyDescent="0.2">
      <c r="F120" s="35"/>
    </row>
    <row r="121" spans="6:6" x14ac:dyDescent="0.2">
      <c r="F121" s="35"/>
    </row>
    <row r="122" spans="6:6" x14ac:dyDescent="0.2">
      <c r="F122" s="35"/>
    </row>
    <row r="123" spans="6:6" x14ac:dyDescent="0.2">
      <c r="F123" s="35"/>
    </row>
    <row r="124" spans="6:6" x14ac:dyDescent="0.2">
      <c r="F124" s="35"/>
    </row>
    <row r="125" spans="6:6" x14ac:dyDescent="0.2">
      <c r="F125" s="35"/>
    </row>
    <row r="126" spans="6:6" x14ac:dyDescent="0.2">
      <c r="F126" s="35"/>
    </row>
    <row r="127" spans="6:6" x14ac:dyDescent="0.2">
      <c r="F127" s="35"/>
    </row>
    <row r="128" spans="6:6" x14ac:dyDescent="0.2">
      <c r="F128" s="35"/>
    </row>
    <row r="129" spans="6:6" x14ac:dyDescent="0.2">
      <c r="F129" s="35"/>
    </row>
    <row r="130" spans="6:6" x14ac:dyDescent="0.2">
      <c r="F130" s="35"/>
    </row>
    <row r="131" spans="6:6" x14ac:dyDescent="0.2">
      <c r="F131" s="35"/>
    </row>
    <row r="132" spans="6:6" x14ac:dyDescent="0.2">
      <c r="F132" s="35"/>
    </row>
    <row r="133" spans="6:6" x14ac:dyDescent="0.2">
      <c r="F133" s="35"/>
    </row>
    <row r="134" spans="6:6" x14ac:dyDescent="0.2">
      <c r="F134" s="35"/>
    </row>
    <row r="135" spans="6:6" x14ac:dyDescent="0.2">
      <c r="F135" s="35"/>
    </row>
    <row r="136" spans="6:6" x14ac:dyDescent="0.2">
      <c r="F136" s="35"/>
    </row>
    <row r="137" spans="6:6" x14ac:dyDescent="0.2">
      <c r="F137" s="35"/>
    </row>
    <row r="138" spans="6:6" x14ac:dyDescent="0.2">
      <c r="F138" s="35"/>
    </row>
    <row r="139" spans="6:6" x14ac:dyDescent="0.2">
      <c r="F139" s="35"/>
    </row>
    <row r="140" spans="6:6" x14ac:dyDescent="0.2">
      <c r="F140" s="35"/>
    </row>
    <row r="141" spans="6:6" x14ac:dyDescent="0.2">
      <c r="F141" s="35"/>
    </row>
    <row r="142" spans="6:6" x14ac:dyDescent="0.2">
      <c r="F142" s="35"/>
    </row>
    <row r="143" spans="6:6" x14ac:dyDescent="0.2">
      <c r="F143" s="35"/>
    </row>
    <row r="144" spans="6:6" x14ac:dyDescent="0.2">
      <c r="F144" s="35"/>
    </row>
    <row r="145" spans="6:6" x14ac:dyDescent="0.2">
      <c r="F145" s="35"/>
    </row>
    <row r="146" spans="6:6" x14ac:dyDescent="0.2">
      <c r="F146" s="35"/>
    </row>
    <row r="147" spans="6:6" x14ac:dyDescent="0.2">
      <c r="F147" s="35"/>
    </row>
    <row r="148" spans="6:6" x14ac:dyDescent="0.2">
      <c r="F148" s="35"/>
    </row>
    <row r="149" spans="6:6" x14ac:dyDescent="0.2">
      <c r="F149" s="35"/>
    </row>
    <row r="150" spans="6:6" x14ac:dyDescent="0.2">
      <c r="F150" s="35"/>
    </row>
    <row r="151" spans="6:6" x14ac:dyDescent="0.2">
      <c r="F151" s="35"/>
    </row>
    <row r="152" spans="6:6" x14ac:dyDescent="0.2">
      <c r="F152" s="35"/>
    </row>
    <row r="153" spans="6:6" x14ac:dyDescent="0.2">
      <c r="F153" s="35"/>
    </row>
    <row r="154" spans="6:6" x14ac:dyDescent="0.2">
      <c r="F154" s="35"/>
    </row>
    <row r="155" spans="6:6" x14ac:dyDescent="0.2">
      <c r="F155" s="35"/>
    </row>
    <row r="156" spans="6:6" x14ac:dyDescent="0.2">
      <c r="F156" s="35"/>
    </row>
    <row r="157" spans="6:6" x14ac:dyDescent="0.2">
      <c r="F157" s="35"/>
    </row>
    <row r="158" spans="6:6" x14ac:dyDescent="0.2">
      <c r="F158" s="35"/>
    </row>
    <row r="159" spans="6:6" x14ac:dyDescent="0.2">
      <c r="F159" s="35"/>
    </row>
    <row r="160" spans="6:6" x14ac:dyDescent="0.2">
      <c r="F160" s="35"/>
    </row>
    <row r="161" spans="6:6" x14ac:dyDescent="0.2">
      <c r="F161" s="35"/>
    </row>
    <row r="162" spans="6:6" x14ac:dyDescent="0.2">
      <c r="F162" s="35"/>
    </row>
    <row r="163" spans="6:6" x14ac:dyDescent="0.2">
      <c r="F163" s="35"/>
    </row>
    <row r="164" spans="6:6" x14ac:dyDescent="0.2">
      <c r="F164" s="35"/>
    </row>
    <row r="165" spans="6:6" x14ac:dyDescent="0.2">
      <c r="F165" s="35"/>
    </row>
    <row r="166" spans="6:6" x14ac:dyDescent="0.2">
      <c r="F166" s="35"/>
    </row>
    <row r="167" spans="6:6" x14ac:dyDescent="0.2">
      <c r="F167" s="35"/>
    </row>
    <row r="168" spans="6:6" x14ac:dyDescent="0.2">
      <c r="F168" s="35"/>
    </row>
    <row r="169" spans="6:6" x14ac:dyDescent="0.2">
      <c r="F169" s="35"/>
    </row>
    <row r="170" spans="6:6" x14ac:dyDescent="0.2">
      <c r="F170" s="35"/>
    </row>
    <row r="171" spans="6:6" x14ac:dyDescent="0.2">
      <c r="F171" s="35"/>
    </row>
    <row r="172" spans="6:6" x14ac:dyDescent="0.2">
      <c r="F172" s="35"/>
    </row>
    <row r="173" spans="6:6" x14ac:dyDescent="0.2">
      <c r="F173" s="35"/>
    </row>
    <row r="174" spans="6:6" x14ac:dyDescent="0.2">
      <c r="F174" s="35"/>
    </row>
    <row r="175" spans="6:6" x14ac:dyDescent="0.2">
      <c r="F175" s="35"/>
    </row>
    <row r="176" spans="6:6" x14ac:dyDescent="0.2">
      <c r="F176" s="35"/>
    </row>
    <row r="177" spans="6:6" x14ac:dyDescent="0.2">
      <c r="F177" s="35"/>
    </row>
    <row r="178" spans="6:6" x14ac:dyDescent="0.2">
      <c r="F178" s="35"/>
    </row>
    <row r="179" spans="6:6" x14ac:dyDescent="0.2">
      <c r="F179" s="35"/>
    </row>
    <row r="180" spans="6:6" x14ac:dyDescent="0.2">
      <c r="F180" s="35"/>
    </row>
    <row r="181" spans="6:6" x14ac:dyDescent="0.2">
      <c r="F181" s="35"/>
    </row>
    <row r="182" spans="6:6" x14ac:dyDescent="0.2">
      <c r="F182" s="35"/>
    </row>
    <row r="183" spans="6:6" x14ac:dyDescent="0.2">
      <c r="F183" s="35"/>
    </row>
    <row r="184" spans="6:6" x14ac:dyDescent="0.2">
      <c r="F184" s="35"/>
    </row>
    <row r="185" spans="6:6" x14ac:dyDescent="0.2">
      <c r="F185" s="35"/>
    </row>
    <row r="186" spans="6:6" x14ac:dyDescent="0.2">
      <c r="F186" s="35"/>
    </row>
    <row r="187" spans="6:6" x14ac:dyDescent="0.2">
      <c r="F187" s="35"/>
    </row>
    <row r="188" spans="6:6" x14ac:dyDescent="0.2">
      <c r="F188" s="35"/>
    </row>
    <row r="189" spans="6:6" x14ac:dyDescent="0.2">
      <c r="F189" s="35"/>
    </row>
    <row r="190" spans="6:6" x14ac:dyDescent="0.2">
      <c r="F190" s="35"/>
    </row>
    <row r="191" spans="6:6" x14ac:dyDescent="0.2">
      <c r="F191" s="35"/>
    </row>
    <row r="192" spans="6:6" x14ac:dyDescent="0.2">
      <c r="F192" s="35"/>
    </row>
    <row r="193" spans="6:6" x14ac:dyDescent="0.2">
      <c r="F193" s="35"/>
    </row>
    <row r="194" spans="6:6" x14ac:dyDescent="0.2">
      <c r="F194" s="35"/>
    </row>
    <row r="195" spans="6:6" x14ac:dyDescent="0.2">
      <c r="F195" s="35"/>
    </row>
    <row r="196" spans="6:6" x14ac:dyDescent="0.2">
      <c r="F196" s="35"/>
    </row>
    <row r="197" spans="6:6" x14ac:dyDescent="0.2">
      <c r="F197" s="35"/>
    </row>
    <row r="198" spans="6:6" x14ac:dyDescent="0.2">
      <c r="F198" s="35"/>
    </row>
    <row r="199" spans="6:6" x14ac:dyDescent="0.2">
      <c r="F199" s="35"/>
    </row>
    <row r="200" spans="6:6" x14ac:dyDescent="0.2">
      <c r="F200" s="35"/>
    </row>
    <row r="201" spans="6:6" x14ac:dyDescent="0.2">
      <c r="F201" s="35"/>
    </row>
    <row r="202" spans="6:6" x14ac:dyDescent="0.2">
      <c r="F202" s="35"/>
    </row>
    <row r="203" spans="6:6" x14ac:dyDescent="0.2">
      <c r="F203" s="35"/>
    </row>
    <row r="204" spans="6:6" x14ac:dyDescent="0.2">
      <c r="F204" s="35"/>
    </row>
    <row r="205" spans="6:6" x14ac:dyDescent="0.2">
      <c r="F205" s="35"/>
    </row>
    <row r="206" spans="6:6" x14ac:dyDescent="0.2">
      <c r="F206" s="35"/>
    </row>
    <row r="207" spans="6:6" x14ac:dyDescent="0.2">
      <c r="F207" s="35"/>
    </row>
    <row r="208" spans="6:6" x14ac:dyDescent="0.2">
      <c r="F208" s="35"/>
    </row>
    <row r="209" spans="6:6" x14ac:dyDescent="0.2">
      <c r="F209" s="35"/>
    </row>
    <row r="210" spans="6:6" x14ac:dyDescent="0.2">
      <c r="F210" s="35"/>
    </row>
    <row r="211" spans="6:6" x14ac:dyDescent="0.2">
      <c r="F211" s="35"/>
    </row>
    <row r="212" spans="6:6" x14ac:dyDescent="0.2">
      <c r="F212" s="35"/>
    </row>
    <row r="213" spans="6:6" x14ac:dyDescent="0.2">
      <c r="F213" s="35"/>
    </row>
    <row r="214" spans="6:6" x14ac:dyDescent="0.2">
      <c r="F214" s="35"/>
    </row>
    <row r="215" spans="6:6" x14ac:dyDescent="0.2">
      <c r="F215" s="35"/>
    </row>
    <row r="216" spans="6:6" x14ac:dyDescent="0.2">
      <c r="F216" s="35"/>
    </row>
    <row r="217" spans="6:6" x14ac:dyDescent="0.2">
      <c r="F217" s="35"/>
    </row>
    <row r="218" spans="6:6" x14ac:dyDescent="0.2">
      <c r="F218" s="35"/>
    </row>
    <row r="219" spans="6:6" x14ac:dyDescent="0.2">
      <c r="F219" s="35"/>
    </row>
    <row r="220" spans="6:6" x14ac:dyDescent="0.2">
      <c r="F220" s="35"/>
    </row>
    <row r="221" spans="6:6" x14ac:dyDescent="0.2">
      <c r="F221" s="35"/>
    </row>
    <row r="222" spans="6:6" x14ac:dyDescent="0.2">
      <c r="F222" s="35"/>
    </row>
    <row r="223" spans="6:6" x14ac:dyDescent="0.2">
      <c r="F223" s="35"/>
    </row>
    <row r="224" spans="6:6" x14ac:dyDescent="0.2">
      <c r="F224" s="35"/>
    </row>
    <row r="225" spans="6:6" x14ac:dyDescent="0.2">
      <c r="F225" s="35"/>
    </row>
    <row r="226" spans="6:6" x14ac:dyDescent="0.2">
      <c r="F226" s="35"/>
    </row>
    <row r="227" spans="6:6" x14ac:dyDescent="0.2">
      <c r="F227" s="35"/>
    </row>
    <row r="228" spans="6:6" x14ac:dyDescent="0.2">
      <c r="F228" s="35"/>
    </row>
    <row r="229" spans="6:6" x14ac:dyDescent="0.2">
      <c r="F229" s="35"/>
    </row>
    <row r="230" spans="6:6" x14ac:dyDescent="0.2">
      <c r="F230" s="35"/>
    </row>
    <row r="231" spans="6:6" x14ac:dyDescent="0.2">
      <c r="F231" s="35"/>
    </row>
    <row r="232" spans="6:6" x14ac:dyDescent="0.2">
      <c r="F232" s="35"/>
    </row>
    <row r="233" spans="6:6" x14ac:dyDescent="0.2">
      <c r="F233" s="35"/>
    </row>
    <row r="234" spans="6:6" x14ac:dyDescent="0.2">
      <c r="F234" s="35"/>
    </row>
    <row r="235" spans="6:6" x14ac:dyDescent="0.2">
      <c r="F235" s="35"/>
    </row>
    <row r="236" spans="6:6" x14ac:dyDescent="0.2">
      <c r="F236" s="35"/>
    </row>
    <row r="237" spans="6:6" x14ac:dyDescent="0.2">
      <c r="F237" s="35"/>
    </row>
    <row r="238" spans="6:6" x14ac:dyDescent="0.2">
      <c r="F238" s="35"/>
    </row>
    <row r="239" spans="6:6" x14ac:dyDescent="0.2">
      <c r="F239" s="35"/>
    </row>
    <row r="240" spans="6:6" x14ac:dyDescent="0.2">
      <c r="F240" s="35"/>
    </row>
    <row r="241" spans="6:6" x14ac:dyDescent="0.2">
      <c r="F241" s="35"/>
    </row>
    <row r="242" spans="6:6" x14ac:dyDescent="0.2">
      <c r="F242" s="35"/>
    </row>
    <row r="243" spans="6:6" x14ac:dyDescent="0.2">
      <c r="F243" s="35"/>
    </row>
    <row r="244" spans="6:6" x14ac:dyDescent="0.2">
      <c r="F244" s="35"/>
    </row>
    <row r="245" spans="6:6" x14ac:dyDescent="0.2">
      <c r="F245" s="35"/>
    </row>
    <row r="246" spans="6:6" x14ac:dyDescent="0.2">
      <c r="F246" s="35"/>
    </row>
    <row r="247" spans="6:6" x14ac:dyDescent="0.2">
      <c r="F247" s="35"/>
    </row>
    <row r="248" spans="6:6" x14ac:dyDescent="0.2">
      <c r="F248" s="35"/>
    </row>
    <row r="249" spans="6:6" x14ac:dyDescent="0.2">
      <c r="F249" s="35"/>
    </row>
    <row r="250" spans="6:6" x14ac:dyDescent="0.2">
      <c r="F250" s="35"/>
    </row>
    <row r="251" spans="6:6" x14ac:dyDescent="0.2">
      <c r="F251" s="35"/>
    </row>
    <row r="252" spans="6:6" x14ac:dyDescent="0.2">
      <c r="F252" s="35"/>
    </row>
    <row r="253" spans="6:6" x14ac:dyDescent="0.2">
      <c r="F253" s="35"/>
    </row>
    <row r="254" spans="6:6" x14ac:dyDescent="0.2">
      <c r="F254" s="35"/>
    </row>
    <row r="255" spans="6:6" x14ac:dyDescent="0.2">
      <c r="F255" s="35"/>
    </row>
    <row r="256" spans="6:6" x14ac:dyDescent="0.2">
      <c r="F256" s="35"/>
    </row>
    <row r="257" spans="6:6" x14ac:dyDescent="0.2">
      <c r="F257" s="35"/>
    </row>
    <row r="258" spans="6:6" x14ac:dyDescent="0.2">
      <c r="F258" s="35"/>
    </row>
    <row r="259" spans="6:6" x14ac:dyDescent="0.2">
      <c r="F259" s="35"/>
    </row>
    <row r="260" spans="6:6" x14ac:dyDescent="0.2">
      <c r="F260" s="35"/>
    </row>
    <row r="261" spans="6:6" x14ac:dyDescent="0.2">
      <c r="F261" s="35"/>
    </row>
    <row r="262" spans="6:6" x14ac:dyDescent="0.2">
      <c r="F262" s="35"/>
    </row>
    <row r="263" spans="6:6" x14ac:dyDescent="0.2">
      <c r="F263" s="35"/>
    </row>
    <row r="264" spans="6:6" x14ac:dyDescent="0.2">
      <c r="F264" s="35"/>
    </row>
    <row r="265" spans="6:6" x14ac:dyDescent="0.2">
      <c r="F265" s="35"/>
    </row>
    <row r="266" spans="6:6" x14ac:dyDescent="0.2">
      <c r="F266" s="35"/>
    </row>
    <row r="267" spans="6:6" x14ac:dyDescent="0.2">
      <c r="F267" s="35"/>
    </row>
    <row r="268" spans="6:6" x14ac:dyDescent="0.2">
      <c r="F268" s="35"/>
    </row>
    <row r="269" spans="6:6" x14ac:dyDescent="0.2">
      <c r="F269" s="35"/>
    </row>
    <row r="270" spans="6:6" x14ac:dyDescent="0.2">
      <c r="F270" s="35"/>
    </row>
    <row r="271" spans="6:6" x14ac:dyDescent="0.2">
      <c r="F271" s="35"/>
    </row>
    <row r="272" spans="6:6" x14ac:dyDescent="0.2">
      <c r="F272" s="35"/>
    </row>
    <row r="273" spans="6:6" x14ac:dyDescent="0.2">
      <c r="F273" s="35"/>
    </row>
    <row r="274" spans="6:6" x14ac:dyDescent="0.2">
      <c r="F274" s="35"/>
    </row>
    <row r="275" spans="6:6" x14ac:dyDescent="0.2">
      <c r="F275" s="35"/>
    </row>
    <row r="276" spans="6:6" x14ac:dyDescent="0.2">
      <c r="F276" s="35"/>
    </row>
    <row r="277" spans="6:6" x14ac:dyDescent="0.2">
      <c r="F277" s="35"/>
    </row>
    <row r="278" spans="6:6" x14ac:dyDescent="0.2">
      <c r="F278" s="35"/>
    </row>
    <row r="279" spans="6:6" x14ac:dyDescent="0.2">
      <c r="F279" s="35"/>
    </row>
    <row r="280" spans="6:6" x14ac:dyDescent="0.2">
      <c r="F280" s="35"/>
    </row>
    <row r="281" spans="6:6" x14ac:dyDescent="0.2">
      <c r="F281" s="35"/>
    </row>
    <row r="282" spans="6:6" x14ac:dyDescent="0.2">
      <c r="F282" s="35"/>
    </row>
    <row r="283" spans="6:6" x14ac:dyDescent="0.2">
      <c r="F283" s="35"/>
    </row>
    <row r="284" spans="6:6" x14ac:dyDescent="0.2">
      <c r="F284" s="35"/>
    </row>
    <row r="285" spans="6:6" x14ac:dyDescent="0.2">
      <c r="F285" s="35"/>
    </row>
    <row r="286" spans="6:6" x14ac:dyDescent="0.2">
      <c r="F286" s="35"/>
    </row>
    <row r="287" spans="6:6" x14ac:dyDescent="0.2">
      <c r="F287" s="35"/>
    </row>
    <row r="288" spans="6:6" x14ac:dyDescent="0.2">
      <c r="F288" s="35"/>
    </row>
    <row r="289" spans="6:6" x14ac:dyDescent="0.2">
      <c r="F289" s="35"/>
    </row>
    <row r="290" spans="6:6" x14ac:dyDescent="0.2">
      <c r="F290" s="35"/>
    </row>
    <row r="291" spans="6:6" x14ac:dyDescent="0.2">
      <c r="F291" s="35"/>
    </row>
    <row r="292" spans="6:6" x14ac:dyDescent="0.2">
      <c r="F292" s="35"/>
    </row>
    <row r="293" spans="6:6" x14ac:dyDescent="0.2">
      <c r="F293" s="35"/>
    </row>
    <row r="294" spans="6:6" x14ac:dyDescent="0.2">
      <c r="F294" s="35"/>
    </row>
    <row r="295" spans="6:6" x14ac:dyDescent="0.2">
      <c r="F295" s="35"/>
    </row>
    <row r="296" spans="6:6" x14ac:dyDescent="0.2">
      <c r="F296" s="35"/>
    </row>
    <row r="297" spans="6:6" x14ac:dyDescent="0.2">
      <c r="F297" s="35"/>
    </row>
    <row r="298" spans="6:6" x14ac:dyDescent="0.2">
      <c r="F298" s="35"/>
    </row>
    <row r="299" spans="6:6" x14ac:dyDescent="0.2">
      <c r="F299" s="35"/>
    </row>
    <row r="300" spans="6:6" x14ac:dyDescent="0.2">
      <c r="F300" s="35"/>
    </row>
    <row r="301" spans="6:6" x14ac:dyDescent="0.2">
      <c r="F301" s="35"/>
    </row>
    <row r="302" spans="6:6" x14ac:dyDescent="0.2">
      <c r="F302" s="35"/>
    </row>
    <row r="303" spans="6:6" x14ac:dyDescent="0.2">
      <c r="F303" s="35"/>
    </row>
    <row r="304" spans="6:6" x14ac:dyDescent="0.2">
      <c r="F304" s="35"/>
    </row>
    <row r="305" spans="6:6" x14ac:dyDescent="0.2">
      <c r="F305" s="35"/>
    </row>
    <row r="306" spans="6:6" x14ac:dyDescent="0.2">
      <c r="F306" s="35"/>
    </row>
    <row r="307" spans="6:6" x14ac:dyDescent="0.2">
      <c r="F307" s="35"/>
    </row>
    <row r="308" spans="6:6" x14ac:dyDescent="0.2">
      <c r="F308" s="35"/>
    </row>
    <row r="309" spans="6:6" x14ac:dyDescent="0.2">
      <c r="F309" s="35"/>
    </row>
    <row r="310" spans="6:6" x14ac:dyDescent="0.2">
      <c r="F310" s="35"/>
    </row>
    <row r="311" spans="6:6" x14ac:dyDescent="0.2">
      <c r="F311" s="35"/>
    </row>
    <row r="312" spans="6:6" x14ac:dyDescent="0.2">
      <c r="F312" s="35"/>
    </row>
    <row r="313" spans="6:6" x14ac:dyDescent="0.2">
      <c r="F313" s="35"/>
    </row>
    <row r="314" spans="6:6" x14ac:dyDescent="0.2">
      <c r="F314" s="35"/>
    </row>
    <row r="315" spans="6:6" x14ac:dyDescent="0.2">
      <c r="F315" s="35"/>
    </row>
    <row r="316" spans="6:6" x14ac:dyDescent="0.2">
      <c r="F316" s="35"/>
    </row>
    <row r="317" spans="6:6" x14ac:dyDescent="0.2">
      <c r="F317" s="35"/>
    </row>
    <row r="318" spans="6:6" x14ac:dyDescent="0.2">
      <c r="F318" s="35"/>
    </row>
    <row r="319" spans="6:6" x14ac:dyDescent="0.2">
      <c r="F319" s="35"/>
    </row>
    <row r="320" spans="6:6" x14ac:dyDescent="0.2">
      <c r="F320" s="35"/>
    </row>
    <row r="321" spans="6:6" x14ac:dyDescent="0.2">
      <c r="F321" s="35"/>
    </row>
    <row r="322" spans="6:6" x14ac:dyDescent="0.2">
      <c r="F322" s="35"/>
    </row>
    <row r="323" spans="6:6" x14ac:dyDescent="0.2">
      <c r="F323" s="35"/>
    </row>
    <row r="324" spans="6:6" x14ac:dyDescent="0.2">
      <c r="F324" s="35"/>
    </row>
    <row r="325" spans="6:6" x14ac:dyDescent="0.2">
      <c r="F325" s="35"/>
    </row>
    <row r="326" spans="6:6" x14ac:dyDescent="0.2">
      <c r="F326" s="35"/>
    </row>
    <row r="327" spans="6:6" x14ac:dyDescent="0.2">
      <c r="F327" s="35"/>
    </row>
    <row r="328" spans="6:6" x14ac:dyDescent="0.2">
      <c r="F328" s="35"/>
    </row>
    <row r="329" spans="6:6" x14ac:dyDescent="0.2">
      <c r="F329" s="35"/>
    </row>
    <row r="330" spans="6:6" x14ac:dyDescent="0.2">
      <c r="F330" s="35"/>
    </row>
    <row r="331" spans="6:6" x14ac:dyDescent="0.2">
      <c r="F331" s="35"/>
    </row>
    <row r="332" spans="6:6" x14ac:dyDescent="0.2">
      <c r="F332" s="35"/>
    </row>
    <row r="333" spans="6:6" x14ac:dyDescent="0.2">
      <c r="F333" s="35"/>
    </row>
    <row r="334" spans="6:6" x14ac:dyDescent="0.2">
      <c r="F334" s="35"/>
    </row>
    <row r="335" spans="6:6" x14ac:dyDescent="0.2">
      <c r="F335" s="35"/>
    </row>
    <row r="336" spans="6:6" x14ac:dyDescent="0.2">
      <c r="F336" s="35"/>
    </row>
    <row r="337" spans="6:6" x14ac:dyDescent="0.2">
      <c r="F337" s="35"/>
    </row>
    <row r="338" spans="6:6" x14ac:dyDescent="0.2">
      <c r="F338" s="35"/>
    </row>
    <row r="339" spans="6:6" x14ac:dyDescent="0.2">
      <c r="F339" s="35"/>
    </row>
    <row r="340" spans="6:6" x14ac:dyDescent="0.2">
      <c r="F340" s="35"/>
    </row>
    <row r="341" spans="6:6" x14ac:dyDescent="0.2">
      <c r="F341" s="35"/>
    </row>
    <row r="342" spans="6:6" x14ac:dyDescent="0.2">
      <c r="F342" s="35"/>
    </row>
    <row r="343" spans="6:6" x14ac:dyDescent="0.2">
      <c r="F343" s="35"/>
    </row>
    <row r="344" spans="6:6" x14ac:dyDescent="0.2">
      <c r="F344" s="35"/>
    </row>
    <row r="345" spans="6:6" x14ac:dyDescent="0.2">
      <c r="F345" s="35"/>
    </row>
    <row r="346" spans="6:6" x14ac:dyDescent="0.2">
      <c r="F346" s="35"/>
    </row>
    <row r="347" spans="6:6" x14ac:dyDescent="0.2">
      <c r="F347" s="35"/>
    </row>
    <row r="348" spans="6:6" x14ac:dyDescent="0.2">
      <c r="F348" s="35"/>
    </row>
    <row r="349" spans="6:6" x14ac:dyDescent="0.2">
      <c r="F349" s="35"/>
    </row>
    <row r="350" spans="6:6" x14ac:dyDescent="0.2">
      <c r="F350" s="35"/>
    </row>
    <row r="351" spans="6:6" x14ac:dyDescent="0.2">
      <c r="F351" s="35"/>
    </row>
    <row r="352" spans="6:6" x14ac:dyDescent="0.2">
      <c r="F352" s="35"/>
    </row>
    <row r="353" spans="6:6" x14ac:dyDescent="0.2">
      <c r="F353" s="35"/>
    </row>
    <row r="354" spans="6:6" x14ac:dyDescent="0.2">
      <c r="F354" s="35"/>
    </row>
    <row r="355" spans="6:6" x14ac:dyDescent="0.2">
      <c r="F355" s="35"/>
    </row>
    <row r="356" spans="6:6" x14ac:dyDescent="0.2">
      <c r="F356" s="35"/>
    </row>
    <row r="357" spans="6:6" x14ac:dyDescent="0.2">
      <c r="F357" s="35"/>
    </row>
    <row r="358" spans="6:6" x14ac:dyDescent="0.2">
      <c r="F358" s="35"/>
    </row>
    <row r="359" spans="6:6" x14ac:dyDescent="0.2">
      <c r="F359" s="35"/>
    </row>
    <row r="360" spans="6:6" x14ac:dyDescent="0.2">
      <c r="F360" s="35"/>
    </row>
    <row r="361" spans="6:6" x14ac:dyDescent="0.2">
      <c r="F361" s="35"/>
    </row>
    <row r="362" spans="6:6" x14ac:dyDescent="0.2">
      <c r="F362" s="35"/>
    </row>
    <row r="363" spans="6:6" x14ac:dyDescent="0.2">
      <c r="F363" s="35"/>
    </row>
    <row r="364" spans="6:6" x14ac:dyDescent="0.2">
      <c r="F364" s="35"/>
    </row>
    <row r="365" spans="6:6" x14ac:dyDescent="0.2">
      <c r="F365" s="35"/>
    </row>
    <row r="366" spans="6:6" x14ac:dyDescent="0.2">
      <c r="F366" s="35"/>
    </row>
    <row r="367" spans="6:6" x14ac:dyDescent="0.2">
      <c r="F367" s="35"/>
    </row>
    <row r="368" spans="6:6" x14ac:dyDescent="0.2">
      <c r="F368" s="35"/>
    </row>
    <row r="369" spans="6:6" x14ac:dyDescent="0.2">
      <c r="F369" s="35"/>
    </row>
    <row r="370" spans="6:6" x14ac:dyDescent="0.2">
      <c r="F370" s="35"/>
    </row>
    <row r="371" spans="6:6" x14ac:dyDescent="0.2">
      <c r="F371" s="35"/>
    </row>
    <row r="372" spans="6:6" x14ac:dyDescent="0.2">
      <c r="F372" s="35"/>
    </row>
    <row r="373" spans="6:6" x14ac:dyDescent="0.2">
      <c r="F373" s="35"/>
    </row>
    <row r="374" spans="6:6" x14ac:dyDescent="0.2">
      <c r="F374" s="35"/>
    </row>
    <row r="375" spans="6:6" x14ac:dyDescent="0.2">
      <c r="F375" s="35"/>
    </row>
    <row r="376" spans="6:6" x14ac:dyDescent="0.2">
      <c r="F376" s="35"/>
    </row>
    <row r="377" spans="6:6" x14ac:dyDescent="0.2">
      <c r="F377" s="35"/>
    </row>
    <row r="378" spans="6:6" x14ac:dyDescent="0.2">
      <c r="F378" s="35"/>
    </row>
    <row r="379" spans="6:6" x14ac:dyDescent="0.2">
      <c r="F379" s="35"/>
    </row>
    <row r="380" spans="6:6" x14ac:dyDescent="0.2">
      <c r="F380" s="35"/>
    </row>
    <row r="381" spans="6:6" x14ac:dyDescent="0.2">
      <c r="F381" s="35"/>
    </row>
    <row r="382" spans="6:6" x14ac:dyDescent="0.2">
      <c r="F382" s="35"/>
    </row>
    <row r="383" spans="6:6" x14ac:dyDescent="0.2">
      <c r="F383" s="35"/>
    </row>
    <row r="384" spans="6:6" x14ac:dyDescent="0.2">
      <c r="F384" s="35"/>
    </row>
    <row r="385" spans="6:6" x14ac:dyDescent="0.2">
      <c r="F385" s="35"/>
    </row>
    <row r="386" spans="6:6" x14ac:dyDescent="0.2">
      <c r="F386" s="35"/>
    </row>
    <row r="387" spans="6:6" x14ac:dyDescent="0.2">
      <c r="F387" s="35"/>
    </row>
    <row r="388" spans="6:6" x14ac:dyDescent="0.2">
      <c r="F388" s="35"/>
    </row>
    <row r="389" spans="6:6" x14ac:dyDescent="0.2">
      <c r="F389" s="35"/>
    </row>
    <row r="390" spans="6:6" x14ac:dyDescent="0.2">
      <c r="F390" s="35"/>
    </row>
    <row r="391" spans="6:6" x14ac:dyDescent="0.2">
      <c r="F391" s="35"/>
    </row>
    <row r="392" spans="6:6" x14ac:dyDescent="0.2">
      <c r="F392" s="35"/>
    </row>
    <row r="393" spans="6:6" x14ac:dyDescent="0.2">
      <c r="F393" s="35"/>
    </row>
    <row r="394" spans="6:6" x14ac:dyDescent="0.2">
      <c r="F394" s="35"/>
    </row>
    <row r="395" spans="6:6" x14ac:dyDescent="0.2">
      <c r="F395" s="35"/>
    </row>
    <row r="396" spans="6:6" x14ac:dyDescent="0.2">
      <c r="F396" s="35"/>
    </row>
    <row r="397" spans="6:6" x14ac:dyDescent="0.2">
      <c r="F397" s="35"/>
    </row>
    <row r="398" spans="6:6" x14ac:dyDescent="0.2">
      <c r="F398" s="35"/>
    </row>
    <row r="399" spans="6:6" x14ac:dyDescent="0.2">
      <c r="F399" s="35"/>
    </row>
    <row r="400" spans="6:6" x14ac:dyDescent="0.2">
      <c r="F400" s="35"/>
    </row>
    <row r="401" spans="6:6" x14ac:dyDescent="0.2">
      <c r="F401" s="35"/>
    </row>
    <row r="402" spans="6:6" x14ac:dyDescent="0.2">
      <c r="F402" s="35"/>
    </row>
    <row r="403" spans="6:6" x14ac:dyDescent="0.2">
      <c r="F403" s="35"/>
    </row>
    <row r="404" spans="6:6" x14ac:dyDescent="0.2">
      <c r="F404" s="35"/>
    </row>
    <row r="405" spans="6:6" x14ac:dyDescent="0.2">
      <c r="F405" s="35"/>
    </row>
    <row r="406" spans="6:6" x14ac:dyDescent="0.2">
      <c r="F406" s="35"/>
    </row>
    <row r="407" spans="6:6" x14ac:dyDescent="0.2">
      <c r="F407" s="35"/>
    </row>
    <row r="408" spans="6:6" x14ac:dyDescent="0.2">
      <c r="F408" s="35"/>
    </row>
    <row r="409" spans="6:6" x14ac:dyDescent="0.2">
      <c r="F409" s="35"/>
    </row>
    <row r="410" spans="6:6" x14ac:dyDescent="0.2">
      <c r="F410" s="35"/>
    </row>
    <row r="411" spans="6:6" x14ac:dyDescent="0.2">
      <c r="F411" s="35"/>
    </row>
    <row r="412" spans="6:6" x14ac:dyDescent="0.2">
      <c r="F412" s="35"/>
    </row>
    <row r="413" spans="6:6" x14ac:dyDescent="0.2">
      <c r="F413" s="35"/>
    </row>
    <row r="414" spans="6:6" x14ac:dyDescent="0.2">
      <c r="F414" s="35"/>
    </row>
    <row r="415" spans="6:6" x14ac:dyDescent="0.2">
      <c r="F415" s="35"/>
    </row>
    <row r="416" spans="6:6" x14ac:dyDescent="0.2">
      <c r="F416" s="35"/>
    </row>
    <row r="417" spans="6:6" x14ac:dyDescent="0.2">
      <c r="F417" s="35"/>
    </row>
    <row r="418" spans="6:6" x14ac:dyDescent="0.2">
      <c r="F418" s="35"/>
    </row>
    <row r="419" spans="6:6" x14ac:dyDescent="0.2">
      <c r="F419" s="35"/>
    </row>
    <row r="420" spans="6:6" x14ac:dyDescent="0.2">
      <c r="F420" s="35"/>
    </row>
    <row r="421" spans="6:6" x14ac:dyDescent="0.2">
      <c r="F421" s="35"/>
    </row>
    <row r="422" spans="6:6" x14ac:dyDescent="0.2">
      <c r="F422" s="35"/>
    </row>
    <row r="423" spans="6:6" x14ac:dyDescent="0.2">
      <c r="F423" s="35"/>
    </row>
    <row r="424" spans="6:6" x14ac:dyDescent="0.2">
      <c r="F424" s="35"/>
    </row>
    <row r="425" spans="6:6" x14ac:dyDescent="0.2">
      <c r="F425" s="35"/>
    </row>
    <row r="426" spans="6:6" x14ac:dyDescent="0.2">
      <c r="F426" s="35"/>
    </row>
    <row r="427" spans="6:6" x14ac:dyDescent="0.2">
      <c r="F427" s="35"/>
    </row>
    <row r="428" spans="6:6" x14ac:dyDescent="0.2">
      <c r="F428" s="35"/>
    </row>
    <row r="429" spans="6:6" x14ac:dyDescent="0.2">
      <c r="F429" s="35"/>
    </row>
    <row r="430" spans="6:6" x14ac:dyDescent="0.2">
      <c r="F430" s="35"/>
    </row>
    <row r="431" spans="6:6" x14ac:dyDescent="0.2">
      <c r="F431" s="35"/>
    </row>
    <row r="432" spans="6:6" x14ac:dyDescent="0.2">
      <c r="F432" s="35"/>
    </row>
    <row r="433" spans="6:6" x14ac:dyDescent="0.2">
      <c r="F433" s="35"/>
    </row>
    <row r="434" spans="6:6" x14ac:dyDescent="0.2">
      <c r="F434" s="35"/>
    </row>
    <row r="435" spans="6:6" x14ac:dyDescent="0.2">
      <c r="F435" s="35"/>
    </row>
    <row r="436" spans="6:6" x14ac:dyDescent="0.2">
      <c r="F436" s="35"/>
    </row>
    <row r="437" spans="6:6" x14ac:dyDescent="0.2">
      <c r="F437" s="35"/>
    </row>
    <row r="438" spans="6:6" x14ac:dyDescent="0.2">
      <c r="F438" s="35"/>
    </row>
    <row r="439" spans="6:6" x14ac:dyDescent="0.2">
      <c r="F439" s="35"/>
    </row>
    <row r="440" spans="6:6" x14ac:dyDescent="0.2">
      <c r="F440" s="35"/>
    </row>
    <row r="441" spans="6:6" x14ac:dyDescent="0.2">
      <c r="F441" s="35"/>
    </row>
    <row r="442" spans="6:6" x14ac:dyDescent="0.2">
      <c r="F442" s="35"/>
    </row>
    <row r="443" spans="6:6" x14ac:dyDescent="0.2">
      <c r="F443" s="35"/>
    </row>
    <row r="444" spans="6:6" x14ac:dyDescent="0.2">
      <c r="F444" s="35"/>
    </row>
    <row r="445" spans="6:6" x14ac:dyDescent="0.2">
      <c r="F445" s="35"/>
    </row>
    <row r="446" spans="6:6" x14ac:dyDescent="0.2">
      <c r="F446" s="35"/>
    </row>
    <row r="447" spans="6:6" x14ac:dyDescent="0.2">
      <c r="F447" s="35"/>
    </row>
    <row r="448" spans="6:6" x14ac:dyDescent="0.2">
      <c r="F448" s="35"/>
    </row>
    <row r="449" spans="6:6" x14ac:dyDescent="0.2">
      <c r="F449" s="35"/>
    </row>
    <row r="450" spans="6:6" x14ac:dyDescent="0.2">
      <c r="F450" s="35"/>
    </row>
    <row r="451" spans="6:6" x14ac:dyDescent="0.2">
      <c r="F451" s="35"/>
    </row>
    <row r="452" spans="6:6" x14ac:dyDescent="0.2">
      <c r="F452" s="35"/>
    </row>
    <row r="453" spans="6:6" x14ac:dyDescent="0.2">
      <c r="F453" s="35"/>
    </row>
    <row r="454" spans="6:6" x14ac:dyDescent="0.2">
      <c r="F454" s="35"/>
    </row>
    <row r="455" spans="6:6" x14ac:dyDescent="0.2">
      <c r="F455" s="35"/>
    </row>
    <row r="456" spans="6:6" x14ac:dyDescent="0.2">
      <c r="F456" s="35"/>
    </row>
    <row r="457" spans="6:6" x14ac:dyDescent="0.2">
      <c r="F457" s="35"/>
    </row>
    <row r="458" spans="6:6" x14ac:dyDescent="0.2">
      <c r="F458" s="35"/>
    </row>
    <row r="459" spans="6:6" x14ac:dyDescent="0.2">
      <c r="F459" s="35"/>
    </row>
    <row r="460" spans="6:6" x14ac:dyDescent="0.2">
      <c r="F460" s="35"/>
    </row>
    <row r="461" spans="6:6" x14ac:dyDescent="0.2">
      <c r="F461" s="35"/>
    </row>
    <row r="462" spans="6:6" x14ac:dyDescent="0.2">
      <c r="F462" s="35"/>
    </row>
    <row r="463" spans="6:6" x14ac:dyDescent="0.2">
      <c r="F463" s="35"/>
    </row>
    <row r="464" spans="6:6" x14ac:dyDescent="0.2">
      <c r="F464" s="35"/>
    </row>
    <row r="465" spans="6:6" x14ac:dyDescent="0.2">
      <c r="F465" s="35"/>
    </row>
    <row r="466" spans="6:6" x14ac:dyDescent="0.2">
      <c r="F466" s="35"/>
    </row>
    <row r="467" spans="6:6" x14ac:dyDescent="0.2">
      <c r="F467" s="35"/>
    </row>
    <row r="468" spans="6:6" x14ac:dyDescent="0.2">
      <c r="F468" s="35"/>
    </row>
    <row r="469" spans="6:6" x14ac:dyDescent="0.2">
      <c r="F469" s="35"/>
    </row>
    <row r="470" spans="6:6" x14ac:dyDescent="0.2">
      <c r="F470" s="35"/>
    </row>
    <row r="471" spans="6:6" x14ac:dyDescent="0.2">
      <c r="F471" s="35"/>
    </row>
    <row r="472" spans="6:6" x14ac:dyDescent="0.2">
      <c r="F472" s="35"/>
    </row>
    <row r="473" spans="6:6" x14ac:dyDescent="0.2">
      <c r="F473" s="35"/>
    </row>
    <row r="474" spans="6:6" x14ac:dyDescent="0.2">
      <c r="F474" s="35"/>
    </row>
    <row r="475" spans="6:6" x14ac:dyDescent="0.2">
      <c r="F475" s="35"/>
    </row>
    <row r="476" spans="6:6" x14ac:dyDescent="0.2">
      <c r="F476" s="35"/>
    </row>
    <row r="477" spans="6:6" x14ac:dyDescent="0.2">
      <c r="F477" s="35"/>
    </row>
    <row r="478" spans="6:6" x14ac:dyDescent="0.2">
      <c r="F478" s="35"/>
    </row>
    <row r="479" spans="6:6" x14ac:dyDescent="0.2">
      <c r="F479" s="35"/>
    </row>
    <row r="480" spans="6:6" x14ac:dyDescent="0.2">
      <c r="F480" s="35"/>
    </row>
    <row r="481" spans="6:6" x14ac:dyDescent="0.2">
      <c r="F481" s="35"/>
    </row>
    <row r="482" spans="6:6" x14ac:dyDescent="0.2">
      <c r="F482" s="35"/>
    </row>
    <row r="483" spans="6:6" x14ac:dyDescent="0.2">
      <c r="F483" s="35"/>
    </row>
    <row r="484" spans="6:6" x14ac:dyDescent="0.2">
      <c r="F484" s="35"/>
    </row>
    <row r="485" spans="6:6" x14ac:dyDescent="0.2">
      <c r="F485" s="35"/>
    </row>
    <row r="486" spans="6:6" x14ac:dyDescent="0.2">
      <c r="F486" s="35"/>
    </row>
    <row r="487" spans="6:6" x14ac:dyDescent="0.2">
      <c r="F487" s="35"/>
    </row>
    <row r="488" spans="6:6" x14ac:dyDescent="0.2">
      <c r="F488" s="35"/>
    </row>
    <row r="489" spans="6:6" x14ac:dyDescent="0.2">
      <c r="F489" s="35"/>
    </row>
    <row r="490" spans="6:6" x14ac:dyDescent="0.2">
      <c r="F490" s="35"/>
    </row>
    <row r="491" spans="6:6" x14ac:dyDescent="0.2">
      <c r="F491" s="35"/>
    </row>
    <row r="492" spans="6:6" x14ac:dyDescent="0.2">
      <c r="F492" s="35"/>
    </row>
    <row r="493" spans="6:6" x14ac:dyDescent="0.2">
      <c r="F493" s="35"/>
    </row>
    <row r="494" spans="6:6" x14ac:dyDescent="0.2">
      <c r="F494" s="35"/>
    </row>
    <row r="495" spans="6:6" x14ac:dyDescent="0.2">
      <c r="F495" s="35"/>
    </row>
    <row r="496" spans="6:6" x14ac:dyDescent="0.2">
      <c r="F496" s="35"/>
    </row>
    <row r="497" spans="6:6" x14ac:dyDescent="0.2">
      <c r="F497" s="35"/>
    </row>
    <row r="498" spans="6:6" x14ac:dyDescent="0.2">
      <c r="F498" s="35"/>
    </row>
    <row r="499" spans="6:6" x14ac:dyDescent="0.2">
      <c r="F499" s="35"/>
    </row>
    <row r="500" spans="6:6" x14ac:dyDescent="0.2">
      <c r="F500" s="35"/>
    </row>
    <row r="501" spans="6:6" x14ac:dyDescent="0.2">
      <c r="F501" s="35"/>
    </row>
    <row r="502" spans="6:6" x14ac:dyDescent="0.2">
      <c r="F502" s="35"/>
    </row>
    <row r="503" spans="6:6" x14ac:dyDescent="0.2">
      <c r="F503" s="35"/>
    </row>
    <row r="504" spans="6:6" x14ac:dyDescent="0.2">
      <c r="F504" s="35"/>
    </row>
    <row r="505" spans="6:6" x14ac:dyDescent="0.2">
      <c r="F505" s="35"/>
    </row>
    <row r="506" spans="6:6" x14ac:dyDescent="0.2">
      <c r="F506" s="35"/>
    </row>
    <row r="507" spans="6:6" x14ac:dyDescent="0.2">
      <c r="F507" s="35"/>
    </row>
    <row r="508" spans="6:6" x14ac:dyDescent="0.2">
      <c r="F508" s="35"/>
    </row>
    <row r="509" spans="6:6" x14ac:dyDescent="0.2">
      <c r="F509" s="35"/>
    </row>
    <row r="510" spans="6:6" x14ac:dyDescent="0.2">
      <c r="F510" s="35"/>
    </row>
    <row r="511" spans="6:6" x14ac:dyDescent="0.2">
      <c r="F511" s="35"/>
    </row>
    <row r="512" spans="6:6" x14ac:dyDescent="0.2">
      <c r="F512" s="35"/>
    </row>
    <row r="513" spans="6:6" x14ac:dyDescent="0.2">
      <c r="F513" s="35"/>
    </row>
    <row r="514" spans="6:6" x14ac:dyDescent="0.2">
      <c r="F514" s="35"/>
    </row>
    <row r="515" spans="6:6" x14ac:dyDescent="0.2">
      <c r="F515" s="35"/>
    </row>
    <row r="516" spans="6:6" x14ac:dyDescent="0.2">
      <c r="F516" s="35"/>
    </row>
    <row r="517" spans="6:6" x14ac:dyDescent="0.2">
      <c r="F517" s="35"/>
    </row>
    <row r="518" spans="6:6" x14ac:dyDescent="0.2">
      <c r="F518" s="35"/>
    </row>
    <row r="519" spans="6:6" x14ac:dyDescent="0.2">
      <c r="F519" s="35"/>
    </row>
    <row r="520" spans="6:6" x14ac:dyDescent="0.2">
      <c r="F520" s="35"/>
    </row>
    <row r="521" spans="6:6" x14ac:dyDescent="0.2">
      <c r="F521" s="35"/>
    </row>
    <row r="522" spans="6:6" x14ac:dyDescent="0.2">
      <c r="F522" s="35"/>
    </row>
    <row r="523" spans="6:6" x14ac:dyDescent="0.2">
      <c r="F523" s="35"/>
    </row>
    <row r="524" spans="6:6" x14ac:dyDescent="0.2">
      <c r="F524" s="35"/>
    </row>
    <row r="525" spans="6:6" x14ac:dyDescent="0.2">
      <c r="F525" s="35"/>
    </row>
    <row r="526" spans="6:6" x14ac:dyDescent="0.2">
      <c r="F526" s="35"/>
    </row>
    <row r="527" spans="6:6" x14ac:dyDescent="0.2">
      <c r="F527" s="35"/>
    </row>
    <row r="528" spans="6:6" x14ac:dyDescent="0.2">
      <c r="F528" s="35"/>
    </row>
    <row r="529" spans="6:6" x14ac:dyDescent="0.2">
      <c r="F529" s="35"/>
    </row>
    <row r="530" spans="6:6" x14ac:dyDescent="0.2">
      <c r="F530" s="35"/>
    </row>
    <row r="531" spans="6:6" x14ac:dyDescent="0.2">
      <c r="F531" s="35"/>
    </row>
    <row r="532" spans="6:6" x14ac:dyDescent="0.2">
      <c r="F532" s="35"/>
    </row>
    <row r="533" spans="6:6" x14ac:dyDescent="0.2">
      <c r="F533" s="35"/>
    </row>
    <row r="534" spans="6:6" x14ac:dyDescent="0.2">
      <c r="F534" s="35"/>
    </row>
    <row r="535" spans="6:6" x14ac:dyDescent="0.2">
      <c r="F535" s="35"/>
    </row>
    <row r="536" spans="6:6" x14ac:dyDescent="0.2">
      <c r="F536" s="35"/>
    </row>
    <row r="537" spans="6:6" x14ac:dyDescent="0.2">
      <c r="F537" s="35"/>
    </row>
    <row r="538" spans="6:6" x14ac:dyDescent="0.2">
      <c r="F538" s="35"/>
    </row>
    <row r="539" spans="6:6" x14ac:dyDescent="0.2">
      <c r="F539" s="35"/>
    </row>
    <row r="540" spans="6:6" x14ac:dyDescent="0.2">
      <c r="F540" s="35"/>
    </row>
    <row r="541" spans="6:6" x14ac:dyDescent="0.2">
      <c r="F541" s="35"/>
    </row>
    <row r="542" spans="6:6" x14ac:dyDescent="0.2">
      <c r="F542" s="35"/>
    </row>
    <row r="543" spans="6:6" x14ac:dyDescent="0.2">
      <c r="F543" s="35"/>
    </row>
    <row r="544" spans="6:6" x14ac:dyDescent="0.2">
      <c r="F544" s="35"/>
    </row>
    <row r="545" spans="6:6" x14ac:dyDescent="0.2">
      <c r="F545" s="35"/>
    </row>
    <row r="546" spans="6:6" x14ac:dyDescent="0.2">
      <c r="F546" s="35"/>
    </row>
    <row r="547" spans="6:6" x14ac:dyDescent="0.2">
      <c r="F547" s="35"/>
    </row>
    <row r="548" spans="6:6" x14ac:dyDescent="0.2">
      <c r="F548" s="35"/>
    </row>
    <row r="549" spans="6:6" x14ac:dyDescent="0.2">
      <c r="F549" s="35"/>
    </row>
    <row r="550" spans="6:6" x14ac:dyDescent="0.2">
      <c r="F550" s="35"/>
    </row>
    <row r="551" spans="6:6" x14ac:dyDescent="0.2">
      <c r="F551" s="35"/>
    </row>
    <row r="552" spans="6:6" x14ac:dyDescent="0.2">
      <c r="F552" s="35"/>
    </row>
    <row r="553" spans="6:6" x14ac:dyDescent="0.2">
      <c r="F553" s="35"/>
    </row>
    <row r="554" spans="6:6" x14ac:dyDescent="0.2">
      <c r="F554" s="35"/>
    </row>
    <row r="555" spans="6:6" x14ac:dyDescent="0.2">
      <c r="F555" s="35"/>
    </row>
    <row r="556" spans="6:6" x14ac:dyDescent="0.2">
      <c r="F556" s="35"/>
    </row>
    <row r="557" spans="6:6" x14ac:dyDescent="0.2">
      <c r="F557" s="35"/>
    </row>
    <row r="558" spans="6:6" x14ac:dyDescent="0.2">
      <c r="F558" s="35"/>
    </row>
    <row r="559" spans="6:6" x14ac:dyDescent="0.2">
      <c r="F559" s="35"/>
    </row>
    <row r="560" spans="6:6" x14ac:dyDescent="0.2">
      <c r="F560" s="35"/>
    </row>
    <row r="561" spans="6:6" x14ac:dyDescent="0.2">
      <c r="F561" s="35"/>
    </row>
    <row r="562" spans="6:6" x14ac:dyDescent="0.2">
      <c r="F562" s="35"/>
    </row>
    <row r="563" spans="6:6" x14ac:dyDescent="0.2">
      <c r="F563" s="35"/>
    </row>
    <row r="564" spans="6:6" x14ac:dyDescent="0.2">
      <c r="F564" s="35"/>
    </row>
    <row r="565" spans="6:6" x14ac:dyDescent="0.2">
      <c r="F565" s="35"/>
    </row>
    <row r="566" spans="6:6" x14ac:dyDescent="0.2">
      <c r="F566" s="35"/>
    </row>
    <row r="567" spans="6:6" x14ac:dyDescent="0.2">
      <c r="F567" s="35"/>
    </row>
    <row r="568" spans="6:6" x14ac:dyDescent="0.2">
      <c r="F568" s="35"/>
    </row>
    <row r="569" spans="6:6" x14ac:dyDescent="0.2">
      <c r="F569" s="35"/>
    </row>
    <row r="570" spans="6:6" x14ac:dyDescent="0.2">
      <c r="F570" s="35"/>
    </row>
    <row r="571" spans="6:6" x14ac:dyDescent="0.2">
      <c r="F571" s="35"/>
    </row>
    <row r="572" spans="6:6" x14ac:dyDescent="0.2">
      <c r="F572" s="35"/>
    </row>
    <row r="573" spans="6:6" x14ac:dyDescent="0.2">
      <c r="F573" s="35"/>
    </row>
    <row r="574" spans="6:6" x14ac:dyDescent="0.2">
      <c r="F574" s="35"/>
    </row>
    <row r="575" spans="6:6" x14ac:dyDescent="0.2">
      <c r="F575" s="35"/>
    </row>
    <row r="576" spans="6:6" x14ac:dyDescent="0.2">
      <c r="F576" s="35"/>
    </row>
    <row r="577" spans="6:6" x14ac:dyDescent="0.2">
      <c r="F577" s="35"/>
    </row>
    <row r="578" spans="6:6" x14ac:dyDescent="0.2">
      <c r="F578" s="35"/>
    </row>
    <row r="579" spans="6:6" x14ac:dyDescent="0.2">
      <c r="F579" s="35"/>
    </row>
    <row r="580" spans="6:6" x14ac:dyDescent="0.2">
      <c r="F580" s="35"/>
    </row>
    <row r="581" spans="6:6" x14ac:dyDescent="0.2">
      <c r="F581" s="35"/>
    </row>
    <row r="582" spans="6:6" x14ac:dyDescent="0.2">
      <c r="F582" s="35"/>
    </row>
    <row r="583" spans="6:6" x14ac:dyDescent="0.2">
      <c r="F583" s="35"/>
    </row>
    <row r="584" spans="6:6" x14ac:dyDescent="0.2">
      <c r="F584" s="35"/>
    </row>
    <row r="585" spans="6:6" x14ac:dyDescent="0.2">
      <c r="F585" s="35"/>
    </row>
    <row r="586" spans="6:6" x14ac:dyDescent="0.2">
      <c r="F586" s="35"/>
    </row>
    <row r="587" spans="6:6" x14ac:dyDescent="0.2">
      <c r="F587" s="35"/>
    </row>
    <row r="588" spans="6:6" x14ac:dyDescent="0.2">
      <c r="F588" s="35"/>
    </row>
    <row r="589" spans="6:6" x14ac:dyDescent="0.2">
      <c r="F589" s="35"/>
    </row>
    <row r="590" spans="6:6" x14ac:dyDescent="0.2">
      <c r="F590" s="35"/>
    </row>
    <row r="591" spans="6:6" x14ac:dyDescent="0.2">
      <c r="F591" s="35"/>
    </row>
    <row r="592" spans="6:6" x14ac:dyDescent="0.2">
      <c r="F592" s="35"/>
    </row>
    <row r="593" spans="6:6" x14ac:dyDescent="0.2">
      <c r="F593" s="35"/>
    </row>
    <row r="594" spans="6:6" x14ac:dyDescent="0.2">
      <c r="F594" s="35"/>
    </row>
    <row r="595" spans="6:6" x14ac:dyDescent="0.2">
      <c r="F595" s="35"/>
    </row>
    <row r="596" spans="6:6" x14ac:dyDescent="0.2">
      <c r="F596" s="35"/>
    </row>
    <row r="597" spans="6:6" x14ac:dyDescent="0.2">
      <c r="F597" s="35"/>
    </row>
    <row r="598" spans="6:6" x14ac:dyDescent="0.2">
      <c r="F598" s="35"/>
    </row>
    <row r="599" spans="6:6" x14ac:dyDescent="0.2">
      <c r="F599" s="35"/>
    </row>
    <row r="600" spans="6:6" x14ac:dyDescent="0.2">
      <c r="F600" s="35"/>
    </row>
    <row r="601" spans="6:6" x14ac:dyDescent="0.2">
      <c r="F601" s="35"/>
    </row>
    <row r="602" spans="6:6" x14ac:dyDescent="0.2">
      <c r="F602" s="35"/>
    </row>
    <row r="603" spans="6:6" x14ac:dyDescent="0.2">
      <c r="F603" s="35"/>
    </row>
    <row r="604" spans="6:6" x14ac:dyDescent="0.2">
      <c r="F604" s="35"/>
    </row>
    <row r="605" spans="6:6" x14ac:dyDescent="0.2">
      <c r="F605" s="35"/>
    </row>
    <row r="606" spans="6:6" x14ac:dyDescent="0.2">
      <c r="F606" s="35"/>
    </row>
    <row r="607" spans="6:6" x14ac:dyDescent="0.2">
      <c r="F607" s="35"/>
    </row>
    <row r="608" spans="6:6" x14ac:dyDescent="0.2">
      <c r="F608" s="35"/>
    </row>
    <row r="609" spans="6:6" x14ac:dyDescent="0.2">
      <c r="F609" s="35"/>
    </row>
    <row r="610" spans="6:6" x14ac:dyDescent="0.2">
      <c r="F610" s="35"/>
    </row>
    <row r="611" spans="6:6" x14ac:dyDescent="0.2">
      <c r="F611" s="35"/>
    </row>
    <row r="612" spans="6:6" x14ac:dyDescent="0.2">
      <c r="F612" s="35"/>
    </row>
    <row r="613" spans="6:6" x14ac:dyDescent="0.2">
      <c r="F613" s="35"/>
    </row>
    <row r="614" spans="6:6" x14ac:dyDescent="0.2">
      <c r="F614" s="35"/>
    </row>
    <row r="615" spans="6:6" x14ac:dyDescent="0.2">
      <c r="F615" s="35"/>
    </row>
    <row r="616" spans="6:6" x14ac:dyDescent="0.2">
      <c r="F616" s="35"/>
    </row>
    <row r="617" spans="6:6" x14ac:dyDescent="0.2">
      <c r="F617" s="35"/>
    </row>
    <row r="618" spans="6:6" x14ac:dyDescent="0.2">
      <c r="F618" s="35"/>
    </row>
    <row r="619" spans="6:6" x14ac:dyDescent="0.2">
      <c r="F619" s="35"/>
    </row>
    <row r="620" spans="6:6" x14ac:dyDescent="0.2">
      <c r="F620" s="35"/>
    </row>
    <row r="621" spans="6:6" x14ac:dyDescent="0.2">
      <c r="F621" s="35"/>
    </row>
    <row r="622" spans="6:6" x14ac:dyDescent="0.2">
      <c r="F622" s="35"/>
    </row>
    <row r="623" spans="6:6" x14ac:dyDescent="0.2">
      <c r="F623" s="35"/>
    </row>
    <row r="624" spans="6:6" x14ac:dyDescent="0.2">
      <c r="F624" s="35"/>
    </row>
    <row r="625" spans="6:6" x14ac:dyDescent="0.2">
      <c r="F625" s="35"/>
    </row>
    <row r="626" spans="6:6" x14ac:dyDescent="0.2">
      <c r="F626" s="35"/>
    </row>
    <row r="627" spans="6:6" x14ac:dyDescent="0.2">
      <c r="F627" s="35"/>
    </row>
    <row r="628" spans="6:6" x14ac:dyDescent="0.2">
      <c r="F628" s="35"/>
    </row>
    <row r="629" spans="6:6" x14ac:dyDescent="0.2">
      <c r="F629" s="35"/>
    </row>
    <row r="630" spans="6:6" x14ac:dyDescent="0.2">
      <c r="F630" s="35"/>
    </row>
    <row r="631" spans="6:6" x14ac:dyDescent="0.2">
      <c r="F631" s="35"/>
    </row>
    <row r="632" spans="6:6" x14ac:dyDescent="0.2">
      <c r="F632" s="35"/>
    </row>
    <row r="633" spans="6:6" x14ac:dyDescent="0.2">
      <c r="F633" s="35"/>
    </row>
    <row r="634" spans="6:6" x14ac:dyDescent="0.2">
      <c r="F634" s="35"/>
    </row>
    <row r="635" spans="6:6" x14ac:dyDescent="0.2">
      <c r="F635" s="35"/>
    </row>
    <row r="636" spans="6:6" x14ac:dyDescent="0.2">
      <c r="F636" s="35"/>
    </row>
    <row r="637" spans="6:6" x14ac:dyDescent="0.2">
      <c r="F637" s="35"/>
    </row>
    <row r="638" spans="6:6" x14ac:dyDescent="0.2">
      <c r="F638" s="35"/>
    </row>
    <row r="639" spans="6:6" x14ac:dyDescent="0.2">
      <c r="F639" s="35"/>
    </row>
    <row r="640" spans="6:6" x14ac:dyDescent="0.2">
      <c r="F640" s="35"/>
    </row>
    <row r="641" spans="6:6" x14ac:dyDescent="0.2">
      <c r="F641" s="35"/>
    </row>
    <row r="642" spans="6:6" x14ac:dyDescent="0.2">
      <c r="F642" s="35"/>
    </row>
    <row r="643" spans="6:6" x14ac:dyDescent="0.2">
      <c r="F643" s="35"/>
    </row>
    <row r="644" spans="6:6" x14ac:dyDescent="0.2">
      <c r="F644" s="35"/>
    </row>
    <row r="645" spans="6:6" x14ac:dyDescent="0.2">
      <c r="F645" s="35"/>
    </row>
    <row r="646" spans="6:6" x14ac:dyDescent="0.2">
      <c r="F646" s="35"/>
    </row>
    <row r="647" spans="6:6" x14ac:dyDescent="0.2">
      <c r="F647" s="35"/>
    </row>
    <row r="648" spans="6:6" x14ac:dyDescent="0.2">
      <c r="F648" s="35"/>
    </row>
    <row r="649" spans="6:6" x14ac:dyDescent="0.2">
      <c r="F649" s="35"/>
    </row>
    <row r="650" spans="6:6" x14ac:dyDescent="0.2">
      <c r="F650" s="35"/>
    </row>
    <row r="651" spans="6:6" x14ac:dyDescent="0.2">
      <c r="F651" s="35"/>
    </row>
    <row r="652" spans="6:6" x14ac:dyDescent="0.2">
      <c r="F652" s="35"/>
    </row>
    <row r="653" spans="6:6" x14ac:dyDescent="0.2">
      <c r="F653" s="35"/>
    </row>
    <row r="654" spans="6:6" x14ac:dyDescent="0.2">
      <c r="F654" s="35"/>
    </row>
    <row r="655" spans="6:6" x14ac:dyDescent="0.2">
      <c r="F655" s="35"/>
    </row>
    <row r="656" spans="6:6" x14ac:dyDescent="0.2">
      <c r="F656" s="35"/>
    </row>
    <row r="657" spans="6:6" x14ac:dyDescent="0.2">
      <c r="F657" s="35"/>
    </row>
    <row r="658" spans="6:6" x14ac:dyDescent="0.2">
      <c r="F658" s="35"/>
    </row>
    <row r="659" spans="6:6" x14ac:dyDescent="0.2">
      <c r="F659" s="35"/>
    </row>
    <row r="660" spans="6:6" x14ac:dyDescent="0.2">
      <c r="F660" s="35"/>
    </row>
    <row r="661" spans="6:6" x14ac:dyDescent="0.2">
      <c r="F661" s="35"/>
    </row>
    <row r="662" spans="6:6" x14ac:dyDescent="0.2">
      <c r="F662" s="35"/>
    </row>
    <row r="663" spans="6:6" x14ac:dyDescent="0.2">
      <c r="F663" s="35"/>
    </row>
    <row r="664" spans="6:6" x14ac:dyDescent="0.2">
      <c r="F664" s="35"/>
    </row>
    <row r="665" spans="6:6" x14ac:dyDescent="0.2">
      <c r="F665" s="35"/>
    </row>
    <row r="666" spans="6:6" x14ac:dyDescent="0.2">
      <c r="F666" s="35"/>
    </row>
    <row r="667" spans="6:6" x14ac:dyDescent="0.2">
      <c r="F667" s="35"/>
    </row>
    <row r="668" spans="6:6" x14ac:dyDescent="0.2">
      <c r="F668" s="35"/>
    </row>
    <row r="669" spans="6:6" x14ac:dyDescent="0.2">
      <c r="F669" s="35"/>
    </row>
    <row r="670" spans="6:6" x14ac:dyDescent="0.2">
      <c r="F670" s="35"/>
    </row>
    <row r="671" spans="6:6" x14ac:dyDescent="0.2">
      <c r="F671" s="35"/>
    </row>
    <row r="672" spans="6:6" x14ac:dyDescent="0.2">
      <c r="F672" s="35"/>
    </row>
    <row r="673" spans="6:6" x14ac:dyDescent="0.2">
      <c r="F673" s="35"/>
    </row>
    <row r="674" spans="6:6" x14ac:dyDescent="0.2">
      <c r="F674" s="35"/>
    </row>
    <row r="675" spans="6:6" x14ac:dyDescent="0.2">
      <c r="F675" s="35"/>
    </row>
    <row r="676" spans="6:6" x14ac:dyDescent="0.2">
      <c r="F676" s="35"/>
    </row>
    <row r="677" spans="6:6" x14ac:dyDescent="0.2">
      <c r="F677" s="35"/>
    </row>
    <row r="678" spans="6:6" x14ac:dyDescent="0.2">
      <c r="F678" s="35"/>
    </row>
    <row r="679" spans="6:6" x14ac:dyDescent="0.2">
      <c r="F679" s="35"/>
    </row>
    <row r="680" spans="6:6" x14ac:dyDescent="0.2">
      <c r="F680" s="35"/>
    </row>
    <row r="681" spans="6:6" x14ac:dyDescent="0.2">
      <c r="F681" s="35"/>
    </row>
    <row r="682" spans="6:6" x14ac:dyDescent="0.2">
      <c r="F682" s="35"/>
    </row>
    <row r="683" spans="6:6" x14ac:dyDescent="0.2">
      <c r="F683" s="35"/>
    </row>
    <row r="684" spans="6:6" x14ac:dyDescent="0.2">
      <c r="F684" s="35"/>
    </row>
    <row r="685" spans="6:6" x14ac:dyDescent="0.2">
      <c r="F685" s="35"/>
    </row>
    <row r="686" spans="6:6" x14ac:dyDescent="0.2">
      <c r="F686" s="35"/>
    </row>
    <row r="687" spans="6:6" x14ac:dyDescent="0.2">
      <c r="F687" s="35"/>
    </row>
    <row r="688" spans="6:6" x14ac:dyDescent="0.2">
      <c r="F688" s="35"/>
    </row>
    <row r="689" spans="6:6" x14ac:dyDescent="0.2">
      <c r="F689" s="35"/>
    </row>
    <row r="690" spans="6:6" x14ac:dyDescent="0.2">
      <c r="F690" s="35"/>
    </row>
    <row r="691" spans="6:6" x14ac:dyDescent="0.2">
      <c r="F691" s="35"/>
    </row>
    <row r="692" spans="6:6" x14ac:dyDescent="0.2">
      <c r="F692" s="35"/>
    </row>
    <row r="693" spans="6:6" x14ac:dyDescent="0.2">
      <c r="F693" s="35"/>
    </row>
    <row r="694" spans="6:6" x14ac:dyDescent="0.2">
      <c r="F694" s="35"/>
    </row>
    <row r="695" spans="6:6" x14ac:dyDescent="0.2">
      <c r="F695" s="35"/>
    </row>
    <row r="696" spans="6:6" x14ac:dyDescent="0.2">
      <c r="F696" s="35"/>
    </row>
    <row r="697" spans="6:6" x14ac:dyDescent="0.2">
      <c r="F697" s="35"/>
    </row>
    <row r="698" spans="6:6" x14ac:dyDescent="0.2">
      <c r="F698" s="35"/>
    </row>
    <row r="699" spans="6:6" x14ac:dyDescent="0.2">
      <c r="F699" s="35"/>
    </row>
    <row r="700" spans="6:6" x14ac:dyDescent="0.2">
      <c r="F700" s="35"/>
    </row>
    <row r="701" spans="6:6" x14ac:dyDescent="0.2">
      <c r="F701" s="35"/>
    </row>
    <row r="702" spans="6:6" x14ac:dyDescent="0.2">
      <c r="F702" s="35"/>
    </row>
    <row r="703" spans="6:6" x14ac:dyDescent="0.2">
      <c r="F703" s="35"/>
    </row>
    <row r="704" spans="6:6" x14ac:dyDescent="0.2">
      <c r="F704" s="35"/>
    </row>
    <row r="705" spans="6:6" x14ac:dyDescent="0.2">
      <c r="F705" s="35"/>
    </row>
    <row r="706" spans="6:6" x14ac:dyDescent="0.2">
      <c r="F706" s="35"/>
    </row>
    <row r="707" spans="6:6" x14ac:dyDescent="0.2">
      <c r="F707" s="35"/>
    </row>
    <row r="708" spans="6:6" x14ac:dyDescent="0.2">
      <c r="F708" s="35"/>
    </row>
    <row r="709" spans="6:6" x14ac:dyDescent="0.2">
      <c r="F709" s="35"/>
    </row>
    <row r="710" spans="6:6" x14ac:dyDescent="0.2">
      <c r="F710" s="35"/>
    </row>
    <row r="711" spans="6:6" x14ac:dyDescent="0.2">
      <c r="F711" s="35"/>
    </row>
    <row r="712" spans="6:6" x14ac:dyDescent="0.2">
      <c r="F712" s="35"/>
    </row>
    <row r="713" spans="6:6" x14ac:dyDescent="0.2">
      <c r="F713" s="35"/>
    </row>
    <row r="714" spans="6:6" x14ac:dyDescent="0.2">
      <c r="F714" s="35"/>
    </row>
    <row r="715" spans="6:6" x14ac:dyDescent="0.2">
      <c r="F715" s="35"/>
    </row>
    <row r="716" spans="6:6" x14ac:dyDescent="0.2">
      <c r="F716" s="35"/>
    </row>
    <row r="717" spans="6:6" x14ac:dyDescent="0.2">
      <c r="F717" s="35"/>
    </row>
    <row r="718" spans="6:6" x14ac:dyDescent="0.2">
      <c r="F718" s="35"/>
    </row>
    <row r="719" spans="6:6" x14ac:dyDescent="0.2">
      <c r="F719" s="35"/>
    </row>
    <row r="720" spans="6:6" x14ac:dyDescent="0.2">
      <c r="F720" s="35"/>
    </row>
    <row r="721" spans="6:6" x14ac:dyDescent="0.2">
      <c r="F721" s="35"/>
    </row>
    <row r="722" spans="6:6" x14ac:dyDescent="0.2">
      <c r="F722" s="35"/>
    </row>
    <row r="723" spans="6:6" x14ac:dyDescent="0.2">
      <c r="F723" s="35"/>
    </row>
    <row r="724" spans="6:6" x14ac:dyDescent="0.2">
      <c r="F724" s="35"/>
    </row>
    <row r="725" spans="6:6" x14ac:dyDescent="0.2">
      <c r="F725" s="35"/>
    </row>
    <row r="726" spans="6:6" x14ac:dyDescent="0.2">
      <c r="F726" s="35"/>
    </row>
    <row r="727" spans="6:6" x14ac:dyDescent="0.2">
      <c r="F727" s="35"/>
    </row>
    <row r="728" spans="6:6" x14ac:dyDescent="0.2">
      <c r="F728" s="35"/>
    </row>
    <row r="729" spans="6:6" x14ac:dyDescent="0.2">
      <c r="F729" s="35"/>
    </row>
    <row r="730" spans="6:6" x14ac:dyDescent="0.2">
      <c r="F730" s="35"/>
    </row>
    <row r="731" spans="6:6" x14ac:dyDescent="0.2">
      <c r="F731" s="35"/>
    </row>
    <row r="732" spans="6:6" x14ac:dyDescent="0.2">
      <c r="F732" s="35"/>
    </row>
    <row r="733" spans="6:6" x14ac:dyDescent="0.2">
      <c r="F733" s="35"/>
    </row>
    <row r="734" spans="6:6" x14ac:dyDescent="0.2">
      <c r="F734" s="35"/>
    </row>
    <row r="735" spans="6:6" x14ac:dyDescent="0.2">
      <c r="F735" s="35"/>
    </row>
    <row r="736" spans="6:6" x14ac:dyDescent="0.2">
      <c r="F736" s="35"/>
    </row>
    <row r="737" spans="6:6" x14ac:dyDescent="0.2">
      <c r="F737" s="35"/>
    </row>
    <row r="738" spans="6:6" x14ac:dyDescent="0.2">
      <c r="F738" s="35"/>
    </row>
    <row r="739" spans="6:6" x14ac:dyDescent="0.2">
      <c r="F739" s="35"/>
    </row>
    <row r="740" spans="6:6" x14ac:dyDescent="0.2">
      <c r="F740" s="35"/>
    </row>
    <row r="741" spans="6:6" x14ac:dyDescent="0.2">
      <c r="F741" s="35"/>
    </row>
    <row r="742" spans="6:6" x14ac:dyDescent="0.2">
      <c r="F742" s="35"/>
    </row>
    <row r="743" spans="6:6" x14ac:dyDescent="0.2">
      <c r="F743" s="35"/>
    </row>
    <row r="744" spans="6:6" x14ac:dyDescent="0.2">
      <c r="F744" s="35"/>
    </row>
    <row r="745" spans="6:6" x14ac:dyDescent="0.2">
      <c r="F745" s="35"/>
    </row>
    <row r="746" spans="6:6" x14ac:dyDescent="0.2">
      <c r="F746" s="35"/>
    </row>
    <row r="747" spans="6:6" x14ac:dyDescent="0.2">
      <c r="F747" s="35"/>
    </row>
    <row r="748" spans="6:6" x14ac:dyDescent="0.2">
      <c r="F748" s="35"/>
    </row>
    <row r="749" spans="6:6" x14ac:dyDescent="0.2">
      <c r="F749" s="35"/>
    </row>
    <row r="750" spans="6:6" x14ac:dyDescent="0.2">
      <c r="F750" s="35"/>
    </row>
    <row r="751" spans="6:6" x14ac:dyDescent="0.2">
      <c r="F751" s="35"/>
    </row>
    <row r="752" spans="6:6" x14ac:dyDescent="0.2">
      <c r="F752" s="35"/>
    </row>
    <row r="753" spans="6:6" x14ac:dyDescent="0.2">
      <c r="F753" s="35"/>
    </row>
    <row r="754" spans="6:6" x14ac:dyDescent="0.2">
      <c r="F754" s="35"/>
    </row>
    <row r="755" spans="6:6" x14ac:dyDescent="0.2">
      <c r="F755" s="35"/>
    </row>
    <row r="756" spans="6:6" x14ac:dyDescent="0.2">
      <c r="F756" s="35"/>
    </row>
    <row r="757" spans="6:6" x14ac:dyDescent="0.2">
      <c r="F757" s="35"/>
    </row>
    <row r="758" spans="6:6" x14ac:dyDescent="0.2">
      <c r="F758" s="35"/>
    </row>
    <row r="759" spans="6:6" x14ac:dyDescent="0.2">
      <c r="F759" s="35"/>
    </row>
    <row r="760" spans="6:6" x14ac:dyDescent="0.2">
      <c r="F760" s="35"/>
    </row>
    <row r="761" spans="6:6" x14ac:dyDescent="0.2">
      <c r="F761" s="35"/>
    </row>
    <row r="762" spans="6:6" x14ac:dyDescent="0.2">
      <c r="F762" s="35"/>
    </row>
    <row r="763" spans="6:6" x14ac:dyDescent="0.2">
      <c r="F763" s="35"/>
    </row>
    <row r="764" spans="6:6" x14ac:dyDescent="0.2">
      <c r="F764" s="35"/>
    </row>
    <row r="765" spans="6:6" x14ac:dyDescent="0.2">
      <c r="F765" s="35"/>
    </row>
    <row r="766" spans="6:6" x14ac:dyDescent="0.2">
      <c r="F766" s="35"/>
    </row>
    <row r="767" spans="6:6" x14ac:dyDescent="0.2">
      <c r="F767" s="35"/>
    </row>
    <row r="768" spans="6:6" x14ac:dyDescent="0.2">
      <c r="F768" s="35"/>
    </row>
    <row r="769" spans="6:6" x14ac:dyDescent="0.2">
      <c r="F769" s="35"/>
    </row>
    <row r="770" spans="6:6" x14ac:dyDescent="0.2">
      <c r="F770" s="35"/>
    </row>
    <row r="771" spans="6:6" x14ac:dyDescent="0.2">
      <c r="F771" s="35"/>
    </row>
    <row r="772" spans="6:6" x14ac:dyDescent="0.2">
      <c r="F772" s="35"/>
    </row>
    <row r="773" spans="6:6" x14ac:dyDescent="0.2">
      <c r="F773" s="35"/>
    </row>
    <row r="774" spans="6:6" x14ac:dyDescent="0.2">
      <c r="F774" s="35"/>
    </row>
    <row r="775" spans="6:6" x14ac:dyDescent="0.2">
      <c r="F775" s="35"/>
    </row>
    <row r="776" spans="6:6" x14ac:dyDescent="0.2">
      <c r="F776" s="35"/>
    </row>
    <row r="777" spans="6:6" x14ac:dyDescent="0.2">
      <c r="F777" s="35"/>
    </row>
    <row r="778" spans="6:6" x14ac:dyDescent="0.2">
      <c r="F778" s="35"/>
    </row>
    <row r="779" spans="6:6" x14ac:dyDescent="0.2">
      <c r="F779" s="35"/>
    </row>
    <row r="780" spans="6:6" x14ac:dyDescent="0.2">
      <c r="F780" s="35"/>
    </row>
    <row r="781" spans="6:6" x14ac:dyDescent="0.2">
      <c r="F781" s="35"/>
    </row>
    <row r="782" spans="6:6" x14ac:dyDescent="0.2">
      <c r="F782" s="35"/>
    </row>
    <row r="783" spans="6:6" x14ac:dyDescent="0.2">
      <c r="F783" s="35"/>
    </row>
    <row r="784" spans="6:6" x14ac:dyDescent="0.2">
      <c r="F784" s="35"/>
    </row>
    <row r="785" spans="6:6" x14ac:dyDescent="0.2">
      <c r="F785" s="35"/>
    </row>
    <row r="786" spans="6:6" x14ac:dyDescent="0.2">
      <c r="F786" s="35"/>
    </row>
    <row r="787" spans="6:6" x14ac:dyDescent="0.2">
      <c r="F787" s="35"/>
    </row>
    <row r="788" spans="6:6" x14ac:dyDescent="0.2">
      <c r="F788" s="35"/>
    </row>
    <row r="789" spans="6:6" x14ac:dyDescent="0.2">
      <c r="F789" s="35"/>
    </row>
    <row r="790" spans="6:6" x14ac:dyDescent="0.2">
      <c r="F790" s="35"/>
    </row>
    <row r="791" spans="6:6" x14ac:dyDescent="0.2">
      <c r="F791" s="35"/>
    </row>
    <row r="792" spans="6:6" x14ac:dyDescent="0.2">
      <c r="F792" s="35"/>
    </row>
    <row r="793" spans="6:6" x14ac:dyDescent="0.2">
      <c r="F793" s="35"/>
    </row>
    <row r="794" spans="6:6" x14ac:dyDescent="0.2">
      <c r="F794" s="35"/>
    </row>
    <row r="795" spans="6:6" x14ac:dyDescent="0.2">
      <c r="F795" s="35"/>
    </row>
    <row r="796" spans="6:6" x14ac:dyDescent="0.2">
      <c r="F796" s="35"/>
    </row>
    <row r="797" spans="6:6" x14ac:dyDescent="0.2">
      <c r="F797" s="35"/>
    </row>
    <row r="798" spans="6:6" x14ac:dyDescent="0.2">
      <c r="F798" s="35"/>
    </row>
    <row r="799" spans="6:6" x14ac:dyDescent="0.2">
      <c r="F799" s="35"/>
    </row>
    <row r="800" spans="6:6" x14ac:dyDescent="0.2">
      <c r="F800" s="35"/>
    </row>
    <row r="801" spans="6:6" x14ac:dyDescent="0.2">
      <c r="F801" s="35"/>
    </row>
    <row r="802" spans="6:6" x14ac:dyDescent="0.2">
      <c r="F802" s="35"/>
    </row>
    <row r="803" spans="6:6" x14ac:dyDescent="0.2">
      <c r="F803" s="35"/>
    </row>
    <row r="804" spans="6:6" x14ac:dyDescent="0.2">
      <c r="F804" s="35"/>
    </row>
    <row r="805" spans="6:6" x14ac:dyDescent="0.2">
      <c r="F805" s="35"/>
    </row>
    <row r="806" spans="6:6" x14ac:dyDescent="0.2">
      <c r="F806" s="35"/>
    </row>
    <row r="807" spans="6:6" x14ac:dyDescent="0.2">
      <c r="F807" s="35"/>
    </row>
    <row r="808" spans="6:6" x14ac:dyDescent="0.2">
      <c r="F808" s="35"/>
    </row>
    <row r="809" spans="6:6" x14ac:dyDescent="0.2">
      <c r="F809" s="35"/>
    </row>
    <row r="810" spans="6:6" x14ac:dyDescent="0.2">
      <c r="F810" s="35"/>
    </row>
    <row r="811" spans="6:6" x14ac:dyDescent="0.2">
      <c r="F811" s="35"/>
    </row>
    <row r="812" spans="6:6" x14ac:dyDescent="0.2">
      <c r="F812" s="35"/>
    </row>
    <row r="813" spans="6:6" x14ac:dyDescent="0.2">
      <c r="F813" s="35"/>
    </row>
    <row r="814" spans="6:6" x14ac:dyDescent="0.2">
      <c r="F814" s="35"/>
    </row>
    <row r="815" spans="6:6" x14ac:dyDescent="0.2">
      <c r="F815" s="35"/>
    </row>
    <row r="816" spans="6:6" x14ac:dyDescent="0.2">
      <c r="F816" s="35"/>
    </row>
    <row r="817" spans="6:6" x14ac:dyDescent="0.2">
      <c r="F817" s="35"/>
    </row>
    <row r="818" spans="6:6" x14ac:dyDescent="0.2">
      <c r="F818" s="35"/>
    </row>
    <row r="819" spans="6:6" x14ac:dyDescent="0.2">
      <c r="F819" s="35"/>
    </row>
    <row r="820" spans="6:6" x14ac:dyDescent="0.2">
      <c r="F820" s="35"/>
    </row>
    <row r="821" spans="6:6" x14ac:dyDescent="0.2">
      <c r="F821" s="35"/>
    </row>
    <row r="822" spans="6:6" x14ac:dyDescent="0.2">
      <c r="F822" s="35"/>
    </row>
    <row r="823" spans="6:6" x14ac:dyDescent="0.2">
      <c r="F823" s="35"/>
    </row>
    <row r="824" spans="6:6" x14ac:dyDescent="0.2">
      <c r="F824" s="35"/>
    </row>
    <row r="825" spans="6:6" x14ac:dyDescent="0.2">
      <c r="F825" s="35"/>
    </row>
    <row r="826" spans="6:6" x14ac:dyDescent="0.2">
      <c r="F826" s="35"/>
    </row>
    <row r="827" spans="6:6" x14ac:dyDescent="0.2">
      <c r="F827" s="35"/>
    </row>
    <row r="828" spans="6:6" x14ac:dyDescent="0.2">
      <c r="F828" s="35"/>
    </row>
    <row r="829" spans="6:6" x14ac:dyDescent="0.2">
      <c r="F829" s="35"/>
    </row>
    <row r="830" spans="6:6" x14ac:dyDescent="0.2">
      <c r="F830" s="35"/>
    </row>
    <row r="831" spans="6:6" x14ac:dyDescent="0.2">
      <c r="F831" s="35"/>
    </row>
    <row r="832" spans="6:6" x14ac:dyDescent="0.2">
      <c r="F832" s="35"/>
    </row>
    <row r="833" spans="6:6" x14ac:dyDescent="0.2">
      <c r="F833" s="35"/>
    </row>
    <row r="834" spans="6:6" x14ac:dyDescent="0.2">
      <c r="F834" s="35"/>
    </row>
    <row r="835" spans="6:6" x14ac:dyDescent="0.2">
      <c r="F835" s="35"/>
    </row>
    <row r="836" spans="6:6" x14ac:dyDescent="0.2">
      <c r="F836" s="35"/>
    </row>
    <row r="837" spans="6:6" x14ac:dyDescent="0.2">
      <c r="F837" s="35"/>
    </row>
    <row r="838" spans="6:6" x14ac:dyDescent="0.2">
      <c r="F838" s="35"/>
    </row>
    <row r="839" spans="6:6" x14ac:dyDescent="0.2">
      <c r="F839" s="35"/>
    </row>
    <row r="840" spans="6:6" x14ac:dyDescent="0.2">
      <c r="F840" s="35"/>
    </row>
    <row r="841" spans="6:6" x14ac:dyDescent="0.2">
      <c r="F841" s="35"/>
    </row>
    <row r="842" spans="6:6" x14ac:dyDescent="0.2">
      <c r="F842" s="35"/>
    </row>
    <row r="843" spans="6:6" x14ac:dyDescent="0.2">
      <c r="F843" s="35"/>
    </row>
    <row r="844" spans="6:6" x14ac:dyDescent="0.2">
      <c r="F844" s="35"/>
    </row>
    <row r="845" spans="6:6" x14ac:dyDescent="0.2">
      <c r="F845" s="35"/>
    </row>
    <row r="846" spans="6:6" x14ac:dyDescent="0.2">
      <c r="F846" s="35"/>
    </row>
    <row r="847" spans="6:6" x14ac:dyDescent="0.2">
      <c r="F847" s="35"/>
    </row>
    <row r="848" spans="6:6" x14ac:dyDescent="0.2">
      <c r="F848" s="35"/>
    </row>
    <row r="849" spans="6:6" x14ac:dyDescent="0.2">
      <c r="F849" s="35"/>
    </row>
    <row r="850" spans="6:6" x14ac:dyDescent="0.2">
      <c r="F850" s="35"/>
    </row>
    <row r="851" spans="6:6" x14ac:dyDescent="0.2">
      <c r="F851" s="35"/>
    </row>
    <row r="852" spans="6:6" x14ac:dyDescent="0.2">
      <c r="F852" s="35"/>
    </row>
    <row r="853" spans="6:6" x14ac:dyDescent="0.2">
      <c r="F853" s="35"/>
    </row>
    <row r="854" spans="6:6" x14ac:dyDescent="0.2">
      <c r="F854" s="35"/>
    </row>
    <row r="855" spans="6:6" x14ac:dyDescent="0.2">
      <c r="F855" s="35"/>
    </row>
    <row r="856" spans="6:6" x14ac:dyDescent="0.2">
      <c r="F856" s="35"/>
    </row>
    <row r="857" spans="6:6" x14ac:dyDescent="0.2">
      <c r="F857" s="35"/>
    </row>
    <row r="858" spans="6:6" x14ac:dyDescent="0.2">
      <c r="F858" s="35"/>
    </row>
    <row r="859" spans="6:6" x14ac:dyDescent="0.2">
      <c r="F859" s="35"/>
    </row>
    <row r="860" spans="6:6" x14ac:dyDescent="0.2">
      <c r="F860" s="35"/>
    </row>
    <row r="861" spans="6:6" x14ac:dyDescent="0.2">
      <c r="F861" s="35"/>
    </row>
    <row r="862" spans="6:6" x14ac:dyDescent="0.2">
      <c r="F862" s="35"/>
    </row>
    <row r="863" spans="6:6" x14ac:dyDescent="0.2">
      <c r="F863" s="35"/>
    </row>
    <row r="864" spans="6:6" x14ac:dyDescent="0.2">
      <c r="F864" s="35"/>
    </row>
    <row r="865" spans="6:6" x14ac:dyDescent="0.2">
      <c r="F865" s="35"/>
    </row>
    <row r="866" spans="6:6" x14ac:dyDescent="0.2">
      <c r="F866" s="35"/>
    </row>
    <row r="867" spans="6:6" x14ac:dyDescent="0.2">
      <c r="F867" s="35"/>
    </row>
    <row r="868" spans="6:6" x14ac:dyDescent="0.2">
      <c r="F868" s="35"/>
    </row>
    <row r="869" spans="6:6" x14ac:dyDescent="0.2">
      <c r="F869" s="35"/>
    </row>
    <row r="870" spans="6:6" x14ac:dyDescent="0.2">
      <c r="F870" s="35"/>
    </row>
    <row r="871" spans="6:6" x14ac:dyDescent="0.2">
      <c r="F871" s="35"/>
    </row>
    <row r="872" spans="6:6" x14ac:dyDescent="0.2">
      <c r="F872" s="35"/>
    </row>
    <row r="873" spans="6:6" x14ac:dyDescent="0.2">
      <c r="F873" s="35"/>
    </row>
    <row r="874" spans="6:6" x14ac:dyDescent="0.2">
      <c r="F874" s="35"/>
    </row>
    <row r="875" spans="6:6" x14ac:dyDescent="0.2">
      <c r="F875" s="35"/>
    </row>
    <row r="876" spans="6:6" x14ac:dyDescent="0.2">
      <c r="F876" s="35"/>
    </row>
    <row r="877" spans="6:6" x14ac:dyDescent="0.2">
      <c r="F877" s="35"/>
    </row>
    <row r="878" spans="6:6" x14ac:dyDescent="0.2">
      <c r="F878" s="35"/>
    </row>
    <row r="879" spans="6:6" x14ac:dyDescent="0.2">
      <c r="F879" s="35"/>
    </row>
    <row r="880" spans="6:6" x14ac:dyDescent="0.2">
      <c r="F880" s="35"/>
    </row>
    <row r="881" spans="6:6" x14ac:dyDescent="0.2">
      <c r="F881" s="35"/>
    </row>
    <row r="882" spans="6:6" x14ac:dyDescent="0.2">
      <c r="F882" s="35"/>
    </row>
    <row r="883" spans="6:6" x14ac:dyDescent="0.2">
      <c r="F883" s="35"/>
    </row>
    <row r="884" spans="6:6" x14ac:dyDescent="0.2">
      <c r="F884" s="35"/>
    </row>
    <row r="885" spans="6:6" x14ac:dyDescent="0.2">
      <c r="F885" s="35"/>
    </row>
    <row r="886" spans="6:6" x14ac:dyDescent="0.2">
      <c r="F886" s="35"/>
    </row>
    <row r="887" spans="6:6" x14ac:dyDescent="0.2">
      <c r="F887" s="35"/>
    </row>
    <row r="888" spans="6:6" x14ac:dyDescent="0.2">
      <c r="F888" s="35"/>
    </row>
    <row r="889" spans="6:6" x14ac:dyDescent="0.2">
      <c r="F889" s="35"/>
    </row>
    <row r="890" spans="6:6" x14ac:dyDescent="0.2">
      <c r="F890" s="35"/>
    </row>
    <row r="891" spans="6:6" x14ac:dyDescent="0.2">
      <c r="F891" s="35"/>
    </row>
    <row r="892" spans="6:6" x14ac:dyDescent="0.2">
      <c r="F892" s="35"/>
    </row>
    <row r="893" spans="6:6" x14ac:dyDescent="0.2">
      <c r="F893" s="35"/>
    </row>
    <row r="894" spans="6:6" x14ac:dyDescent="0.2">
      <c r="F894" s="35"/>
    </row>
    <row r="895" spans="6:6" x14ac:dyDescent="0.2">
      <c r="F895" s="35"/>
    </row>
    <row r="896" spans="6:6" x14ac:dyDescent="0.2">
      <c r="F896" s="35"/>
    </row>
    <row r="897" spans="6:6" x14ac:dyDescent="0.2">
      <c r="F897" s="35"/>
    </row>
    <row r="898" spans="6:6" x14ac:dyDescent="0.2">
      <c r="F898" s="35"/>
    </row>
    <row r="899" spans="6:6" x14ac:dyDescent="0.2">
      <c r="F899" s="35"/>
    </row>
    <row r="900" spans="6:6" x14ac:dyDescent="0.2">
      <c r="F900" s="35"/>
    </row>
    <row r="901" spans="6:6" x14ac:dyDescent="0.2">
      <c r="F901" s="35"/>
    </row>
    <row r="902" spans="6:6" x14ac:dyDescent="0.2">
      <c r="F902" s="35"/>
    </row>
    <row r="903" spans="6:6" x14ac:dyDescent="0.2">
      <c r="F903" s="35"/>
    </row>
    <row r="904" spans="6:6" x14ac:dyDescent="0.2">
      <c r="F904" s="35"/>
    </row>
    <row r="905" spans="6:6" x14ac:dyDescent="0.2">
      <c r="F905" s="35"/>
    </row>
    <row r="906" spans="6:6" x14ac:dyDescent="0.2">
      <c r="F906" s="35"/>
    </row>
    <row r="907" spans="6:6" x14ac:dyDescent="0.2">
      <c r="F907" s="35"/>
    </row>
    <row r="908" spans="6:6" x14ac:dyDescent="0.2">
      <c r="F908" s="35"/>
    </row>
    <row r="909" spans="6:6" x14ac:dyDescent="0.2">
      <c r="F909" s="35"/>
    </row>
    <row r="910" spans="6:6" x14ac:dyDescent="0.2">
      <c r="F910" s="35"/>
    </row>
    <row r="911" spans="6:6" x14ac:dyDescent="0.2">
      <c r="F911" s="35"/>
    </row>
    <row r="912" spans="6:6" x14ac:dyDescent="0.2">
      <c r="F912" s="35"/>
    </row>
    <row r="913" spans="6:6" x14ac:dyDescent="0.2">
      <c r="F913" s="35"/>
    </row>
    <row r="914" spans="6:6" x14ac:dyDescent="0.2">
      <c r="F914" s="35"/>
    </row>
    <row r="915" spans="6:6" x14ac:dyDescent="0.2">
      <c r="F915" s="35"/>
    </row>
    <row r="916" spans="6:6" x14ac:dyDescent="0.2">
      <c r="F916" s="35"/>
    </row>
    <row r="917" spans="6:6" x14ac:dyDescent="0.2">
      <c r="F917" s="35"/>
    </row>
    <row r="918" spans="6:6" x14ac:dyDescent="0.2">
      <c r="F918" s="35"/>
    </row>
    <row r="919" spans="6:6" x14ac:dyDescent="0.2">
      <c r="F919" s="35"/>
    </row>
    <row r="920" spans="6:6" x14ac:dyDescent="0.2">
      <c r="F920" s="35"/>
    </row>
    <row r="921" spans="6:6" x14ac:dyDescent="0.2">
      <c r="F921" s="35"/>
    </row>
    <row r="922" spans="6:6" x14ac:dyDescent="0.2">
      <c r="F922" s="35"/>
    </row>
    <row r="923" spans="6:6" x14ac:dyDescent="0.2">
      <c r="F923" s="35"/>
    </row>
    <row r="924" spans="6:6" x14ac:dyDescent="0.2">
      <c r="F924" s="35"/>
    </row>
    <row r="925" spans="6:6" x14ac:dyDescent="0.2">
      <c r="F925" s="35"/>
    </row>
    <row r="926" spans="6:6" x14ac:dyDescent="0.2">
      <c r="F926" s="35"/>
    </row>
    <row r="927" spans="6:6" x14ac:dyDescent="0.2">
      <c r="F927" s="35"/>
    </row>
    <row r="928" spans="6:6" x14ac:dyDescent="0.2">
      <c r="F928" s="35"/>
    </row>
    <row r="929" spans="6:6" x14ac:dyDescent="0.2">
      <c r="F929" s="35"/>
    </row>
    <row r="930" spans="6:6" x14ac:dyDescent="0.2">
      <c r="F930" s="35"/>
    </row>
    <row r="931" spans="6:6" x14ac:dyDescent="0.2">
      <c r="F931" s="35"/>
    </row>
    <row r="932" spans="6:6" x14ac:dyDescent="0.2">
      <c r="F932" s="35"/>
    </row>
    <row r="933" spans="6:6" x14ac:dyDescent="0.2">
      <c r="F933" s="35"/>
    </row>
    <row r="934" spans="6:6" x14ac:dyDescent="0.2">
      <c r="F934" s="35"/>
    </row>
    <row r="935" spans="6:6" x14ac:dyDescent="0.2">
      <c r="F935" s="35"/>
    </row>
    <row r="936" spans="6:6" x14ac:dyDescent="0.2">
      <c r="F936" s="35"/>
    </row>
    <row r="937" spans="6:6" x14ac:dyDescent="0.2">
      <c r="F937" s="35"/>
    </row>
    <row r="938" spans="6:6" x14ac:dyDescent="0.2">
      <c r="F938" s="35"/>
    </row>
    <row r="939" spans="6:6" x14ac:dyDescent="0.2">
      <c r="F939" s="35"/>
    </row>
    <row r="940" spans="6:6" x14ac:dyDescent="0.2">
      <c r="F940" s="35"/>
    </row>
    <row r="941" spans="6:6" x14ac:dyDescent="0.2">
      <c r="F941" s="35"/>
    </row>
    <row r="942" spans="6:6" x14ac:dyDescent="0.2">
      <c r="F942" s="35"/>
    </row>
    <row r="943" spans="6:6" x14ac:dyDescent="0.2">
      <c r="F943" s="35"/>
    </row>
    <row r="944" spans="6:6" x14ac:dyDescent="0.2">
      <c r="F944" s="35"/>
    </row>
    <row r="945" spans="6:6" x14ac:dyDescent="0.2">
      <c r="F945" s="35"/>
    </row>
    <row r="946" spans="6:6" x14ac:dyDescent="0.2">
      <c r="F946" s="35"/>
    </row>
    <row r="947" spans="6:6" x14ac:dyDescent="0.2">
      <c r="F947" s="35"/>
    </row>
    <row r="948" spans="6:6" x14ac:dyDescent="0.2">
      <c r="F948" s="35"/>
    </row>
    <row r="949" spans="6:6" x14ac:dyDescent="0.2">
      <c r="F949" s="35"/>
    </row>
    <row r="950" spans="6:6" x14ac:dyDescent="0.2">
      <c r="F950" s="35"/>
    </row>
    <row r="951" spans="6:6" x14ac:dyDescent="0.2">
      <c r="F951" s="35"/>
    </row>
    <row r="952" spans="6:6" x14ac:dyDescent="0.2">
      <c r="F952" s="35"/>
    </row>
    <row r="953" spans="6:6" x14ac:dyDescent="0.2">
      <c r="F953" s="35"/>
    </row>
    <row r="954" spans="6:6" x14ac:dyDescent="0.2">
      <c r="F954" s="35"/>
    </row>
    <row r="955" spans="6:6" x14ac:dyDescent="0.2">
      <c r="F955" s="35"/>
    </row>
    <row r="956" spans="6:6" x14ac:dyDescent="0.2">
      <c r="F956" s="35"/>
    </row>
    <row r="957" spans="6:6" x14ac:dyDescent="0.2">
      <c r="F957" s="35"/>
    </row>
    <row r="958" spans="6:6" x14ac:dyDescent="0.2">
      <c r="F958" s="35"/>
    </row>
    <row r="959" spans="6:6" x14ac:dyDescent="0.2">
      <c r="F959" s="35"/>
    </row>
    <row r="960" spans="6:6" x14ac:dyDescent="0.2">
      <c r="F960" s="35"/>
    </row>
    <row r="961" spans="6:6" x14ac:dyDescent="0.2">
      <c r="F961" s="35"/>
    </row>
    <row r="962" spans="6:6" x14ac:dyDescent="0.2">
      <c r="F962" s="35"/>
    </row>
    <row r="963" spans="6:6" x14ac:dyDescent="0.2">
      <c r="F963" s="35"/>
    </row>
    <row r="964" spans="6:6" x14ac:dyDescent="0.2">
      <c r="F964" s="35"/>
    </row>
    <row r="965" spans="6:6" x14ac:dyDescent="0.2">
      <c r="F965" s="35"/>
    </row>
    <row r="966" spans="6:6" x14ac:dyDescent="0.2">
      <c r="F966" s="35"/>
    </row>
    <row r="967" spans="6:6" x14ac:dyDescent="0.2">
      <c r="F967" s="35"/>
    </row>
    <row r="968" spans="6:6" x14ac:dyDescent="0.2">
      <c r="F968" s="35"/>
    </row>
    <row r="969" spans="6:6" x14ac:dyDescent="0.2">
      <c r="F969" s="35"/>
    </row>
    <row r="970" spans="6:6" x14ac:dyDescent="0.2">
      <c r="F970" s="35"/>
    </row>
    <row r="971" spans="6:6" x14ac:dyDescent="0.2">
      <c r="F971" s="35"/>
    </row>
    <row r="972" spans="6:6" x14ac:dyDescent="0.2">
      <c r="F972" s="35"/>
    </row>
    <row r="973" spans="6:6" x14ac:dyDescent="0.2">
      <c r="F973" s="35"/>
    </row>
    <row r="974" spans="6:6" x14ac:dyDescent="0.2">
      <c r="F974" s="35"/>
    </row>
    <row r="975" spans="6:6" x14ac:dyDescent="0.2">
      <c r="F975" s="35"/>
    </row>
    <row r="976" spans="6:6" x14ac:dyDescent="0.2">
      <c r="F976" s="35"/>
    </row>
    <row r="977" spans="6:6" x14ac:dyDescent="0.2">
      <c r="F977" s="35"/>
    </row>
    <row r="978" spans="6:6" x14ac:dyDescent="0.2">
      <c r="F978" s="35"/>
    </row>
    <row r="979" spans="6:6" x14ac:dyDescent="0.2">
      <c r="F979" s="35"/>
    </row>
    <row r="980" spans="6:6" x14ac:dyDescent="0.2">
      <c r="F980" s="35"/>
    </row>
    <row r="981" spans="6:6" x14ac:dyDescent="0.2">
      <c r="F981" s="35"/>
    </row>
    <row r="982" spans="6:6" x14ac:dyDescent="0.2">
      <c r="F982" s="35"/>
    </row>
    <row r="983" spans="6:6" x14ac:dyDescent="0.2">
      <c r="F983" s="35"/>
    </row>
    <row r="984" spans="6:6" x14ac:dyDescent="0.2">
      <c r="F984" s="35"/>
    </row>
    <row r="985" spans="6:6" x14ac:dyDescent="0.2">
      <c r="F985" s="35"/>
    </row>
    <row r="986" spans="6:6" x14ac:dyDescent="0.2">
      <c r="F986" s="35"/>
    </row>
    <row r="987" spans="6:6" x14ac:dyDescent="0.2">
      <c r="F987" s="35"/>
    </row>
    <row r="988" spans="6:6" x14ac:dyDescent="0.2">
      <c r="F988" s="35"/>
    </row>
    <row r="989" spans="6:6" x14ac:dyDescent="0.2">
      <c r="F989" s="35"/>
    </row>
    <row r="990" spans="6:6" x14ac:dyDescent="0.2">
      <c r="F990" s="35"/>
    </row>
    <row r="991" spans="6:6" x14ac:dyDescent="0.2">
      <c r="F991" s="35"/>
    </row>
    <row r="992" spans="6:6" x14ac:dyDescent="0.2">
      <c r="F992" s="35"/>
    </row>
    <row r="993" spans="6:6" x14ac:dyDescent="0.2">
      <c r="F993" s="35"/>
    </row>
    <row r="994" spans="6:6" x14ac:dyDescent="0.2">
      <c r="F994" s="35"/>
    </row>
    <row r="995" spans="6:6" x14ac:dyDescent="0.2">
      <c r="F995" s="35"/>
    </row>
    <row r="996" spans="6:6" x14ac:dyDescent="0.2">
      <c r="F996" s="35"/>
    </row>
    <row r="997" spans="6:6" x14ac:dyDescent="0.2">
      <c r="F997" s="35"/>
    </row>
    <row r="998" spans="6:6" x14ac:dyDescent="0.2">
      <c r="F998" s="35"/>
    </row>
    <row r="999" spans="6:6" x14ac:dyDescent="0.2">
      <c r="F999" s="35"/>
    </row>
    <row r="1000" spans="6:6" x14ac:dyDescent="0.2">
      <c r="F1000" s="35"/>
    </row>
    <row r="1001" spans="6:6" x14ac:dyDescent="0.2">
      <c r="F1001" s="35"/>
    </row>
  </sheetData>
  <conditionalFormatting sqref="E6">
    <cfRule type="notContainsBlanks" dxfId="5" priority="1">
      <formula>LEN(TRIM(E6))&gt;0</formula>
    </cfRule>
  </conditionalFormatting>
  <dataValidations count="1">
    <dataValidation type="custom" allowBlank="1" showDropDown="1" sqref="A2:G27" xr:uid="{00000000-0002-0000-0100-000000000000}">
      <formula1>AND(ISNUMBER(A2),(NOT(OR(NOT(ISERROR(DATEVALUE(A2))), AND(ISNUMBER(A2), LEFT(CELL("format", A2))="D")))))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3"/>
  <sheetViews>
    <sheetView showGridLines="0" workbookViewId="0">
      <selection activeCell="B5" sqref="B5"/>
    </sheetView>
  </sheetViews>
  <sheetFormatPr defaultColWidth="12.5703125" defaultRowHeight="15.75" customHeight="1" x14ac:dyDescent="0.2"/>
  <cols>
    <col min="1" max="1" width="21.140625" bestFit="1" customWidth="1"/>
    <col min="2" max="2" width="49.28515625" bestFit="1" customWidth="1"/>
    <col min="3" max="3" width="11" bestFit="1" customWidth="1"/>
    <col min="4" max="4" width="24.140625" bestFit="1" customWidth="1"/>
    <col min="5" max="5" width="56.42578125" bestFit="1" customWidth="1"/>
  </cols>
  <sheetData>
    <row r="1" spans="1:5" x14ac:dyDescent="0.2">
      <c r="A1" s="49" t="s">
        <v>65</v>
      </c>
      <c r="B1" s="50"/>
      <c r="C1" s="50"/>
      <c r="D1" s="50"/>
      <c r="E1" s="50"/>
    </row>
    <row r="2" spans="1:5" x14ac:dyDescent="0.2">
      <c r="A2" s="7" t="s">
        <v>66</v>
      </c>
      <c r="B2" s="7" t="s">
        <v>67</v>
      </c>
      <c r="C2" s="7" t="s">
        <v>68</v>
      </c>
      <c r="D2" s="7" t="s">
        <v>69</v>
      </c>
      <c r="E2" s="7" t="s">
        <v>70</v>
      </c>
    </row>
    <row r="3" spans="1:5" x14ac:dyDescent="0.2">
      <c r="A3" s="2" t="s">
        <v>71</v>
      </c>
      <c r="B3" s="3">
        <v>0.4</v>
      </c>
      <c r="C3" s="2">
        <v>4</v>
      </c>
      <c r="D3" s="2">
        <f t="shared" ref="D3:D5" si="0">B3*C3</f>
        <v>1.6</v>
      </c>
      <c r="E3" s="36" t="s">
        <v>72</v>
      </c>
    </row>
    <row r="4" spans="1:5" x14ac:dyDescent="0.2">
      <c r="A4" s="2" t="s">
        <v>73</v>
      </c>
      <c r="B4" s="3">
        <v>0.4</v>
      </c>
      <c r="C4" s="2">
        <v>5</v>
      </c>
      <c r="D4" s="2">
        <f t="shared" si="0"/>
        <v>2</v>
      </c>
      <c r="E4" s="36" t="s">
        <v>74</v>
      </c>
    </row>
    <row r="5" spans="1:5" x14ac:dyDescent="0.2">
      <c r="A5" s="2" t="s">
        <v>75</v>
      </c>
      <c r="B5" s="3">
        <v>0.2</v>
      </c>
      <c r="C5" s="2">
        <v>5</v>
      </c>
      <c r="D5" s="2">
        <f t="shared" si="0"/>
        <v>1</v>
      </c>
      <c r="E5" s="36" t="s">
        <v>76</v>
      </c>
    </row>
    <row r="6" spans="1:5" x14ac:dyDescent="0.2">
      <c r="A6" s="7" t="s">
        <v>77</v>
      </c>
      <c r="B6" s="37">
        <v>1</v>
      </c>
      <c r="C6" s="38">
        <f>AVERAGE(C3:C5)</f>
        <v>4.666666666666667</v>
      </c>
      <c r="D6" s="7">
        <f>SUM(D3:D5)</f>
        <v>4.5999999999999996</v>
      </c>
    </row>
    <row r="9" spans="1:5" x14ac:dyDescent="0.2">
      <c r="A9" s="49" t="s">
        <v>78</v>
      </c>
      <c r="B9" s="50"/>
      <c r="C9" s="50"/>
      <c r="D9" s="50"/>
      <c r="E9" s="50"/>
    </row>
    <row r="10" spans="1:5" x14ac:dyDescent="0.2">
      <c r="A10" s="1" t="s">
        <v>66</v>
      </c>
      <c r="B10" s="1" t="s">
        <v>67</v>
      </c>
      <c r="C10" s="1" t="s">
        <v>68</v>
      </c>
      <c r="D10" s="1" t="s">
        <v>79</v>
      </c>
      <c r="E10" s="7" t="s">
        <v>70</v>
      </c>
    </row>
    <row r="11" spans="1:5" x14ac:dyDescent="0.2">
      <c r="A11" s="2" t="s">
        <v>80</v>
      </c>
      <c r="B11" s="3">
        <v>0.4</v>
      </c>
      <c r="C11" s="4">
        <v>3</v>
      </c>
      <c r="D11" s="4">
        <f t="shared" ref="D11:D13" si="1">B11*C11</f>
        <v>1.2000000000000002</v>
      </c>
      <c r="E11" s="36" t="s">
        <v>81</v>
      </c>
    </row>
    <row r="12" spans="1:5" x14ac:dyDescent="0.2">
      <c r="A12" s="2" t="s">
        <v>82</v>
      </c>
      <c r="B12" s="3">
        <v>0.3</v>
      </c>
      <c r="C12" s="4">
        <v>4</v>
      </c>
      <c r="D12" s="4">
        <f t="shared" si="1"/>
        <v>1.2</v>
      </c>
      <c r="E12" s="36" t="s">
        <v>83</v>
      </c>
    </row>
    <row r="13" spans="1:5" x14ac:dyDescent="0.2">
      <c r="A13" s="2" t="s">
        <v>84</v>
      </c>
      <c r="B13" s="3">
        <v>0.3</v>
      </c>
      <c r="C13" s="4">
        <v>2</v>
      </c>
      <c r="D13" s="4">
        <f t="shared" si="1"/>
        <v>0.6</v>
      </c>
      <c r="E13" s="36" t="s">
        <v>85</v>
      </c>
    </row>
    <row r="14" spans="1:5" x14ac:dyDescent="0.2">
      <c r="A14" s="7" t="s">
        <v>77</v>
      </c>
      <c r="B14" s="39">
        <f>SUM(B11:B13)</f>
        <v>1</v>
      </c>
      <c r="C14" s="10">
        <f>AVERAGE(C11:C13)</f>
        <v>3</v>
      </c>
      <c r="D14" s="10">
        <f>SUM(D11:D13)</f>
        <v>3.0000000000000004</v>
      </c>
    </row>
    <row r="17" spans="1:5" x14ac:dyDescent="0.2">
      <c r="A17" s="49" t="s">
        <v>86</v>
      </c>
      <c r="B17" s="50"/>
      <c r="C17" s="50"/>
      <c r="D17" s="50"/>
      <c r="E17" s="50"/>
    </row>
    <row r="18" spans="1:5" x14ac:dyDescent="0.2">
      <c r="A18" s="1" t="s">
        <v>66</v>
      </c>
      <c r="B18" s="1" t="s">
        <v>87</v>
      </c>
      <c r="C18" s="1" t="s">
        <v>88</v>
      </c>
      <c r="D18" s="7" t="s">
        <v>89</v>
      </c>
      <c r="E18" s="1" t="s">
        <v>70</v>
      </c>
    </row>
    <row r="19" spans="1:5" x14ac:dyDescent="0.2">
      <c r="A19" s="2" t="s">
        <v>90</v>
      </c>
      <c r="B19" s="3">
        <v>0.4</v>
      </c>
      <c r="C19" s="2">
        <v>3</v>
      </c>
      <c r="D19" s="2">
        <f t="shared" ref="D19:D21" si="2">B19*C19</f>
        <v>1.2000000000000002</v>
      </c>
      <c r="E19" s="40" t="s">
        <v>91</v>
      </c>
    </row>
    <row r="20" spans="1:5" x14ac:dyDescent="0.2">
      <c r="A20" s="2" t="s">
        <v>92</v>
      </c>
      <c r="B20" s="3">
        <v>0.3</v>
      </c>
      <c r="C20" s="2">
        <v>2</v>
      </c>
      <c r="D20" s="2">
        <f t="shared" si="2"/>
        <v>0.6</v>
      </c>
      <c r="E20" s="40" t="s">
        <v>93</v>
      </c>
    </row>
    <row r="21" spans="1:5" x14ac:dyDescent="0.2">
      <c r="A21" s="2" t="s">
        <v>94</v>
      </c>
      <c r="B21" s="3">
        <v>0.3</v>
      </c>
      <c r="C21" s="2">
        <v>4</v>
      </c>
      <c r="D21" s="2">
        <f t="shared" si="2"/>
        <v>1.2</v>
      </c>
      <c r="E21" s="40" t="s">
        <v>95</v>
      </c>
    </row>
    <row r="22" spans="1:5" x14ac:dyDescent="0.2">
      <c r="A22" s="7" t="s">
        <v>77</v>
      </c>
      <c r="B22" s="39">
        <f>SUM(B19:B21)</f>
        <v>1</v>
      </c>
      <c r="C22" s="38">
        <f>AVERAGE(C19:C21)</f>
        <v>3</v>
      </c>
      <c r="D22" s="7">
        <f>SUM(D19:D21)</f>
        <v>3</v>
      </c>
      <c r="E22" s="41" t="b">
        <f>(3*0.4)+(2*0.3)+(4*0.3) = 3</f>
        <v>1</v>
      </c>
    </row>
    <row r="24" spans="1:5" x14ac:dyDescent="0.2">
      <c r="A24" s="49" t="s">
        <v>96</v>
      </c>
      <c r="B24" s="50"/>
      <c r="C24" s="50"/>
      <c r="D24" s="50"/>
      <c r="E24" s="50"/>
    </row>
    <row r="25" spans="1:5" x14ac:dyDescent="0.2">
      <c r="A25" s="7" t="s">
        <v>97</v>
      </c>
      <c r="B25" s="7" t="s">
        <v>67</v>
      </c>
      <c r="C25" s="7" t="s">
        <v>88</v>
      </c>
      <c r="D25" s="7" t="s">
        <v>89</v>
      </c>
      <c r="E25" s="7" t="s">
        <v>70</v>
      </c>
    </row>
    <row r="26" spans="1:5" x14ac:dyDescent="0.2">
      <c r="A26" s="2" t="s">
        <v>98</v>
      </c>
      <c r="B26" s="3">
        <v>0.3</v>
      </c>
      <c r="C26" s="4">
        <v>4.5</v>
      </c>
      <c r="D26" s="2">
        <f t="shared" ref="D26:D29" si="3">B26*C26</f>
        <v>1.3499999999999999</v>
      </c>
      <c r="E26" s="36" t="s">
        <v>99</v>
      </c>
    </row>
    <row r="27" spans="1:5" x14ac:dyDescent="0.2">
      <c r="A27" s="2" t="s">
        <v>100</v>
      </c>
      <c r="B27" s="3">
        <v>0.25</v>
      </c>
      <c r="C27" s="4">
        <f>D6</f>
        <v>4.5999999999999996</v>
      </c>
      <c r="D27" s="2">
        <f t="shared" si="3"/>
        <v>1.1499999999999999</v>
      </c>
      <c r="E27" s="36" t="s">
        <v>101</v>
      </c>
    </row>
    <row r="28" spans="1:5" x14ac:dyDescent="0.2">
      <c r="A28" s="2" t="s">
        <v>102</v>
      </c>
      <c r="B28" s="3">
        <v>0.15</v>
      </c>
      <c r="C28" s="4">
        <f>D22</f>
        <v>3</v>
      </c>
      <c r="D28" s="2">
        <f t="shared" si="3"/>
        <v>0.44999999999999996</v>
      </c>
      <c r="E28" s="36" t="s">
        <v>103</v>
      </c>
    </row>
    <row r="29" spans="1:5" x14ac:dyDescent="0.2">
      <c r="A29" s="2" t="s">
        <v>104</v>
      </c>
      <c r="B29" s="3">
        <v>0.3</v>
      </c>
      <c r="C29" s="4">
        <f>D14</f>
        <v>3.0000000000000004</v>
      </c>
      <c r="D29" s="2">
        <f t="shared" si="3"/>
        <v>0.90000000000000013</v>
      </c>
      <c r="E29" s="36" t="s">
        <v>105</v>
      </c>
    </row>
    <row r="30" spans="1:5" x14ac:dyDescent="0.2">
      <c r="A30" s="7" t="s">
        <v>106</v>
      </c>
      <c r="B30" s="37">
        <f>SUM(B26:B29)</f>
        <v>1</v>
      </c>
      <c r="C30" s="10">
        <f>AVERAGE(C26:C29)</f>
        <v>3.7749999999999999</v>
      </c>
      <c r="D30" s="7">
        <f>SUM(D26:D29)</f>
        <v>3.8500000000000005</v>
      </c>
    </row>
    <row r="32" spans="1:5" x14ac:dyDescent="0.2">
      <c r="A32" s="2" t="s">
        <v>107</v>
      </c>
      <c r="B32" s="36" t="str">
        <f>IF(D30&gt;=3.5, "Proceed with caution", "Do not proceed")</f>
        <v>Proceed with caution</v>
      </c>
    </row>
    <row r="33" spans="1:2" x14ac:dyDescent="0.2">
      <c r="A33" s="2" t="s">
        <v>108</v>
      </c>
      <c r="B33" s="42" t="str">
        <f>IF(D30&gt;=3.5, "Negotiate community benefits &amp; expedite EPRA permits", "Re-evaluate project viability")</f>
        <v>Negotiate community benefits &amp; expedite EPRA permits</v>
      </c>
    </row>
  </sheetData>
  <mergeCells count="4">
    <mergeCell ref="A9:E9"/>
    <mergeCell ref="A1:E1"/>
    <mergeCell ref="A17:E17"/>
    <mergeCell ref="A24:E24"/>
  </mergeCells>
  <conditionalFormatting sqref="A1:D1">
    <cfRule type="notContainsBlanks" dxfId="4" priority="2">
      <formula>LEN(TRIM(A1))&gt;0</formula>
    </cfRule>
  </conditionalFormatting>
  <conditionalFormatting sqref="A17:D17">
    <cfRule type="notContainsBlanks" dxfId="3" priority="1">
      <formula>LEN(TRIM(A17))&gt;0</formula>
    </cfRule>
  </conditionalFormatting>
  <conditionalFormatting sqref="A24:D24">
    <cfRule type="notContainsBlanks" dxfId="2" priority="4">
      <formula>LEN(TRIM(A24))&gt;0</formula>
    </cfRule>
  </conditionalFormatting>
  <conditionalFormatting sqref="A32:D33">
    <cfRule type="notContainsBlanks" dxfId="1" priority="5">
      <formula>LEN(TRIM(A32))&gt;0</formula>
    </cfRule>
  </conditionalFormatting>
  <conditionalFormatting sqref="A9:E9">
    <cfRule type="notContainsBlanks" dxfId="0" priority="3">
      <formula>LEN(TRIM(A9))&gt;0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CAPEX &amp; OPEX</vt:lpstr>
      <vt:lpstr>CF</vt:lpstr>
      <vt:lpstr>Weighted Scoring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Keuya</cp:lastModifiedBy>
  <dcterms:modified xsi:type="dcterms:W3CDTF">2025-05-22T12:22:41Z</dcterms:modified>
</cp:coreProperties>
</file>