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vin\Desktop\Homework_KUC\Excel\Excel-Manipulation\"/>
    </mc:Choice>
  </mc:AlternateContent>
  <xr:revisionPtr revIDLastSave="0" documentId="13_ncr:1_{06173C19-6B4E-4C57-8ACA-937B9AA2E8FC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  <sheet name="Pivot Category" sheetId="4" r:id="rId2"/>
    <sheet name="Pivot Sub-Category" sheetId="5" r:id="rId3"/>
    <sheet name="Pivot Date" sheetId="6" r:id="rId4"/>
    <sheet name="Extra Credit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D2" i="7"/>
  <c r="B12" i="7"/>
  <c r="C12" i="7"/>
  <c r="C11" i="7"/>
  <c r="C10" i="7"/>
  <c r="C9" i="7"/>
  <c r="C8" i="7"/>
  <c r="C7" i="7"/>
  <c r="C6" i="7"/>
  <c r="C5" i="7"/>
  <c r="C4" i="7"/>
  <c r="C3" i="7"/>
  <c r="C2" i="7"/>
  <c r="C15" i="7"/>
  <c r="D15" i="7"/>
  <c r="B15" i="7"/>
  <c r="B7" i="7"/>
  <c r="B2" i="7"/>
  <c r="B11" i="7"/>
  <c r="B10" i="7"/>
  <c r="B9" i="7"/>
  <c r="B8" i="7"/>
  <c r="B6" i="7"/>
  <c r="B5" i="7"/>
  <c r="B4" i="7"/>
  <c r="B3" i="7"/>
  <c r="Q2" i="1"/>
  <c r="H9" i="7" l="1"/>
  <c r="E12" i="7"/>
  <c r="F12" i="7" s="1"/>
  <c r="E11" i="7"/>
  <c r="G11" i="7" s="1"/>
  <c r="E10" i="7"/>
  <c r="F10" i="7" s="1"/>
  <c r="E9" i="7"/>
  <c r="G9" i="7" s="1"/>
  <c r="E8" i="7"/>
  <c r="H8" i="7" s="1"/>
  <c r="E5" i="7"/>
  <c r="F5" i="7" s="1"/>
  <c r="E4" i="7"/>
  <c r="G4" i="7" s="1"/>
  <c r="E3" i="7"/>
  <c r="G3" i="7" s="1"/>
  <c r="D13" i="7"/>
  <c r="C13" i="7"/>
  <c r="E6" i="7"/>
  <c r="H6" i="7" s="1"/>
  <c r="E7" i="7"/>
  <c r="G7" i="7" s="1"/>
  <c r="B13" i="7"/>
  <c r="E2" i="7"/>
  <c r="F2" i="7" s="1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P2" i="1"/>
  <c r="O2" i="1"/>
  <c r="F4" i="7" l="1"/>
  <c r="G12" i="7"/>
  <c r="F11" i="7"/>
  <c r="H7" i="7"/>
  <c r="F8" i="7"/>
  <c r="H4" i="7"/>
  <c r="G6" i="7"/>
  <c r="H11" i="7"/>
  <c r="H2" i="7"/>
  <c r="F3" i="7"/>
  <c r="G10" i="7"/>
  <c r="H12" i="7"/>
  <c r="G2" i="7"/>
  <c r="F7" i="7"/>
  <c r="F9" i="7"/>
  <c r="G8" i="7"/>
  <c r="F6" i="7"/>
  <c r="H5" i="7"/>
  <c r="H3" i="7"/>
  <c r="G5" i="7"/>
  <c r="H10" i="7"/>
  <c r="E13" i="7"/>
  <c r="G13" i="7" s="1"/>
  <c r="F13" i="7" l="1"/>
  <c r="H13" i="7"/>
</calcChain>
</file>

<file path=xl/sharedStrings.xml><?xml version="1.0" encoding="utf-8"?>
<sst xmlns="http://schemas.openxmlformats.org/spreadsheetml/2006/main" count="24894" uniqueCount="8402">
  <si>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</si>
  <si>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</si>
  <si>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</si>
  <si>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</si>
  <si>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</si>
  <si>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</si>
  <si>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</si>
  <si>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</si>
  <si>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</si>
  <si>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</si>
  <si>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</si>
  <si>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</si>
  <si>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</si>
  <si>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</si>
  <si>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</si>
  <si>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</si>
  <si>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</si>
  <si>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</si>
  <si>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</si>
  <si>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</si>
  <si>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</si>
  <si>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</si>
  <si>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</si>
  <si>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</si>
  <si>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</si>
  <si>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</si>
  <si>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</si>
  <si>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</si>
  <si>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</si>
  <si>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</si>
  <si>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</si>
  <si>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</si>
  <si>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</si>
  <si>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</si>
  <si>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</si>
  <si>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</si>
  <si>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</si>
  <si>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</si>
  <si>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</si>
  <si>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</si>
  <si>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</si>
  <si>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</si>
  <si>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</si>
  <si>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</si>
  <si>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</si>
  <si>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</si>
  <si>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</si>
  <si>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</si>
  <si>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</si>
  <si>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</si>
  <si>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</si>
  <si>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</si>
  <si>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</si>
  <si>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</si>
  <si>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</si>
  <si>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</si>
  <si>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</si>
  <si>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</si>
  <si>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</si>
  <si>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</si>
  <si>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</si>
  <si>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</si>
  <si>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</si>
  <si>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</si>
  <si>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</si>
  <si>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</si>
  <si>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</si>
  <si>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</si>
  <si>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</si>
  <si>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</si>
  <si>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</si>
  <si>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</si>
  <si>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</si>
  <si>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</si>
  <si>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</si>
  <si>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</si>
  <si>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</si>
  <si>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</si>
  <si>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</si>
  <si>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</si>
  <si>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</si>
  <si>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</si>
  <si>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</si>
  <si>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</si>
  <si>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</si>
  <si>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</si>
  <si>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</si>
  <si>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</si>
  <si>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</si>
  <si>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</si>
  <si>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</si>
  <si>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</si>
  <si>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</si>
  <si>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</si>
  <si>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</si>
  <si>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</si>
  <si>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</si>
  <si>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</si>
  <si>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</si>
  <si>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</si>
  <si>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</si>
  <si>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</si>
  <si>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</si>
  <si>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</si>
  <si>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</si>
  <si>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</si>
  <si>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</si>
  <si>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</si>
  <si>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</si>
  <si>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</si>
  <si>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</si>
  <si>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</si>
  <si>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</si>
  <si>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</si>
  <si>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</si>
  <si>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</si>
  <si>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</si>
  <si>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</si>
  <si>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</si>
  <si>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</si>
  <si>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</si>
  <si>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</si>
  <si>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</si>
  <si>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</si>
  <si>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</si>
  <si>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</si>
  <si>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</si>
  <si>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</si>
  <si>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</si>
  <si>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</si>
  <si>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</si>
  <si>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</si>
  <si>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</si>
  <si>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</si>
  <si>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</si>
  <si>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</si>
  <si>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</si>
  <si>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</si>
  <si>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</si>
  <si>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</si>
  <si>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</si>
  <si>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</si>
  <si>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</si>
  <si>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</si>
  <si>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</si>
  <si>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</si>
  <si>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</si>
  <si>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</si>
  <si>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</si>
  <si>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</si>
  <si>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</si>
  <si>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</si>
  <si>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</si>
  <si>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</si>
  <si>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</si>
  <si>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</si>
  <si>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</si>
  <si>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</si>
  <si>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</si>
  <si>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</si>
  <si>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</si>
  <si>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</si>
  <si>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</si>
  <si>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</si>
  <si>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</si>
  <si>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</si>
  <si>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</si>
  <si>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</si>
  <si>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</si>
  <si>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</si>
  <si>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</si>
  <si>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</si>
  <si>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</si>
  <si>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</si>
  <si>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</si>
  <si>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</si>
  <si>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</si>
  <si>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</si>
  <si>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</si>
  <si>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</si>
  <si>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</si>
  <si>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</si>
  <si>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</si>
  <si>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</si>
  <si>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</si>
  <si>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</si>
  <si>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</si>
  <si>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</si>
  <si>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</si>
  <si>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</si>
  <si>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</si>
  <si>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</si>
  <si>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</si>
  <si>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</si>
  <si>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</si>
  <si>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</si>
  <si>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</si>
  <si>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</si>
  <si>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</si>
  <si>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</si>
  <si>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</si>
  <si>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</si>
  <si>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</si>
  <si>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</si>
  <si>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</si>
  <si>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</si>
  <si>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</si>
  <si>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</si>
  <si>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</si>
  <si>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</si>
  <si>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</si>
  <si>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</si>
  <si>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</si>
  <si>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</si>
  <si>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</si>
  <si>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</si>
  <si>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</si>
  <si>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</si>
  <si>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</si>
  <si>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</si>
  <si>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</si>
  <si>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</si>
  <si>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</si>
  <si>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</si>
  <si>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</si>
  <si>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</si>
  <si>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</si>
  <si>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</si>
  <si>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</si>
  <si>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</si>
  <si>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</si>
  <si>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</si>
  <si>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</si>
  <si>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</si>
  <si>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</si>
  <si>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</si>
  <si>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</si>
  <si>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</si>
  <si>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</si>
  <si>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</si>
  <si>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</si>
  <si>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</si>
  <si>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</si>
  <si>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</si>
  <si>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</si>
  <si>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</si>
  <si>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</si>
  <si>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</si>
  <si>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</si>
  <si>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</si>
  <si>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</si>
  <si>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</si>
  <si>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</si>
  <si>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</si>
  <si>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</si>
  <si>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</si>
  <si>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</si>
  <si>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</si>
  <si>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</si>
  <si>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</si>
  <si>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</si>
  <si>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</si>
  <si>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</si>
  <si>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</si>
  <si>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</si>
  <si>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</si>
  <si>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</si>
  <si>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</si>
  <si>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</si>
  <si>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</si>
  <si>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</si>
  <si>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</si>
  <si>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</si>
  <si>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</si>
  <si>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</si>
  <si>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</si>
  <si>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</si>
  <si>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</si>
  <si>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</si>
  <si>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</si>
  <si>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</si>
  <si>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</si>
  <si>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</si>
  <si>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</si>
  <si>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</si>
  <si>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</si>
  <si>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</si>
  <si>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</si>
  <si>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</si>
  <si>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</si>
  <si>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</si>
  <si>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</si>
  <si>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</si>
  <si>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</si>
  <si>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</si>
  <si>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</si>
  <si>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</si>
  <si>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</si>
  <si>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</si>
  <si>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</si>
  <si>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</si>
  <si>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</si>
  <si>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</si>
  <si>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</si>
  <si>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</si>
  <si>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</si>
  <si>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</si>
  <si>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</si>
  <si>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</si>
  <si>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</si>
  <si>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</si>
  <si>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</si>
  <si>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</si>
  <si>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</si>
  <si>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</si>
  <si>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</si>
  <si>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</si>
  <si>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</si>
  <si>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</si>
  <si>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</si>
  <si>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</si>
  <si>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</si>
  <si>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</si>
  <si>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</si>
  <si>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</si>
  <si>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</si>
  <si>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</si>
  <si>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</si>
  <si>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</si>
  <si>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</si>
  <si>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</si>
  <si>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</si>
  <si>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</si>
  <si>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</si>
  <si>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</si>
  <si>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</si>
  <si>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</si>
  <si>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</si>
  <si>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</si>
  <si>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</si>
  <si>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</si>
  <si>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</si>
  <si>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</si>
  <si>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</si>
  <si>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</si>
  <si>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</si>
  <si>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</si>
  <si>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</si>
  <si>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</si>
  <si>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</si>
  <si>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</si>
  <si>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</si>
  <si>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</si>
  <si>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</si>
  <si>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</si>
  <si>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</si>
  <si>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</si>
  <si>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</si>
  <si>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</si>
  <si>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</si>
  <si>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</si>
  <si>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</si>
  <si>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</si>
  <si>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</si>
  <si>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</si>
  <si>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</si>
  <si>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</si>
  <si>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</si>
  <si>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</si>
  <si>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</si>
  <si>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</si>
  <si>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</si>
  <si>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</si>
  <si>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</si>
  <si>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</si>
  <si>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</si>
  <si>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</si>
  <si>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</si>
  <si>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</si>
  <si>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</si>
  <si>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</si>
  <si>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</si>
  <si>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</si>
  <si>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</si>
  <si>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</si>
  <si>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</si>
  <si>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</si>
  <si>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</si>
  <si>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</si>
  <si>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</si>
  <si>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</si>
  <si>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</si>
  <si>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</si>
  <si>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</si>
  <si>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</si>
  <si>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</si>
  <si>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</si>
  <si>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</si>
  <si>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</si>
  <si>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</si>
  <si>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</si>
  <si>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</si>
  <si>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</si>
  <si>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</si>
  <si>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</si>
  <si>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</si>
  <si>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</si>
  <si>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</si>
  <si>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</si>
  <si>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</si>
  <si>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</si>
  <si>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</si>
  <si>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</si>
  <si>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</si>
  <si>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</si>
  <si>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</si>
  <si>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</si>
  <si>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</si>
  <si>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</si>
  <si>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</si>
  <si>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</si>
  <si>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</si>
  <si>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</si>
  <si>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</si>
  <si>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</si>
  <si>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</si>
  <si>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</si>
  <si>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</si>
  <si>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</si>
  <si>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</si>
  <si>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</si>
  <si>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</si>
  <si>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</si>
  <si>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</si>
  <si>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</si>
  <si>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</si>
  <si>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</si>
  <si>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</si>
  <si>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</si>
  <si>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</si>
  <si>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</si>
  <si>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</si>
  <si>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</si>
  <si>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</si>
  <si>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</si>
  <si>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</si>
  <si>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</si>
  <si>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</si>
  <si>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</si>
  <si>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</si>
  <si>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</si>
  <si>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</si>
  <si>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</si>
  <si>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</si>
  <si>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</si>
  <si>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</si>
  <si>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</si>
  <si>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</si>
  <si>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</si>
  <si>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</si>
  <si>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</si>
  <si>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</si>
  <si>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</si>
  <si>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</si>
  <si>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</si>
  <si>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</si>
  <si>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</si>
  <si>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</si>
  <si>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</si>
  <si>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</si>
  <si>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</si>
  <si>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</si>
  <si>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</si>
  <si>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</si>
  <si>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</si>
  <si>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</si>
  <si>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</si>
  <si>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</si>
  <si>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</si>
  <si>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</si>
  <si>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</si>
  <si>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</si>
  <si>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</si>
  <si>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</si>
  <si>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</si>
  <si>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</si>
  <si>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</si>
  <si>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</si>
  <si>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</si>
  <si>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</si>
  <si>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</si>
  <si>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</si>
  <si>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</si>
  <si>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</si>
  <si>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</si>
  <si>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</si>
  <si>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</si>
  <si>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</si>
  <si>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</si>
  <si>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</si>
  <si>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</si>
  <si>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</si>
  <si>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</si>
  <si>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</si>
  <si>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</si>
  <si>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</si>
  <si>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</si>
  <si>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</si>
  <si>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</si>
  <si>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</si>
  <si>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</si>
  <si>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</si>
  <si>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</si>
  <si>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</si>
  <si>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</si>
  <si>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</si>
  <si>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</si>
  <si>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</si>
  <si>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</si>
  <si>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</si>
  <si>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</si>
  <si>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</si>
  <si>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</si>
  <si>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</si>
  <si>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</si>
  <si>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</si>
  <si>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</si>
  <si>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</si>
  <si>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</si>
  <si>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</si>
  <si>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</si>
  <si>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</si>
  <si>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</si>
  <si>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</si>
  <si>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</si>
  <si>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</si>
  <si>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</si>
  <si>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</si>
  <si>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</si>
  <si>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</si>
  <si>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</si>
  <si>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</si>
  <si>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</si>
  <si>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</si>
  <si>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</si>
  <si>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</si>
  <si>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</si>
  <si>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</si>
  <si>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</si>
  <si>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</si>
  <si>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</si>
  <si>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</si>
  <si>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</si>
  <si>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</si>
  <si>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</si>
  <si>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</si>
  <si>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</si>
  <si>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</si>
  <si>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</si>
  <si>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</si>
  <si>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</si>
  <si>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</si>
  <si>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</si>
  <si>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</si>
  <si>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</si>
  <si>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</si>
  <si>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</si>
  <si>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</si>
  <si>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</si>
  <si>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</si>
  <si>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</si>
  <si>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</si>
  <si>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</si>
  <si>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</si>
  <si>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</si>
  <si>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</si>
  <si>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</si>
  <si>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</si>
  <si>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</si>
  <si>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</si>
  <si>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</si>
  <si>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</si>
  <si>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</si>
  <si>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</si>
  <si>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</si>
  <si>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</si>
  <si>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</si>
  <si>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</si>
  <si>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</si>
  <si>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</si>
  <si>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</si>
  <si>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</si>
  <si>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</si>
  <si>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</si>
  <si>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</si>
  <si>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</si>
  <si>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</si>
  <si>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</si>
  <si>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</si>
  <si>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</si>
  <si>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</si>
  <si>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</si>
  <si>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</si>
  <si>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</si>
  <si>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</si>
  <si>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</si>
  <si>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</si>
  <si>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</si>
  <si>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</si>
  <si>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</si>
  <si>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</si>
  <si>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</si>
  <si>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</si>
  <si>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</si>
  <si>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</si>
  <si>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</si>
  <si>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</si>
  <si>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</si>
  <si>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</si>
  <si>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</si>
  <si>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</si>
  <si>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</si>
  <si>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</si>
  <si>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</si>
  <si>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</si>
  <si>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</si>
  <si>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</si>
  <si>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</si>
  <si>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</si>
  <si>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</si>
  <si>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</si>
  <si>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</si>
  <si>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</si>
  <si>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</si>
  <si>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</si>
  <si>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</si>
  <si>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</si>
  <si>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</si>
  <si>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</si>
  <si>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</si>
  <si>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</si>
  <si>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</si>
  <si>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</si>
  <si>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</si>
  <si>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</si>
  <si>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</si>
  <si>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</si>
  <si>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</si>
  <si>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</si>
  <si>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</si>
  <si>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</si>
  <si>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</si>
  <si>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</si>
  <si>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</si>
  <si>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</si>
  <si>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</si>
  <si>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</si>
  <si>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</si>
  <si>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</si>
  <si>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</si>
  <si>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</si>
  <si>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</si>
  <si>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</si>
  <si>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</si>
  <si>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</si>
  <si>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</si>
  <si>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</si>
  <si>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</si>
  <si>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</si>
  <si>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</si>
  <si>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</si>
  <si>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</si>
  <si>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</si>
  <si>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</si>
  <si>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</si>
  <si>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</si>
  <si>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</si>
  <si>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</si>
  <si>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</si>
  <si>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</si>
  <si>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</si>
  <si>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</si>
  <si>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</si>
  <si>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</si>
  <si>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</si>
  <si>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</si>
  <si>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</si>
  <si>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</si>
  <si>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</si>
  <si>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</si>
  <si>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</si>
  <si>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</si>
  <si>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</si>
  <si>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</si>
  <si>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</si>
  <si>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</si>
  <si>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</si>
  <si>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</si>
  <si>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</si>
  <si>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</si>
  <si>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</si>
  <si>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</si>
  <si>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</si>
  <si>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</si>
  <si>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</si>
  <si>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</si>
  <si>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</si>
  <si>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</si>
  <si>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</si>
  <si>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</si>
  <si>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</si>
  <si>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</si>
  <si>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</si>
  <si>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</si>
  <si>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</si>
  <si>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</si>
  <si>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</si>
  <si>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</si>
  <si>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</si>
  <si>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</si>
  <si>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</si>
  <si>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</si>
  <si>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</si>
  <si>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</si>
  <si>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</si>
  <si>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</si>
  <si>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</si>
  <si>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</si>
  <si>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</si>
  <si>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</si>
  <si>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</si>
  <si>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</si>
  <si>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</si>
  <si>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</si>
  <si>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</si>
  <si>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</si>
  <si>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</si>
  <si>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</si>
  <si>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</si>
  <si>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</si>
  <si>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</si>
  <si>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</si>
  <si>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</si>
  <si>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</si>
  <si>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</si>
  <si>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</si>
  <si>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</si>
  <si>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</si>
  <si>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</si>
  <si>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</si>
  <si>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</si>
  <si>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</si>
  <si>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</si>
  <si>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</si>
  <si>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</si>
  <si>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</si>
  <si>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</si>
  <si>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</si>
  <si>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</si>
  <si>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</si>
  <si>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</si>
  <si>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</si>
  <si>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</si>
  <si>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</si>
  <si>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</si>
  <si>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</si>
  <si>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</si>
  <si>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</si>
  <si>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</si>
  <si>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</si>
  <si>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</si>
  <si>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</si>
  <si>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</si>
  <si>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</si>
  <si>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</si>
  <si>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</si>
  <si>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</si>
  <si>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</si>
  <si>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</si>
  <si>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</si>
  <si>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</si>
  <si>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</si>
  <si>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</si>
  <si>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</si>
  <si>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</si>
  <si>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</si>
  <si>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</si>
  <si>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</si>
  <si>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</si>
  <si>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</si>
  <si>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</si>
  <si>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</si>
  <si>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</si>
  <si>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</si>
  <si>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</si>
  <si>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</si>
  <si>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</si>
  <si>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</si>
  <si>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</si>
  <si>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</si>
  <si>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</si>
  <si>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</si>
  <si>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</si>
  <si>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</si>
  <si>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</si>
  <si>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</si>
  <si>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</si>
  <si>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</si>
  <si>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</si>
  <si>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</si>
  <si>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</si>
  <si>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</si>
  <si>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</si>
  <si>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</si>
  <si>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</si>
  <si>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</si>
  <si>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</si>
  <si>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</si>
  <si>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</si>
  <si>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</si>
  <si>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</si>
  <si>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</si>
  <si>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</si>
  <si>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</si>
  <si>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</si>
  <si>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</si>
  <si>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</si>
  <si>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</si>
  <si>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</si>
  <si>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</si>
  <si>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</si>
  <si>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</si>
  <si>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</si>
  <si>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</si>
  <si>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</si>
  <si>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</si>
  <si>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</si>
  <si>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</si>
  <si>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</si>
  <si>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</si>
  <si>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</si>
  <si>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</si>
  <si>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</si>
  <si>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</si>
  <si>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</si>
  <si>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</si>
  <si>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</si>
  <si>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</si>
  <si>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</si>
  <si>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</si>
  <si>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</si>
  <si>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</si>
  <si>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</si>
  <si>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</si>
  <si>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</si>
  <si>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</si>
  <si>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</si>
  <si>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</si>
  <si>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</si>
  <si>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</si>
  <si>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</si>
  <si>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</si>
  <si>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</si>
  <si>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</si>
  <si>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</si>
  <si>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</si>
  <si>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</si>
  <si>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</si>
  <si>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</si>
  <si>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</si>
  <si>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</si>
  <si>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</si>
  <si>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</si>
  <si>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</si>
  <si>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</si>
  <si>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</si>
  <si>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</si>
  <si>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</si>
  <si>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</si>
  <si>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</si>
  <si>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</si>
  <si>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</si>
  <si>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</si>
  <si>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</si>
  <si>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</si>
  <si>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</si>
  <si>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</si>
  <si>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</si>
  <si>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</si>
  <si>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</si>
  <si>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</si>
  <si>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</si>
  <si>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</si>
  <si>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</si>
  <si>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</si>
  <si>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</si>
  <si>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</si>
  <si>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</si>
  <si>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</si>
  <si>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</si>
  <si>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</si>
  <si>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</si>
  <si>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</si>
  <si>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</si>
  <si>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</si>
  <si>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</si>
  <si>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</si>
  <si>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</si>
  <si>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</si>
  <si>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</si>
  <si>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</si>
  <si>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</si>
  <si>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</si>
  <si>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</si>
  <si>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</si>
  <si>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</si>
  <si>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</si>
  <si>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</si>
  <si>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</si>
  <si>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</si>
  <si>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</si>
  <si>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</si>
  <si>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</si>
  <si>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</si>
  <si>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</si>
  <si>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</si>
  <si>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</si>
  <si>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</si>
  <si>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</si>
  <si>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</si>
  <si>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</si>
  <si>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</si>
  <si>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</si>
  <si>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</si>
  <si>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</si>
  <si>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</si>
  <si>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</si>
  <si>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</si>
  <si>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</si>
  <si>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</si>
  <si>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</si>
  <si>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</si>
  <si>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</si>
  <si>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</si>
  <si>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</si>
  <si>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</si>
  <si>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</si>
  <si>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</si>
  <si>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</si>
  <si>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</si>
  <si>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</si>
  <si>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</si>
  <si>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</si>
  <si>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</si>
  <si>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</si>
  <si>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</si>
  <si>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</si>
  <si>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</si>
  <si>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</si>
  <si>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</si>
  <si>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</si>
  <si>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</si>
  <si>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</si>
  <si>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</si>
  <si>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</si>
  <si>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</si>
  <si>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</si>
  <si>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</si>
  <si>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</si>
  <si>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</si>
  <si>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</si>
  <si>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</si>
  <si>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</si>
  <si>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</si>
  <si>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</si>
  <si>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</si>
  <si>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</si>
  <si>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</si>
  <si>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</si>
  <si>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</si>
  <si>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</si>
  <si>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</si>
  <si>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</si>
  <si>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</si>
  <si>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</si>
  <si>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</si>
  <si>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</si>
  <si>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</si>
  <si>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</si>
  <si>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</si>
  <si>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</si>
  <si>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</si>
  <si>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</si>
  <si>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</si>
  <si>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</si>
  <si>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</si>
  <si>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</si>
  <si>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</si>
  <si>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</si>
  <si>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</si>
  <si>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</si>
  <si>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</si>
  <si>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</si>
  <si>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</si>
  <si>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</si>
  <si>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</si>
  <si>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</si>
  <si>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</si>
  <si>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</si>
  <si>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</si>
  <si>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</si>
  <si>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</si>
  <si>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</si>
  <si>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</si>
  <si>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</si>
  <si>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</si>
  <si>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</si>
  <si>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</si>
  <si>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</si>
  <si>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</si>
  <si>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</si>
  <si>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</si>
  <si>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</si>
  <si>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</si>
  <si>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</si>
  <si>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</si>
  <si>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</si>
  <si>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</si>
  <si>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</si>
  <si>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</si>
  <si>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</si>
  <si>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</si>
  <si>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</si>
  <si>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</si>
  <si>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</si>
  <si>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</si>
  <si>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</si>
  <si>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</si>
  <si>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</si>
  <si>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</si>
  <si>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</si>
  <si>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</si>
  <si>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</si>
  <si>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</si>
  <si>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</si>
  <si>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</si>
  <si>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</si>
  <si>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</si>
  <si>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</si>
  <si>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</si>
  <si>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</si>
  <si>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</si>
  <si>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</si>
  <si>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</si>
  <si>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</si>
  <si>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</si>
  <si>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</si>
  <si>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</si>
  <si>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</si>
  <si>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</si>
  <si>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</si>
  <si>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</si>
  <si>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</si>
  <si>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</si>
  <si>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</si>
  <si>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</si>
  <si>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</si>
  <si>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</si>
  <si>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</si>
  <si>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</si>
  <si>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</si>
  <si>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</si>
  <si>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</si>
  <si>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</si>
  <si>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</si>
  <si>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</si>
  <si>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</si>
  <si>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</si>
  <si>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</si>
  <si>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</si>
  <si>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</si>
  <si>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</si>
  <si>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</si>
  <si>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</si>
  <si>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</si>
  <si>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</si>
  <si>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</si>
  <si>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</si>
  <si>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</si>
  <si>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</si>
  <si>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</si>
  <si>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</si>
  <si>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</si>
  <si>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</si>
  <si>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</si>
  <si>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</si>
  <si>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</si>
  <si>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</si>
  <si>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</si>
  <si>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</si>
  <si>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</si>
  <si>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</si>
  <si>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</si>
  <si>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</si>
  <si>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</si>
  <si>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</si>
  <si>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</si>
  <si>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</si>
  <si>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</si>
  <si>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</si>
  <si>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</si>
  <si>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</si>
  <si>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</si>
  <si>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</si>
  <si>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</si>
  <si>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</si>
  <si>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</si>
  <si>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</si>
  <si>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</si>
  <si>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</si>
  <si>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</si>
  <si>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</si>
  <si>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</si>
  <si>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</si>
  <si>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</si>
  <si>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</si>
  <si>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</si>
  <si>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</si>
  <si>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</si>
  <si>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</si>
  <si>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</si>
  <si>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</si>
  <si>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</si>
  <si>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</si>
  <si>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</si>
  <si>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</si>
  <si>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</si>
  <si>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</si>
  <si>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</si>
  <si>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</si>
  <si>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</si>
  <si>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</si>
  <si>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</si>
  <si>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</si>
  <si>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</si>
  <si>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</si>
  <si>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</si>
  <si>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</si>
  <si>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</si>
  <si>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</si>
  <si>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</si>
  <si>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</si>
  <si>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</si>
  <si>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</si>
  <si>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</si>
  <si>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</si>
  <si>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</si>
  <si>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</si>
  <si>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</si>
  <si>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</si>
  <si>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</si>
  <si>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</si>
  <si>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</si>
  <si>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</si>
  <si>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</si>
  <si>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</si>
  <si>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</si>
  <si>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</si>
  <si>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</si>
  <si>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</si>
  <si>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</si>
  <si>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</si>
  <si>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</si>
  <si>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</si>
  <si>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</si>
  <si>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</si>
  <si>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</si>
  <si>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</si>
  <si>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</si>
  <si>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</si>
  <si>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</si>
  <si>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</si>
  <si>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</si>
  <si>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</si>
  <si>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</si>
  <si>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</si>
  <si>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</si>
  <si>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</si>
  <si>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</si>
  <si>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</si>
  <si>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</si>
  <si>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</si>
  <si>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</si>
  <si>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</si>
  <si>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</si>
  <si>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</si>
  <si>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</si>
  <si>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</si>
  <si>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</si>
  <si>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</si>
  <si>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</si>
  <si>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</si>
  <si>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</si>
  <si>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</si>
  <si>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</si>
  <si>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</si>
  <si>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</si>
  <si>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</si>
  <si>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</si>
  <si>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</si>
  <si>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</si>
  <si>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</si>
  <si>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</si>
  <si>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</si>
  <si>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</si>
  <si>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</si>
  <si>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</si>
  <si>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</si>
  <si>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</si>
  <si>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</si>
  <si>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</si>
  <si>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</si>
  <si>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</si>
  <si>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</si>
  <si>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</si>
  <si>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</si>
  <si>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</si>
  <si>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</si>
  <si>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</si>
  <si>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</si>
  <si>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</si>
  <si>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</si>
  <si>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</si>
  <si>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</si>
  <si>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</si>
  <si>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</si>
  <si>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</si>
  <si>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</si>
  <si>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</si>
  <si>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</si>
  <si>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</si>
  <si>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</si>
  <si>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</si>
  <si>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</si>
  <si>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</si>
  <si>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</si>
  <si>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</si>
  <si>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</si>
  <si>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</si>
  <si>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</si>
  <si>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</si>
  <si>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</si>
  <si>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</si>
  <si>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</si>
  <si>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</si>
  <si>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</si>
  <si>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</si>
  <si>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</si>
  <si>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</si>
  <si>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</si>
  <si>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</si>
  <si>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</si>
  <si>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</si>
  <si>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</si>
  <si>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</si>
  <si>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</si>
  <si>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</si>
  <si>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</si>
  <si>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</si>
  <si>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</si>
  <si>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</si>
  <si>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</si>
  <si>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</si>
  <si>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</si>
  <si>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</si>
  <si>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</si>
  <si>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</si>
  <si>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</si>
  <si>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</si>
  <si>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</si>
  <si>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</si>
  <si>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</si>
  <si>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</si>
  <si>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</si>
  <si>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</si>
  <si>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</si>
  <si>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</si>
  <si>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</si>
  <si>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</si>
  <si>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</si>
  <si>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</si>
  <si>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</si>
  <si>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</si>
  <si>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</si>
  <si>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</si>
  <si>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</si>
  <si>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</si>
  <si>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</si>
  <si>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</si>
  <si>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</si>
  <si>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</si>
  <si>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</si>
  <si>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</si>
  <si>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</si>
  <si>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</si>
  <si>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</si>
  <si>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</si>
  <si>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</si>
  <si>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</si>
  <si>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</si>
  <si>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</si>
  <si>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</si>
  <si>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</si>
  <si>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</si>
  <si>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</si>
  <si>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</si>
  <si>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</si>
  <si>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</si>
  <si>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</si>
  <si>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</si>
  <si>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</si>
  <si>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</si>
  <si>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</si>
  <si>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</si>
  <si>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</si>
  <si>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</si>
  <si>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</si>
  <si>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</si>
  <si>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</si>
  <si>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</si>
  <si>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</si>
  <si>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</si>
  <si>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</si>
  <si>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</si>
  <si>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</si>
  <si>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</si>
  <si>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</si>
  <si>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</si>
  <si>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</si>
  <si>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</si>
  <si>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</si>
  <si>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</si>
  <si>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</si>
  <si>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</si>
  <si>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</si>
  <si>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</si>
  <si>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</si>
  <si>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</si>
  <si>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</si>
  <si>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</si>
  <si>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</si>
  <si>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</si>
  <si>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</si>
  <si>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</si>
  <si>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</si>
  <si>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</si>
  <si>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</si>
  <si>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</si>
  <si>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</si>
  <si>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</si>
  <si>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</si>
  <si>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</si>
  <si>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</si>
  <si>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</si>
  <si>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</si>
  <si>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</si>
  <si>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</si>
  <si>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</si>
  <si>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</si>
  <si>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</si>
  <si>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</si>
  <si>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</si>
  <si>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</si>
  <si>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</si>
  <si>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</si>
  <si>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</si>
  <si>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</si>
  <si>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</si>
  <si>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</si>
  <si>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</si>
  <si>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</si>
  <si>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</si>
  <si>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</si>
  <si>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</si>
  <si>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</si>
  <si>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</si>
  <si>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</si>
  <si>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</si>
  <si>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</si>
  <si>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</si>
  <si>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</si>
  <si>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</si>
  <si>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</si>
  <si>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</si>
  <si>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</si>
  <si>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</si>
  <si>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</si>
  <si>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</si>
  <si>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</si>
  <si>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</si>
  <si>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</si>
  <si>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</si>
  <si>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</si>
  <si>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</si>
  <si>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</si>
  <si>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</si>
  <si>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</si>
  <si>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</si>
  <si>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</si>
  <si>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</si>
  <si>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</si>
  <si>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</si>
  <si>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</si>
  <si>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</si>
  <si>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</si>
  <si>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</si>
  <si>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</si>
  <si>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</si>
  <si>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</si>
  <si>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</si>
  <si>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</si>
  <si>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</si>
  <si>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</si>
  <si>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</si>
  <si>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</si>
  <si>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</si>
  <si>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</si>
  <si>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</si>
  <si>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</si>
  <si>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</si>
  <si>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</si>
  <si>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</si>
  <si>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</si>
  <si>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</si>
  <si>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</si>
  <si>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</si>
  <si>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</si>
  <si>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</si>
  <si>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</si>
  <si>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</si>
  <si>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</si>
  <si>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</si>
  <si>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</si>
  <si>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</si>
  <si>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</si>
  <si>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</si>
  <si>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</si>
  <si>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</si>
  <si>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</si>
  <si>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</si>
  <si>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</si>
  <si>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</si>
  <si>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</si>
  <si>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</si>
  <si>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</si>
  <si>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</si>
  <si>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</si>
  <si>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</si>
  <si>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</si>
  <si>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</si>
  <si>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</si>
  <si>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</si>
  <si>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</si>
  <si>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</si>
  <si>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</si>
  <si>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</si>
  <si>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</si>
  <si>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</si>
  <si>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</si>
  <si>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</si>
  <si>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</si>
  <si>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</si>
  <si>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</si>
  <si>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</si>
  <si>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</si>
  <si>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</si>
  <si>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</si>
  <si>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</si>
  <si>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</si>
  <si>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</si>
  <si>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</si>
  <si>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</si>
  <si>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</si>
  <si>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</si>
  <si>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</si>
  <si>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</si>
  <si>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</si>
  <si>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</si>
  <si>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</si>
  <si>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</si>
  <si>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</si>
  <si>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</si>
  <si>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</si>
  <si>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</si>
  <si>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</si>
  <si>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</si>
  <si>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</si>
  <si>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</si>
  <si>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</si>
  <si>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</si>
  <si>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</si>
  <si>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</si>
  <si>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</si>
  <si>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</si>
  <si>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</si>
  <si>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</si>
  <si>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</si>
  <si>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</si>
  <si>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</si>
  <si>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</si>
  <si>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</si>
  <si>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</si>
  <si>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</si>
  <si>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</si>
  <si>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</si>
  <si>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</si>
  <si>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</si>
  <si>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</si>
  <si>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</si>
  <si>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</si>
  <si>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</si>
  <si>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</si>
  <si>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</si>
  <si>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</si>
  <si>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</si>
  <si>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</si>
  <si>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</si>
  <si>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</si>
  <si>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</si>
  <si>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</si>
  <si>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</si>
  <si>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</si>
  <si>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</si>
  <si>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</si>
  <si>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</si>
  <si>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</si>
  <si>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</si>
  <si>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</si>
  <si>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</si>
  <si>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</si>
  <si>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</si>
  <si>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</si>
  <si>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</si>
  <si>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</si>
  <si>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</si>
  <si>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</si>
  <si>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</si>
  <si>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</si>
  <si>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</si>
  <si>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</si>
  <si>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</si>
  <si>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</si>
  <si>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</si>
  <si>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</si>
  <si>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</si>
  <si>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</si>
  <si>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</si>
  <si>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</si>
  <si>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</si>
  <si>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</si>
  <si>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</si>
  <si>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</si>
  <si>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</si>
  <si>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</si>
  <si>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</si>
  <si>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</si>
  <si>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</si>
  <si>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</si>
  <si>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</si>
  <si>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</si>
  <si>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</si>
  <si>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</si>
  <si>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</si>
  <si>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</si>
  <si>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</si>
  <si>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</si>
  <si>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</si>
  <si>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</si>
  <si>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</si>
  <si>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</si>
  <si>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</si>
  <si>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</si>
  <si>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</si>
  <si>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</si>
  <si>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</si>
  <si>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</si>
  <si>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</si>
  <si>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</si>
  <si>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</si>
  <si>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</si>
  <si>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</si>
  <si>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</si>
  <si>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</si>
  <si>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</si>
  <si>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</si>
  <si>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</si>
  <si>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</si>
  <si>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</si>
  <si>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</si>
  <si>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</si>
  <si>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</si>
  <si>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</si>
  <si>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</si>
  <si>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</si>
  <si>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</si>
  <si>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</si>
  <si>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</si>
  <si>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</si>
  <si>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</si>
  <si>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</si>
  <si>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</si>
  <si>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</si>
  <si>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</si>
  <si>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</si>
  <si>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</si>
  <si>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</si>
  <si>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</si>
  <si>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</si>
  <si>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</si>
  <si>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</si>
  <si>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</si>
  <si>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</si>
  <si>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</si>
  <si>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</si>
  <si>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</si>
  <si>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</si>
  <si>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</si>
  <si>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</si>
  <si>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</si>
  <si>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</si>
  <si>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</si>
  <si>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</si>
  <si>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</si>
  <si>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</si>
  <si>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</si>
  <si>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</si>
  <si>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</si>
  <si>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</si>
  <si>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</si>
  <si>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</si>
  <si>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</si>
  <si>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</si>
  <si>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</si>
  <si>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</si>
  <si>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</si>
  <si>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</si>
  <si>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</si>
  <si>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</si>
  <si>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</si>
  <si>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</si>
  <si>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</si>
  <si>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</si>
  <si>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</si>
  <si>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</si>
  <si>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</si>
  <si>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</si>
  <si>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</si>
  <si>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</si>
  <si>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</si>
  <si>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</si>
  <si>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</si>
  <si>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</si>
  <si>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</si>
  <si>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</si>
  <si>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</si>
  <si>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</si>
  <si>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</si>
  <si>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</si>
  <si>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</si>
  <si>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</si>
  <si>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</si>
  <si>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</si>
  <si>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</si>
  <si>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</si>
  <si>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</si>
  <si>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</si>
  <si>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</si>
  <si>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</si>
  <si>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</si>
  <si>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</si>
  <si>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</si>
  <si>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</si>
  <si>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</si>
  <si>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</si>
  <si>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</si>
  <si>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</si>
  <si>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</si>
  <si>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</si>
  <si>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</si>
  <si>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</si>
  <si>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</si>
  <si>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</si>
  <si>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</si>
  <si>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</si>
  <si>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</si>
  <si>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</si>
  <si>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</si>
  <si>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</si>
  <si>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</si>
  <si>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</si>
  <si>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</si>
  <si>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</si>
  <si>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</si>
  <si>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</si>
  <si>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</si>
  <si>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</si>
  <si>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</si>
  <si>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</si>
  <si>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</si>
  <si>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</si>
  <si>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</si>
  <si>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</si>
  <si>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</si>
  <si>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</si>
  <si>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</si>
  <si>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</si>
  <si>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</si>
  <si>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</si>
  <si>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</si>
  <si>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</si>
  <si>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</si>
  <si>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</si>
  <si>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</si>
  <si>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</si>
  <si>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</si>
  <si>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</si>
  <si>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</si>
  <si>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</si>
  <si>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</si>
  <si>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</si>
  <si>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</si>
  <si>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</si>
  <si>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</si>
  <si>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</si>
  <si>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</si>
  <si>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</si>
  <si>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</si>
  <si>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</si>
  <si>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</si>
  <si>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</si>
  <si>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</si>
  <si>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</si>
  <si>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</si>
  <si>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</si>
  <si>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</si>
  <si>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</si>
  <si>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</si>
  <si>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</si>
  <si>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</si>
  <si>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</si>
  <si>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</si>
  <si>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</si>
  <si>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</si>
  <si>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</si>
  <si>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</si>
  <si>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</si>
  <si>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</si>
  <si>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</si>
  <si>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</si>
  <si>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</si>
  <si>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</si>
  <si>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</si>
  <si>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</si>
  <si>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</si>
  <si>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</si>
  <si>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</si>
  <si>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</si>
  <si>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</si>
  <si>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</si>
  <si>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</si>
  <si>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</si>
  <si>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</si>
  <si>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</si>
  <si>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</si>
  <si>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</si>
  <si>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</si>
  <si>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</si>
  <si>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</si>
  <si>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</si>
  <si>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</si>
  <si>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</si>
  <si>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</si>
  <si>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</si>
  <si>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</si>
  <si>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</si>
  <si>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</si>
  <si>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</si>
  <si>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</si>
  <si>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</si>
  <si>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</si>
  <si>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</si>
  <si>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</si>
  <si>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</si>
  <si>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</si>
  <si>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</si>
  <si>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</si>
  <si>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</si>
  <si>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</si>
  <si>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</si>
  <si>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</si>
  <si>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</si>
  <si>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</si>
  <si>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</si>
  <si>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</si>
  <si>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</si>
  <si>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</si>
  <si>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</si>
  <si>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</si>
  <si>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</si>
  <si>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</si>
  <si>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</si>
  <si>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</si>
  <si>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</si>
  <si>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</si>
  <si>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</si>
  <si>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</si>
  <si>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</si>
  <si>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</si>
  <si>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</si>
  <si>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</si>
  <si>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</si>
  <si>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</si>
  <si>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</si>
  <si>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</si>
  <si>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</si>
  <si>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</si>
  <si>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</si>
  <si>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</si>
  <si>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</si>
  <si>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</si>
  <si>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</si>
  <si>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</si>
  <si>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</si>
  <si>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</si>
  <si>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</si>
  <si>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</si>
  <si>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</si>
  <si>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</si>
  <si>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</si>
  <si>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</si>
  <si>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</si>
  <si>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</si>
  <si>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</si>
  <si>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</si>
  <si>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</si>
  <si>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</si>
  <si>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</si>
  <si>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</si>
  <si>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</si>
  <si>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</si>
  <si>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</si>
  <si>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</si>
  <si>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</si>
  <si>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</si>
  <si>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</si>
  <si>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</si>
  <si>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</si>
  <si>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</si>
  <si>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</si>
  <si>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</si>
  <si>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</si>
  <si>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</si>
  <si>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</si>
  <si>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</si>
  <si>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</si>
  <si>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</si>
  <si>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</si>
  <si>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</si>
  <si>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</si>
  <si>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</si>
  <si>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</si>
  <si>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</si>
  <si>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</si>
  <si>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</si>
  <si>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</si>
  <si>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</si>
  <si>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</si>
  <si>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</si>
  <si>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</si>
  <si>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</si>
  <si>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</si>
  <si>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</si>
  <si>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</si>
  <si>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</si>
  <si>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</si>
  <si>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</si>
  <si>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</si>
  <si>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</si>
  <si>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</si>
  <si>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</si>
  <si>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</si>
  <si>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</si>
  <si>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</si>
  <si>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</si>
  <si>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</si>
  <si>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</si>
  <si>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</si>
  <si>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</si>
  <si>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</si>
  <si>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</si>
  <si>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</si>
  <si>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</si>
  <si>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</si>
  <si>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</si>
  <si>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</si>
  <si>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</si>
  <si>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</si>
  <si>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</si>
  <si>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</si>
  <si>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</si>
  <si>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</si>
  <si>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</si>
  <si>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</si>
  <si>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</si>
  <si>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</si>
  <si>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</si>
  <si>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</si>
  <si>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</si>
  <si>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</si>
  <si>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</si>
  <si>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</si>
  <si>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</si>
  <si>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</si>
  <si>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</si>
  <si>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</si>
  <si>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</si>
  <si>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</si>
  <si>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</si>
  <si>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</si>
  <si>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</si>
  <si>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</si>
  <si>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</si>
  <si>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</si>
  <si>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</si>
  <si>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</si>
  <si>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</si>
  <si>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</si>
  <si>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</si>
  <si>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</si>
  <si>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</si>
  <si>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</si>
  <si>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</si>
  <si>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</si>
  <si>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</si>
  <si>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</si>
  <si>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</si>
  <si>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</si>
  <si>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</si>
  <si>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</si>
  <si>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</si>
  <si>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</si>
  <si>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</si>
  <si>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</si>
  <si>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</si>
  <si>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</si>
  <si>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</si>
  <si>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</si>
  <si>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</si>
  <si>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</si>
  <si>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</si>
  <si>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</si>
  <si>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</si>
  <si>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</si>
  <si>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</si>
  <si>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</si>
  <si>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</si>
  <si>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</si>
  <si>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</si>
  <si>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</si>
  <si>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</si>
  <si>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</si>
  <si>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</si>
  <si>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</si>
  <si>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</si>
  <si>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</si>
  <si>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</si>
  <si>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</si>
  <si>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</si>
  <si>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</si>
  <si>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</si>
  <si>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</si>
  <si>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</si>
  <si>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</si>
  <si>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</si>
  <si>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</si>
  <si>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</si>
  <si>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</si>
  <si>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</si>
  <si>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</si>
  <si>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</si>
  <si>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</si>
  <si>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</si>
  <si>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</si>
  <si>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</si>
  <si>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</si>
  <si>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</si>
  <si>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</si>
  <si>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</si>
  <si>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</si>
  <si>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</si>
  <si>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</si>
  <si>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</si>
  <si>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</si>
  <si>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</si>
  <si>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</si>
  <si>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</si>
  <si>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</si>
  <si>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</si>
  <si>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</si>
  <si>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</si>
  <si>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</si>
  <si>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</si>
  <si>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</si>
  <si>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</si>
  <si>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</si>
  <si>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</si>
  <si>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</si>
  <si>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</si>
  <si>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</si>
  <si>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</si>
  <si>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</si>
  <si>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</si>
  <si>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</si>
  <si>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</si>
  <si>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</si>
  <si>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</si>
  <si>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</si>
  <si>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</si>
  <si>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</si>
  <si>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</si>
  <si>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</si>
  <si>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</si>
  <si>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</si>
  <si>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</si>
  <si>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</si>
  <si>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</si>
  <si>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</si>
  <si>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</si>
  <si>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</si>
  <si>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</si>
  <si>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</si>
  <si>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</si>
  <si>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</si>
  <si>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</si>
  <si>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</si>
  <si>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</si>
  <si>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</si>
  <si>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</si>
  <si>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</si>
  <si>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</si>
  <si>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</si>
  <si>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</si>
  <si>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</si>
  <si>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</si>
  <si>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</si>
  <si>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</si>
  <si>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</si>
  <si>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</si>
  <si>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</si>
  <si>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</si>
  <si>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</si>
  <si>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</si>
  <si>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</si>
  <si>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</si>
  <si>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</si>
  <si>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</si>
  <si>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</si>
  <si>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</si>
  <si>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</si>
  <si>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</si>
  <si>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</si>
  <si>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</si>
  <si>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</si>
  <si>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</si>
  <si>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</si>
  <si>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</si>
  <si>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</si>
  <si>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</si>
  <si>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</si>
  <si>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</si>
  <si>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</si>
  <si>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</si>
  <si>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</si>
  <si>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</si>
  <si>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</si>
  <si>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</si>
  <si>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</si>
  <si>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</si>
  <si>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</si>
  <si>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</si>
  <si>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</si>
  <si>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</si>
  <si>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</si>
  <si>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</si>
  <si>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</si>
  <si>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</si>
  <si>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</si>
  <si>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</si>
  <si>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</si>
  <si>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</si>
  <si>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</si>
  <si>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</si>
  <si>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</si>
  <si>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</si>
  <si>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</si>
  <si>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</si>
  <si>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</si>
  <si>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</si>
  <si>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</si>
  <si>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</si>
  <si>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</si>
  <si>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</si>
  <si>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</si>
  <si>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</si>
  <si>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</si>
  <si>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</si>
  <si>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</si>
  <si>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</si>
  <si>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</si>
  <si>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</si>
  <si>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</si>
  <si>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</si>
  <si>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</si>
  <si>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</si>
  <si>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</si>
  <si>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</si>
  <si>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</si>
  <si>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</si>
  <si>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</si>
  <si>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</si>
  <si>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</si>
  <si>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</si>
  <si>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</si>
  <si>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</si>
  <si>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</si>
  <si>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</si>
  <si>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</si>
  <si>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</si>
  <si>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</si>
  <si>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</si>
  <si>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</si>
  <si>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</si>
  <si>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</si>
  <si>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</si>
  <si>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</si>
  <si>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</si>
  <si>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</si>
  <si>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</si>
  <si>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</si>
  <si>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</si>
  <si>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</si>
  <si>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</si>
  <si>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</si>
  <si>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</si>
  <si>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</si>
  <si>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</si>
  <si>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</si>
  <si>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</si>
  <si>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</si>
  <si>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</si>
  <si>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</si>
  <si>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</si>
  <si>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</si>
  <si>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</si>
  <si>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</si>
  <si>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</si>
  <si>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</si>
  <si>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</si>
  <si>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</si>
  <si>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</si>
  <si>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</si>
  <si>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</si>
  <si>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</si>
  <si>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</si>
  <si>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</si>
  <si>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</si>
  <si>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</si>
  <si>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</si>
  <si>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</si>
  <si>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</si>
  <si>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</si>
  <si>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</si>
  <si>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</si>
  <si>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</si>
  <si>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</si>
  <si>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</si>
  <si>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</si>
  <si>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</si>
  <si>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</si>
  <si>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</si>
  <si>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</si>
  <si>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</si>
  <si>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</si>
  <si>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</si>
  <si>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</si>
  <si>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</si>
  <si>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</si>
  <si>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</si>
  <si>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</si>
  <si>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</si>
  <si>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</si>
  <si>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</si>
  <si>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</si>
  <si>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</si>
  <si>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</si>
  <si>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</si>
  <si>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</si>
  <si>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</si>
  <si>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</si>
  <si>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</si>
  <si>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</si>
  <si>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</si>
  <si>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</si>
  <si>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</si>
  <si>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</si>
  <si>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</si>
  <si>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</si>
  <si>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</si>
  <si>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</si>
  <si>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</si>
  <si>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</si>
  <si>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</si>
  <si>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</si>
  <si>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</si>
  <si>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</si>
  <si>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</si>
  <si>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</si>
  <si>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</si>
  <si>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</si>
  <si>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</si>
  <si>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</si>
  <si>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</si>
  <si>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</si>
  <si>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</si>
  <si>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</si>
  <si>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</si>
  <si>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</si>
  <si>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</si>
  <si>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</si>
  <si>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</si>
  <si>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</si>
  <si>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</si>
  <si>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</si>
  <si>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</si>
  <si>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</si>
  <si>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</si>
  <si>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</si>
  <si>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</si>
  <si>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</si>
  <si>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</si>
  <si>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</si>
  <si>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</si>
  <si>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</si>
  <si>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</si>
  <si>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</si>
  <si>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</si>
  <si>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</si>
  <si>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</si>
  <si>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</si>
  <si>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</si>
  <si>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</si>
  <si>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</si>
  <si>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</si>
  <si>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</si>
  <si>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</si>
  <si>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</si>
  <si>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</si>
  <si>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</si>
  <si>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</si>
  <si>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</si>
  <si>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</si>
  <si>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</si>
  <si>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</si>
  <si>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</si>
  <si>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</si>
  <si>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</si>
  <si>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</si>
  <si>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</si>
  <si>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</si>
  <si>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</si>
  <si>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</si>
  <si>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</si>
  <si>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</si>
  <si>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</si>
  <si>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</si>
  <si>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</si>
  <si>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</si>
  <si>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</si>
  <si>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</si>
  <si>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</si>
  <si>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</si>
  <si>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</si>
  <si>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</si>
  <si>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</si>
  <si>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</si>
  <si>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</si>
  <si>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</si>
  <si>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</si>
  <si>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</si>
  <si>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</si>
  <si>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</si>
  <si>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</si>
  <si>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</si>
  <si>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</si>
  <si>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</si>
  <si>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</si>
  <si>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</si>
  <si>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</si>
  <si>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</si>
  <si>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</si>
  <si>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</si>
  <si>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</si>
  <si>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</si>
  <si>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</si>
  <si>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</si>
  <si>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</si>
  <si>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</si>
  <si>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</si>
  <si>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</si>
  <si>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</si>
  <si>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</si>
  <si>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</si>
  <si>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</si>
  <si>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</si>
  <si>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</si>
  <si>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</si>
  <si>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</si>
  <si>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</si>
  <si>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</si>
  <si>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</si>
  <si>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</si>
  <si>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</si>
  <si>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</si>
  <si>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</si>
  <si>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</si>
  <si>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</si>
  <si>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</si>
  <si>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</si>
  <si>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</si>
  <si>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</si>
  <si>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</si>
  <si>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</si>
  <si>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</si>
  <si>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</si>
  <si>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</si>
  <si>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</si>
  <si>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</si>
  <si>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</si>
  <si>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</si>
  <si>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</si>
  <si>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</si>
  <si>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</si>
  <si>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</si>
  <si>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</si>
  <si>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</si>
  <si>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</si>
  <si>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</si>
  <si>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</si>
  <si>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</si>
  <si>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</si>
  <si>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</si>
  <si>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</si>
  <si>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</si>
  <si>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</si>
  <si>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</si>
  <si>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</si>
  <si>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</si>
  <si>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</si>
  <si>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</si>
  <si>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</si>
  <si>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</si>
  <si>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</si>
  <si>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</si>
  <si>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</si>
  <si>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</si>
  <si>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</si>
  <si>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</si>
  <si>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</si>
  <si>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</si>
  <si>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</si>
  <si>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</si>
  <si>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</si>
  <si>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</si>
  <si>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</si>
  <si>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</si>
  <si>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</si>
  <si>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</si>
  <si>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</si>
  <si>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</si>
  <si>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</si>
  <si>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</si>
  <si>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</si>
  <si>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</si>
  <si>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</si>
  <si>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</si>
  <si>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</si>
  <si>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</si>
  <si>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</si>
  <si>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</si>
  <si>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</si>
  <si>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</si>
  <si>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</si>
  <si>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</si>
  <si>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</si>
  <si>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</si>
  <si>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</si>
  <si>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</si>
  <si>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</si>
  <si>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</si>
  <si>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</si>
  <si>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</si>
  <si>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</si>
  <si>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</si>
  <si>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</si>
  <si>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</si>
  <si>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</si>
  <si>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</si>
  <si>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</si>
  <si>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</si>
  <si>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</si>
  <si>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</si>
  <si>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</si>
  <si>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</si>
  <si>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</si>
  <si>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</si>
  <si>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</si>
  <si>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</si>
  <si>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</si>
  <si>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</si>
  <si>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</si>
  <si>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</si>
  <si>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</si>
  <si>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</si>
  <si>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</si>
  <si>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</si>
  <si>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</si>
  <si>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</si>
  <si>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</si>
  <si>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</si>
  <si>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</si>
  <si>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</si>
  <si>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</si>
  <si>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</si>
  <si>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</si>
  <si>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</si>
  <si>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</si>
  <si>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</si>
  <si>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</si>
  <si>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</si>
  <si>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</si>
  <si>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</si>
  <si>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</si>
  <si>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</si>
  <si>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</si>
  <si>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</si>
  <si>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</si>
  <si>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</si>
  <si>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</si>
  <si>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</si>
  <si>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</si>
  <si>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</si>
  <si>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</si>
  <si>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</si>
  <si>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</si>
  <si>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</si>
  <si>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</si>
  <si>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</si>
  <si>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</si>
  <si>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</si>
  <si>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</si>
  <si>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</si>
  <si>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</si>
  <si>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</si>
  <si>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</si>
  <si>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</si>
  <si>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</si>
  <si>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</si>
  <si>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</si>
  <si>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</si>
  <si>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</si>
  <si>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</si>
  <si>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</si>
  <si>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</si>
  <si>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</si>
  <si>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</si>
  <si>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</si>
  <si>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</si>
  <si>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</si>
  <si>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</si>
  <si>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</si>
  <si>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</si>
  <si>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</si>
  <si>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</si>
  <si>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</si>
  <si>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</si>
  <si>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</si>
  <si>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</si>
  <si>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</si>
  <si>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</si>
  <si>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</si>
  <si>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</si>
  <si>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</si>
  <si>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</si>
  <si>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</si>
  <si>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</si>
  <si>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</si>
  <si>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</si>
  <si>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</si>
  <si>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</si>
  <si>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</si>
  <si>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</si>
  <si>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</si>
  <si>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</si>
  <si>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</si>
  <si>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</si>
  <si>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</si>
  <si>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</si>
  <si>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</si>
  <si>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</si>
  <si>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</si>
  <si>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</si>
  <si>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</si>
  <si>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</si>
  <si>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</si>
  <si>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</si>
  <si>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</si>
  <si>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</si>
  <si>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</si>
  <si>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</si>
  <si>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</si>
  <si>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</si>
  <si>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</si>
  <si>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</si>
  <si>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</si>
  <si>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</si>
  <si>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</si>
  <si>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</si>
  <si>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</si>
  <si>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</si>
  <si>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</si>
  <si>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</si>
  <si>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</si>
  <si>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</si>
  <si>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</si>
  <si>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</si>
  <si>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</si>
  <si>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</si>
  <si>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</si>
  <si>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</si>
  <si>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</si>
  <si>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</si>
  <si>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</si>
  <si>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</si>
  <si>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</si>
  <si>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</si>
  <si>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</si>
  <si>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</si>
  <si>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</si>
  <si>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</si>
  <si>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</si>
  <si>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</si>
  <si>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</si>
  <si>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</si>
  <si>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</si>
  <si>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</si>
  <si>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</si>
  <si>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</si>
  <si>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</si>
  <si>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</si>
  <si>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</si>
  <si>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</si>
  <si>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</si>
  <si>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</si>
  <si>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</si>
  <si>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</si>
  <si>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</si>
  <si>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</si>
  <si>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</si>
  <si>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</si>
  <si>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</si>
  <si>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</si>
  <si>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</si>
  <si>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</si>
  <si>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</si>
  <si>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</si>
  <si>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</si>
  <si>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</si>
  <si>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</si>
  <si>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</si>
  <si>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</si>
  <si>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</si>
  <si>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</si>
  <si>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</si>
  <si>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</si>
  <si>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</si>
  <si>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</si>
  <si>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</si>
  <si>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</si>
  <si>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</si>
  <si>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</si>
  <si>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</si>
  <si>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</si>
  <si>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</si>
  <si>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</si>
  <si>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</si>
  <si>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</si>
  <si>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</si>
  <si>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</si>
  <si>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</si>
  <si>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</si>
  <si>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</si>
  <si>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</si>
  <si>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</si>
  <si>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</si>
  <si>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</si>
  <si>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</si>
  <si>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</si>
  <si>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</si>
  <si>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</si>
  <si>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</si>
  <si>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</si>
  <si>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</si>
  <si>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</si>
  <si>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</si>
  <si>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</si>
  <si>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</si>
  <si>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</si>
  <si>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</si>
  <si>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</si>
  <si>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</si>
  <si>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</si>
  <si>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</si>
  <si>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</si>
  <si>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</si>
  <si>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</si>
  <si>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</si>
  <si>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</si>
  <si>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</si>
  <si>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</si>
  <si>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</si>
  <si>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</si>
  <si>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</si>
  <si>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</si>
  <si>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</si>
  <si>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</si>
  <si>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</si>
  <si>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</si>
  <si>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</si>
  <si>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</si>
  <si>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</si>
  <si>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</si>
  <si>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</si>
  <si>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</si>
  <si>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</si>
  <si>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</si>
  <si>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</si>
  <si>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</si>
  <si>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</si>
  <si>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</si>
  <si>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</si>
  <si>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</si>
  <si>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</si>
  <si>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</si>
  <si>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</si>
  <si>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</si>
  <si>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</si>
  <si>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</si>
  <si>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</si>
  <si>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</si>
  <si>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</si>
  <si>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</si>
  <si>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</si>
  <si>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</si>
  <si>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</si>
  <si>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</si>
  <si>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</si>
  <si>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</si>
  <si>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</si>
  <si>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</si>
  <si>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</si>
  <si>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</si>
  <si>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</si>
  <si>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</si>
  <si>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</si>
  <si>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</si>
  <si>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</si>
  <si>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</si>
  <si>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</si>
  <si>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</si>
  <si>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</si>
  <si>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</si>
  <si>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</si>
  <si>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</si>
  <si>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</si>
  <si>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</si>
  <si>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</si>
  <si>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</si>
  <si>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</si>
  <si>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</si>
  <si>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</si>
  <si>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</si>
  <si>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</si>
  <si>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</si>
  <si>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</si>
  <si>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</si>
  <si>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</si>
  <si>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</si>
  <si>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</si>
  <si>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</si>
  <si>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</si>
  <si>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</si>
  <si>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</si>
  <si>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</si>
  <si>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</si>
  <si>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</si>
  <si>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</si>
  <si>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</si>
  <si>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</si>
  <si>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</si>
  <si>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</si>
  <si>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</si>
  <si>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</si>
  <si>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</si>
  <si>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</si>
  <si>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</si>
  <si>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</si>
  <si>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</si>
  <si>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</si>
  <si>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</si>
  <si>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</si>
  <si>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</si>
  <si>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</si>
  <si>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</si>
  <si>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</si>
  <si>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</si>
  <si>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</si>
  <si>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</si>
  <si>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</si>
  <si>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</si>
  <si>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</si>
  <si>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</si>
  <si>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</si>
  <si>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</si>
  <si>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</si>
  <si>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</si>
  <si>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</si>
  <si>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</si>
  <si>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</si>
  <si>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</si>
  <si>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</si>
  <si>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</si>
  <si>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</si>
  <si>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</si>
  <si>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</si>
  <si>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</si>
  <si>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</si>
  <si>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</si>
  <si>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</si>
  <si>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</si>
  <si>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</si>
  <si>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</si>
  <si>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</si>
  <si>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</si>
  <si>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</si>
  <si>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</si>
  <si>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</si>
  <si>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</si>
  <si>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</si>
  <si>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</si>
  <si>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</si>
  <si>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</si>
  <si>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</si>
  <si>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</si>
  <si>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</si>
  <si>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</si>
  <si>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</si>
  <si>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</si>
  <si>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</si>
  <si>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</si>
  <si>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</si>
  <si>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</si>
  <si>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</si>
  <si>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</si>
  <si>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</si>
  <si>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</si>
  <si>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</si>
  <si>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</si>
  <si>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</si>
  <si>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</si>
  <si>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</si>
  <si>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</si>
  <si>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</si>
  <si>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</si>
  <si>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</si>
  <si>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</si>
  <si>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</si>
  <si>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</si>
  <si>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</si>
  <si>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</si>
  <si>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</si>
  <si>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</si>
  <si>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</si>
  <si>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</si>
  <si>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</si>
  <si>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</si>
  <si>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</si>
  <si>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</si>
  <si>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</si>
  <si>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</si>
  <si>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</si>
  <si>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</si>
  <si>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</si>
  <si>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</si>
  <si>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</si>
  <si>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</si>
  <si>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</si>
  <si>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</si>
  <si>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</si>
  <si>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</si>
  <si>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</si>
  <si>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</si>
  <si>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</si>
  <si>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</si>
  <si>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</si>
  <si>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</si>
  <si>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</si>
  <si>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</si>
  <si>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</si>
  <si>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</si>
  <si>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</si>
  <si>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</si>
  <si>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</si>
  <si>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</si>
  <si>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</si>
  <si>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</si>
  <si>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</si>
  <si>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</si>
  <si>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</si>
  <si>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</si>
  <si>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</si>
  <si>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</si>
  <si>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</si>
  <si>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</si>
  <si>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</si>
  <si>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</si>
  <si>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</si>
  <si>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</si>
  <si>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</si>
  <si>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</si>
  <si>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</si>
  <si>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</si>
  <si>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</si>
  <si>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</si>
  <si>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</si>
  <si>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</si>
  <si>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</si>
  <si>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</si>
  <si>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</si>
  <si>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</si>
  <si>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</si>
  <si>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</si>
  <si>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</si>
  <si>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</si>
  <si>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</si>
  <si>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</si>
  <si>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</si>
  <si>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</si>
  <si>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</si>
  <si>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</si>
  <si>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</si>
  <si>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</si>
  <si>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</si>
  <si>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</si>
  <si>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</si>
  <si>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</si>
  <si>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</si>
  <si>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</si>
  <si>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</si>
  <si>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</si>
  <si>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</si>
  <si>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</si>
  <si>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</si>
  <si>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</si>
  <si>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</si>
  <si>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</si>
  <si>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</si>
  <si>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</si>
  <si>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</si>
  <si>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</si>
  <si>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</si>
  <si>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</si>
  <si>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</si>
  <si>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</si>
  <si>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</si>
  <si>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</si>
  <si>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</si>
  <si>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</si>
  <si>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</si>
  <si>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</si>
  <si>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</si>
  <si>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</si>
  <si>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</si>
  <si>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</si>
  <si>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</si>
  <si>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</si>
  <si>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</si>
  <si>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</si>
  <si>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</si>
  <si>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</si>
  <si>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</si>
  <si>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</si>
  <si>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</si>
  <si>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</si>
  <si>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</si>
  <si>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</si>
  <si>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</si>
  <si>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</si>
  <si>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</si>
  <si>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</si>
  <si>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</si>
  <si>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</si>
  <si>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</si>
  <si>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</si>
  <si>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</si>
  <si>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</si>
  <si>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</si>
  <si>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</si>
  <si>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</si>
  <si>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</si>
  <si>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</si>
  <si>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</si>
  <si>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</si>
  <si>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</si>
  <si>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</si>
  <si>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</si>
  <si>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</si>
  <si>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</si>
  <si>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</si>
  <si>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</si>
  <si>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</si>
  <si>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</si>
  <si>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</si>
  <si>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</si>
  <si>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</si>
  <si>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</si>
  <si>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</si>
  <si>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</si>
  <si>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</si>
  <si>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</si>
  <si>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</si>
  <si>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</si>
  <si>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</si>
  <si>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</si>
  <si>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</si>
  <si>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</si>
  <si>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</si>
  <si>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</si>
  <si>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</si>
  <si>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</si>
  <si>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</si>
  <si>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</si>
  <si>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</si>
  <si>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</si>
  <si>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</si>
  <si>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</si>
  <si>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</si>
  <si>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</si>
  <si>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</si>
  <si>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</si>
  <si>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</si>
  <si>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</si>
  <si>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</si>
  <si>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</si>
  <si>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</si>
  <si>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</si>
  <si>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</si>
  <si>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</si>
  <si>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</si>
  <si>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</si>
  <si>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</si>
  <si>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</si>
  <si>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</si>
  <si>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</si>
  <si>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</si>
  <si>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</si>
  <si>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</si>
  <si>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</si>
  <si>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</si>
  <si>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</si>
  <si>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</si>
  <si>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</si>
  <si>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</si>
  <si>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</si>
  <si>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</si>
  <si>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</si>
  <si>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</si>
  <si>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</si>
  <si>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</si>
  <si>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</si>
  <si>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</si>
  <si>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</si>
  <si>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</si>
  <si>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</si>
  <si>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</si>
  <si>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</si>
  <si>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</si>
  <si>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</si>
  <si>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</si>
  <si>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</si>
  <si>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</si>
  <si>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</si>
  <si>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</si>
  <si>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</si>
  <si>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</si>
  <si>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</si>
  <si>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</si>
  <si>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</si>
  <si>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</si>
  <si>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</si>
  <si>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</si>
  <si>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</si>
  <si>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</si>
  <si>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</si>
  <si>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</si>
  <si>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</si>
  <si>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</si>
  <si>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</si>
  <si>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</si>
  <si>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</si>
  <si>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</si>
  <si>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</si>
  <si>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</si>
  <si>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</si>
  <si>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</si>
  <si>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</si>
  <si>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</si>
  <si>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</si>
  <si>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</si>
  <si>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</si>
  <si>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</si>
  <si>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</si>
  <si>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</si>
  <si>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</si>
  <si>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</si>
  <si>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</si>
  <si>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</si>
  <si>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</si>
  <si>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</si>
  <si>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</si>
  <si>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</si>
  <si>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</si>
  <si>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</si>
  <si>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</si>
  <si>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</si>
  <si>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</si>
  <si>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</si>
  <si>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</si>
  <si>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</si>
  <si>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</si>
  <si>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</si>
  <si>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</si>
  <si>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</si>
  <si>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</si>
  <si>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</si>
  <si>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</si>
  <si>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</si>
  <si>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</si>
  <si>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</si>
  <si>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</si>
  <si>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</si>
  <si>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</si>
  <si>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</si>
  <si>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</si>
  <si>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</si>
  <si>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</si>
  <si>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</si>
  <si>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</si>
  <si>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</si>
  <si>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</si>
  <si>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</si>
  <si>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</si>
  <si>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</si>
  <si>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</si>
  <si>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</si>
  <si>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</si>
  <si>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</si>
  <si>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</si>
  <si>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</si>
  <si>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</si>
  <si>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</si>
  <si>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</si>
  <si>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</si>
  <si>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</si>
  <si>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</si>
  <si>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</si>
  <si>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</si>
  <si>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</si>
  <si>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</si>
  <si>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</si>
  <si>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</si>
  <si>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</si>
  <si>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</si>
  <si>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</si>
  <si>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</si>
  <si>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</si>
  <si>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</si>
  <si>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</si>
  <si>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</si>
  <si>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</si>
  <si>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</si>
  <si>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</si>
  <si>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</si>
  <si>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</si>
  <si>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</si>
  <si>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</si>
  <si>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</si>
  <si>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</si>
  <si>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</si>
  <si>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</si>
  <si>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</si>
  <si>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</si>
  <si>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</si>
  <si>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</si>
  <si>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</si>
  <si>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</si>
  <si>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</si>
  <si>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</si>
  <si>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</si>
  <si>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</si>
  <si>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</si>
  <si>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</si>
  <si>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</si>
  <si>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</si>
  <si>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</si>
  <si>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</si>
  <si>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</si>
  <si>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</si>
  <si>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</si>
  <si>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</si>
  <si>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</si>
  <si>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</si>
  <si>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</si>
  <si>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</si>
  <si>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</si>
  <si>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</si>
  <si>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</si>
  <si>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</si>
  <si>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</si>
  <si>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</si>
  <si>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</si>
  <si>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</si>
  <si>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</si>
  <si>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</si>
  <si>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</si>
  <si>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</si>
  <si>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</si>
  <si>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</si>
  <si>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</si>
  <si>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</si>
  <si>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</si>
  <si>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</si>
  <si>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</si>
  <si>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</si>
  <si>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</si>
  <si>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</si>
  <si>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</si>
  <si>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</si>
  <si>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</si>
  <si>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</si>
  <si>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</si>
  <si>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</si>
  <si>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</si>
  <si>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</si>
  <si>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</si>
  <si>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</si>
  <si>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</si>
  <si>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</si>
  <si>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</si>
  <si>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</si>
  <si>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</si>
  <si>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</si>
  <si>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</si>
  <si>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</si>
  <si>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</si>
  <si>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</si>
  <si>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</si>
  <si>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</si>
  <si>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</si>
  <si>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</si>
  <si>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</si>
  <si>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</si>
  <si>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</si>
  <si>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</si>
  <si>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</si>
  <si>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</si>
  <si>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</si>
  <si>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</si>
  <si>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</si>
  <si>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</si>
  <si>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</si>
  <si>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</si>
  <si>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</si>
  <si>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</si>
  <si>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</si>
  <si>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</si>
  <si>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</si>
  <si>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</si>
  <si>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</si>
  <si>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</si>
  <si>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</si>
  <si>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</si>
  <si>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</si>
  <si>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</si>
  <si>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</si>
  <si>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</si>
  <si>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</si>
  <si>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</si>
  <si>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</si>
  <si>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</si>
  <si>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</si>
  <si>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</si>
  <si>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</si>
  <si>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</si>
  <si>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</si>
  <si>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</si>
  <si>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</si>
  <si>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</si>
  <si>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</si>
  <si>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</si>
  <si>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</si>
  <si>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</si>
  <si>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</si>
  <si>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</si>
  <si>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</si>
  <si>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</si>
  <si>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</si>
  <si>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</si>
  <si>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</si>
  <si>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</si>
  <si>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</si>
  <si>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</si>
  <si>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</si>
  <si>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</si>
  <si>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</si>
  <si>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</si>
  <si>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</si>
  <si>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</si>
  <si>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</si>
  <si>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</si>
  <si>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</si>
  <si>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</si>
  <si>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</si>
  <si>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</si>
  <si>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</si>
  <si>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</si>
  <si>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</si>
  <si>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</si>
  <si>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</si>
  <si>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</si>
  <si>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</si>
  <si>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</si>
  <si>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</si>
  <si>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</si>
  <si>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</si>
  <si>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</si>
  <si>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</si>
  <si>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</si>
  <si>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</si>
  <si>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</si>
  <si>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</si>
  <si>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</si>
  <si>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</si>
  <si>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</si>
  <si>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</si>
  <si>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</si>
  <si>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</si>
  <si>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</si>
  <si>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</si>
  <si>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</si>
  <si>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</si>
  <si>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</si>
  <si>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</si>
  <si>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</si>
  <si>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</si>
  <si>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</si>
  <si>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</si>
  <si>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</si>
  <si>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</si>
  <si>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</si>
  <si>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</si>
  <si>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</si>
  <si>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</si>
  <si>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</si>
  <si>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</si>
  <si>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</si>
  <si>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</si>
  <si>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</si>
  <si>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</si>
  <si>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</si>
  <si>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</si>
  <si>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</si>
  <si>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</si>
  <si>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</si>
  <si>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</si>
  <si>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</si>
  <si>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</si>
  <si>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</si>
  <si>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</si>
  <si>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</si>
  <si>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</si>
  <si>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</si>
  <si>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</si>
  <si>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</si>
  <si>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</si>
  <si>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</si>
  <si>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</si>
  <si>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</si>
  <si>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</si>
  <si>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</si>
  <si>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</si>
  <si>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</si>
  <si>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</si>
  <si>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</si>
  <si>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</si>
  <si>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</si>
  <si>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</si>
  <si>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</si>
  <si>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</si>
  <si>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</si>
  <si>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</si>
  <si>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</si>
  <si>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</si>
  <si>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</si>
  <si>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</si>
  <si>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</si>
  <si>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</si>
  <si>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</si>
  <si>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</si>
  <si>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</si>
  <si>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</si>
  <si>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</si>
  <si>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</si>
  <si>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</si>
  <si>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</si>
  <si>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</si>
  <si>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</si>
  <si>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</si>
  <si>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</si>
  <si>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</si>
  <si>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</si>
  <si>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</si>
  <si>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</si>
  <si>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</si>
  <si>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</si>
  <si>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</si>
  <si>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</si>
  <si>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</si>
  <si>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</si>
  <si>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</si>
  <si>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</si>
  <si>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</si>
  <si>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</si>
  <si>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</si>
  <si>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</si>
  <si>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</si>
  <si>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</si>
  <si>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</si>
  <si>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</si>
  <si>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</si>
  <si>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</si>
  <si>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</si>
  <si>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</si>
  <si>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</si>
  <si>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</si>
  <si>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</si>
  <si>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</si>
  <si>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</si>
  <si>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</si>
  <si>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</si>
  <si>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</si>
  <si>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</si>
  <si>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</si>
  <si>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</si>
  <si>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</si>
  <si>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</si>
  <si>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</si>
  <si>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</si>
  <si>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</si>
  <si>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</si>
  <si>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</si>
  <si>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</si>
  <si>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</si>
  <si>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</si>
  <si>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</si>
  <si>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</si>
  <si>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</si>
  <si>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</si>
  <si>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</si>
  <si>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</si>
  <si>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</si>
  <si>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</si>
  <si>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</si>
  <si>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</si>
  <si>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</si>
  <si>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</si>
  <si>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</si>
  <si>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</si>
  <si>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</si>
  <si>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</si>
  <si>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</si>
  <si>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</si>
  <si>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</si>
  <si>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</si>
  <si>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</si>
  <si>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</si>
  <si>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</si>
  <si>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</si>
  <si>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</si>
  <si>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</si>
  <si>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</si>
  <si>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</si>
  <si>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</si>
  <si>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</si>
  <si>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</si>
  <si>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</si>
  <si>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</si>
  <si>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</si>
  <si>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</si>
  <si>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</si>
  <si>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</si>
  <si>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</si>
  <si>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</si>
  <si>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</si>
  <si>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</si>
  <si>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</si>
  <si>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</si>
  <si>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</si>
  <si>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</si>
  <si>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</si>
  <si>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</si>
  <si>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</si>
  <si>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</si>
  <si>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</si>
  <si>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</si>
  <si>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</si>
  <si>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</si>
  <si>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</si>
  <si>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</si>
  <si>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</si>
  <si>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</si>
  <si>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</si>
  <si>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</si>
  <si>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</si>
  <si>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</si>
  <si>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</si>
  <si>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</si>
  <si>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</si>
  <si>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</si>
  <si>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</si>
  <si>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</si>
  <si>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</si>
  <si>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</si>
  <si>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</si>
  <si>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</si>
  <si>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</si>
  <si>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</si>
  <si>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</si>
  <si>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</si>
  <si>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</si>
  <si>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</si>
  <si>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</si>
  <si>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</si>
  <si>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</si>
  <si>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</si>
  <si>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</si>
  <si>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</si>
  <si>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</si>
  <si>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</si>
  <si>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</si>
  <si>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</si>
  <si>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</si>
  <si>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</si>
  <si>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</si>
  <si>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</si>
  <si>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</si>
  <si>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</si>
  <si>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</si>
  <si>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</si>
  <si>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</si>
  <si>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</si>
  <si>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</si>
  <si>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</si>
  <si>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</si>
  <si>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</si>
  <si>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</si>
  <si>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</si>
  <si>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</si>
  <si>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</si>
  <si>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</si>
  <si>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</si>
  <si>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</si>
  <si>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</si>
  <si>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</si>
  <si>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</si>
  <si>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</si>
  <si>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</si>
  <si>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</si>
  <si>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</si>
  <si>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</si>
  <si>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</si>
  <si>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</si>
  <si>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</si>
  <si>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</si>
  <si>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</si>
  <si>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</si>
  <si>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</si>
  <si>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</si>
  <si>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</si>
  <si>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</si>
  <si>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</si>
  <si>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</si>
  <si>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</si>
  <si>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</si>
  <si>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</si>
  <si>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</si>
  <si>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</si>
  <si>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</si>
  <si>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</si>
  <si>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</si>
  <si>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</si>
  <si>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</si>
  <si>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</si>
  <si>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</si>
  <si>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</si>
  <si>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</si>
  <si>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</si>
  <si>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</si>
  <si>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</si>
  <si>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</si>
  <si>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</si>
  <si>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</si>
  <si>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</si>
  <si>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</si>
  <si>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</si>
  <si>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</si>
  <si>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</si>
  <si>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</si>
  <si>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</si>
  <si>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</si>
  <si>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</si>
  <si>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</si>
  <si>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</si>
  <si>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</si>
  <si>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</si>
  <si>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</si>
  <si>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</si>
  <si>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</si>
  <si>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</si>
  <si>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</si>
  <si>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</si>
  <si>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</si>
  <si>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</si>
  <si>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</si>
  <si>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</si>
  <si>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</si>
  <si>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</si>
  <si>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</si>
  <si>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</si>
  <si>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</si>
  <si>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</si>
  <si>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</si>
  <si>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</si>
  <si>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</si>
  <si>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</si>
  <si>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</si>
  <si>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</si>
  <si>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</si>
  <si>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</si>
  <si>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</si>
  <si>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</si>
  <si>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</si>
  <si>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</si>
  <si>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</si>
  <si>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</si>
  <si>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</si>
  <si>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</si>
  <si>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</si>
  <si>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</si>
  <si>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</si>
  <si>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</si>
  <si>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</si>
  <si>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</si>
  <si>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</si>
  <si>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</si>
  <si>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</si>
  <si>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</si>
  <si>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</si>
  <si>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</si>
  <si>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</si>
  <si>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</si>
  <si>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</si>
  <si>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</si>
  <si>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</si>
  <si>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</si>
  <si>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</si>
  <si>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</si>
  <si>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</si>
  <si>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</si>
  <si>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</si>
  <si>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</si>
  <si>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</si>
  <si>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</si>
  <si>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</si>
  <si>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</si>
  <si>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</si>
  <si>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</si>
  <si>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</si>
  <si>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</si>
  <si>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</si>
  <si>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</si>
  <si>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</si>
  <si>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</si>
  <si>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</si>
  <si>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</si>
  <si>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</si>
  <si>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</si>
  <si>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</si>
  <si>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</si>
  <si>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</si>
  <si>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</si>
  <si>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</si>
  <si>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</si>
  <si>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</si>
  <si>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</si>
  <si>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</si>
  <si>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</si>
  <si>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</si>
  <si>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</si>
  <si>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</si>
  <si>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</si>
  <si>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</si>
  <si>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</si>
  <si>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</si>
  <si>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</si>
  <si>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</si>
  <si>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</si>
  <si>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</si>
  <si>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</si>
  <si>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</si>
  <si>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</si>
  <si>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</si>
  <si>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</si>
  <si>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</si>
  <si>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</si>
  <si>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</si>
  <si>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</si>
  <si>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</si>
  <si>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</si>
  <si>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</si>
  <si>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</si>
  <si>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</si>
  <si>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</si>
  <si>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</si>
  <si>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</si>
  <si>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</si>
  <si>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</si>
  <si>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</si>
  <si>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</si>
  <si>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</si>
  <si>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</si>
  <si>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</si>
  <si>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</si>
  <si>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</si>
  <si>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</si>
  <si>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</si>
  <si>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</si>
  <si>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</si>
  <si>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</si>
  <si>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</si>
  <si>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</si>
  <si>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</si>
  <si>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</si>
  <si>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</si>
  <si>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</si>
  <si>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</si>
  <si>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</si>
  <si>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</si>
  <si>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</si>
  <si>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</si>
  <si>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</si>
  <si>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</si>
  <si>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</si>
  <si>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</si>
  <si>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</si>
  <si>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</si>
  <si>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</si>
  <si>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</si>
  <si>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</si>
  <si>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</si>
  <si>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</si>
  <si>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</si>
  <si>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</si>
  <si>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</si>
  <si>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</si>
  <si>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</si>
  <si>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</si>
  <si>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</si>
  <si>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</si>
  <si>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</si>
  <si>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</si>
  <si>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</si>
  <si>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</si>
  <si>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</si>
  <si>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</si>
  <si>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</si>
  <si>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</si>
  <si>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</si>
  <si>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</si>
  <si>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</si>
  <si>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</si>
  <si>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</si>
  <si>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</si>
  <si>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</si>
  <si>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</si>
  <si>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</si>
  <si>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</si>
  <si>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</si>
  <si>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</si>
  <si>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</si>
  <si>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</si>
  <si>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</si>
  <si>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</si>
  <si>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</si>
  <si>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</si>
  <si>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</si>
  <si>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</si>
  <si>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</si>
  <si>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</si>
  <si>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</si>
  <si>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</si>
  <si>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</si>
  <si>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</si>
  <si>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</si>
  <si>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</si>
  <si>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</si>
  <si>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</si>
  <si>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</si>
  <si>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</si>
  <si>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</si>
  <si>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</si>
  <si>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</si>
  <si>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</si>
  <si>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</si>
  <si>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</si>
  <si>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</si>
  <si>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</si>
  <si>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</si>
  <si>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</si>
  <si>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</si>
  <si>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</si>
  <si>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</si>
  <si>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</si>
  <si>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</si>
  <si>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</si>
  <si>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</si>
  <si>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</si>
  <si>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</si>
  <si>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</si>
  <si>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</si>
  <si>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</si>
  <si>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</si>
  <si>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</si>
  <si>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</si>
  <si>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</si>
  <si>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</si>
  <si>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</si>
  <si>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</si>
  <si>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</si>
  <si>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</si>
  <si>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</si>
  <si>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</si>
  <si>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</si>
  <si>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</si>
  <si>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</si>
  <si>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</si>
  <si>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</si>
  <si>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</si>
  <si>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</si>
  <si>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</si>
  <si>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</si>
  <si>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</si>
  <si>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</si>
  <si>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</si>
  <si>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</si>
  <si>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</si>
  <si>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</si>
  <si>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</si>
  <si>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</si>
  <si>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</si>
  <si>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</si>
  <si>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</si>
  <si>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</si>
  <si>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</si>
  <si>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</si>
  <si>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</si>
  <si>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</si>
  <si>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</si>
  <si>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</si>
  <si>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</si>
  <si>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</si>
  <si>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</si>
  <si>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</si>
  <si>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</si>
  <si>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</si>
  <si>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</si>
  <si>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</si>
  <si>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</si>
  <si>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</si>
  <si>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</si>
  <si>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</si>
  <si>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</si>
  <si>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</si>
  <si>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</si>
  <si>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</si>
  <si>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</si>
  <si>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</si>
  <si>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</si>
  <si>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</si>
  <si>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</si>
  <si>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</si>
  <si>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</si>
  <si>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</si>
  <si>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</si>
  <si>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</si>
  <si>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</si>
  <si>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</si>
  <si>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</si>
  <si>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</si>
  <si>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</si>
  <si>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</si>
  <si>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</si>
  <si>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</si>
  <si>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</si>
  <si>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</si>
  <si>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</si>
  <si>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</si>
  <si>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</si>
  <si>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</si>
  <si>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</si>
  <si>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</si>
  <si>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</si>
  <si>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</si>
  <si>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</si>
  <si>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</si>
  <si>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</si>
  <si>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</si>
  <si>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</si>
  <si>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</si>
  <si>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</si>
  <si>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</si>
  <si>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</si>
  <si>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</si>
  <si>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</si>
  <si>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</si>
  <si>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</si>
  <si>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</si>
  <si>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</si>
  <si>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</si>
  <si>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</si>
  <si>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</si>
  <si>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</si>
  <si>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</si>
  <si>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</si>
  <si>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</si>
  <si>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</si>
  <si>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</si>
  <si>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</si>
  <si>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</si>
  <si>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</si>
  <si>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</si>
  <si>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</si>
  <si>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</si>
  <si>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</si>
  <si>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</si>
  <si>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</si>
  <si>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</si>
  <si>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</si>
  <si>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</si>
  <si>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</si>
  <si>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</si>
  <si>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</si>
  <si>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</si>
  <si>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</si>
  <si>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</si>
  <si>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</si>
  <si>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</si>
  <si>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</si>
  <si>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</si>
  <si>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</si>
  <si>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</si>
  <si>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</si>
  <si>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</si>
  <si>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</si>
  <si>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</si>
  <si>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</si>
  <si>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</si>
  <si>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</si>
  <si>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</si>
  <si>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</si>
  <si>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</si>
  <si>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</si>
  <si>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</si>
  <si>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</si>
  <si>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</si>
  <si>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</si>
  <si>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</si>
  <si>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</si>
  <si>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</si>
  <si>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</si>
  <si>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</si>
  <si>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</si>
  <si>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</si>
  <si>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</si>
  <si>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</si>
  <si>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</si>
  <si>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</si>
  <si>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</si>
  <si>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</si>
  <si>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</si>
  <si>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</si>
  <si>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</si>
  <si>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</si>
  <si>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</si>
  <si>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</si>
  <si>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</si>
  <si>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</si>
  <si>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</si>
  <si>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</si>
  <si>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</si>
  <si>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</si>
  <si>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</si>
  <si>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</si>
  <si>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</si>
  <si>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</si>
  <si>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</si>
  <si>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</si>
  <si>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</si>
  <si>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</si>
  <si>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</si>
  <si>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</si>
  <si>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</si>
  <si>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</si>
  <si>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</si>
  <si>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</si>
  <si>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</si>
  <si>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</si>
  <si>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</si>
  <si>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</si>
  <si>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</si>
  <si>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</si>
  <si>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</si>
  <si>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</si>
  <si>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</si>
  <si>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</si>
  <si>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</si>
  <si>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</si>
  <si>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</si>
  <si>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</si>
  <si>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</si>
  <si>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</si>
  <si>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</si>
  <si>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</si>
  <si>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</si>
  <si>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</si>
  <si>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</si>
  <si>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</si>
  <si>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</si>
  <si>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</si>
  <si>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</si>
  <si>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</si>
  <si>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</si>
  <si>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</si>
  <si>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</si>
  <si>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</si>
  <si>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</si>
  <si>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</si>
  <si>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</si>
  <si>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</si>
  <si>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</si>
  <si>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</si>
  <si>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</si>
  <si>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</si>
  <si>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</si>
  <si>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</si>
  <si>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</si>
  <si>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</si>
  <si>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</si>
  <si>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</si>
  <si>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</si>
  <si>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</si>
  <si>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</si>
  <si>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</si>
  <si>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</si>
  <si>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</si>
  <si>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</si>
  <si>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</si>
  <si>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</si>
  <si>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</si>
  <si>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</si>
  <si>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</si>
  <si>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</si>
  <si>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</si>
  <si>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</si>
  <si>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</si>
  <si>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</si>
  <si>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</si>
  <si>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</si>
  <si>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</si>
  <si>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</si>
  <si>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</si>
  <si>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</si>
  <si>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</si>
  <si>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</si>
  <si>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</si>
  <si>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</si>
  <si>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</si>
  <si>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</si>
  <si>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</si>
  <si>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</si>
  <si>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</si>
  <si>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</si>
  <si>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</si>
  <si>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</si>
  <si>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</si>
  <si>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</si>
  <si>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</si>
  <si>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</si>
  <si>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</si>
  <si>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</si>
  <si>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</si>
  <si>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</si>
  <si>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</si>
  <si>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</si>
  <si>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</si>
  <si>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</si>
  <si>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</si>
  <si>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</si>
  <si>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</si>
  <si>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</si>
  <si>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</si>
  <si>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</si>
  <si>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</si>
  <si>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</si>
  <si>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</si>
  <si>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</si>
  <si>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</si>
  <si>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</si>
  <si>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</si>
  <si>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</si>
  <si>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</si>
  <si>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</si>
  <si>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</si>
  <si>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</si>
  <si>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</si>
  <si>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</si>
  <si>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</si>
  <si>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</si>
  <si>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</si>
  <si>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</si>
  <si>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</si>
  <si>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</si>
  <si>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</si>
  <si>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</si>
  <si>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</si>
  <si>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</si>
  <si>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</si>
  <si>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</si>
  <si>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</si>
  <si>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</si>
  <si>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</si>
  <si>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</si>
  <si>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</si>
  <si>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</si>
  <si>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</si>
  <si>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</si>
  <si>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</si>
  <si>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</si>
  <si>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</si>
  <si>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</si>
  <si>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</si>
  <si>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</si>
  <si>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</si>
  <si>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</si>
  <si>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</si>
  <si>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</si>
  <si>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</si>
  <si>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</si>
  <si>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</si>
  <si>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</si>
  <si>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</si>
  <si>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</si>
  <si>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</si>
  <si>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</si>
  <si>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</si>
  <si>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</si>
  <si>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</si>
  <si>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</si>
  <si>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</si>
  <si>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</si>
  <si>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</si>
  <si>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</si>
  <si>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</si>
  <si>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</si>
  <si>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</si>
  <si>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</si>
  <si>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</si>
  <si>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</si>
  <si>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</si>
  <si>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</si>
  <si>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</si>
  <si>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</si>
  <si>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</si>
  <si>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</si>
  <si>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</si>
  <si>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</si>
  <si>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</si>
  <si>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</si>
  <si>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</si>
  <si>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</si>
  <si>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</si>
  <si>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</si>
  <si>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</si>
  <si>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</si>
  <si>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</si>
  <si>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</si>
  <si>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</si>
  <si>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</si>
  <si>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</si>
  <si>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</si>
  <si>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</si>
  <si>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</si>
  <si>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</si>
  <si>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</si>
  <si>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</si>
  <si>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</si>
  <si>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</si>
  <si>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</si>
  <si>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</si>
  <si>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</si>
  <si>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</si>
  <si>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</si>
  <si>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</si>
  <si>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</si>
  <si>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</si>
  <si>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</si>
  <si>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</si>
  <si>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</si>
  <si>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</si>
  <si>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</si>
  <si>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</si>
  <si>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</si>
  <si>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</si>
  <si>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</si>
  <si>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</si>
  <si>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</si>
  <si>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</si>
  <si>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</si>
  <si>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</si>
  <si>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</si>
  <si>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</si>
  <si>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</si>
  <si>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</si>
  <si>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</si>
  <si>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</si>
  <si>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</si>
  <si>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</si>
  <si>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</si>
  <si>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</si>
  <si>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</si>
  <si>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</si>
  <si>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</si>
  <si>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</si>
  <si>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</si>
  <si>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</si>
  <si>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</si>
  <si>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</si>
  <si>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</si>
  <si>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</si>
  <si>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</si>
  <si>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</si>
  <si>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</si>
  <si>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</si>
  <si>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</si>
  <si>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</si>
  <si>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</si>
  <si>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</si>
  <si>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</si>
  <si>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</si>
  <si>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</si>
  <si>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</si>
  <si>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</si>
  <si>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</si>
  <si>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</si>
  <si>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</si>
  <si>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</si>
  <si>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</si>
  <si>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</si>
  <si>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</si>
  <si>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</si>
  <si>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</si>
  <si>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</si>
  <si>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</si>
  <si>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</si>
  <si>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</si>
  <si>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</si>
  <si>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</si>
  <si>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</si>
  <si>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</si>
  <si>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</si>
  <si>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</si>
  <si>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</si>
  <si>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</si>
  <si>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</si>
  <si>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</si>
  <si>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</si>
  <si>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</si>
  <si>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</si>
  <si>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</si>
  <si>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</si>
  <si>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</si>
  <si>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</si>
  <si>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</si>
  <si>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</si>
  <si>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</si>
  <si>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</si>
  <si>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</si>
  <si>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</si>
  <si>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</si>
  <si>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</si>
  <si>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</si>
  <si>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</si>
  <si>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</si>
  <si>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</si>
  <si>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</si>
  <si>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</si>
  <si>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</si>
  <si>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</si>
  <si>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</si>
  <si>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</si>
  <si>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</si>
  <si>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</si>
  <si>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</si>
  <si>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</si>
  <si>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</si>
  <si>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</si>
  <si>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</si>
  <si>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</si>
  <si>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</si>
  <si>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</si>
  <si>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</si>
  <si>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</si>
  <si>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</si>
  <si>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</si>
  <si>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</si>
  <si>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</si>
  <si>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</si>
  <si>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</si>
  <si>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</si>
  <si>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</si>
  <si>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</si>
  <si>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</si>
  <si>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</si>
  <si>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</si>
  <si>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</si>
  <si>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</si>
  <si>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</si>
  <si>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</si>
  <si>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</si>
  <si>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</si>
  <si>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</si>
  <si>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</si>
  <si>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</si>
  <si>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</si>
  <si>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</si>
  <si>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</si>
  <si>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</si>
  <si>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</si>
  <si>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</si>
  <si>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</si>
  <si>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</si>
  <si>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</si>
  <si>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</si>
  <si>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</si>
  <si>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</si>
  <si>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</si>
  <si>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</si>
  <si>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</si>
  <si>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</si>
  <si>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</si>
  <si>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</si>
  <si>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</si>
  <si>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</si>
  <si>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</si>
  <si>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</si>
  <si>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</si>
  <si>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</si>
  <si>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</si>
  <si>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</si>
  <si>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</si>
  <si>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</si>
  <si>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</si>
  <si>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</si>
  <si>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</si>
  <si>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</si>
  <si>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</si>
  <si>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</si>
  <si>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</si>
  <si>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</si>
  <si>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</si>
  <si>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</si>
  <si>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</si>
  <si>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</si>
  <si>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</si>
  <si>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</si>
  <si>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</si>
  <si>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</si>
  <si>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</si>
  <si>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</si>
  <si>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</si>
  <si>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</si>
  <si>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</si>
  <si>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</si>
  <si>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</si>
  <si>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</si>
  <si>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</si>
  <si>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</si>
  <si>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</si>
  <si>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</si>
  <si>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</si>
  <si>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</si>
  <si>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</si>
  <si>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</si>
  <si>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</si>
  <si>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</si>
  <si>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</si>
  <si>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</si>
  <si>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</si>
  <si>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</si>
  <si>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</si>
  <si>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</si>
  <si>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</si>
  <si>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</si>
  <si>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</si>
  <si>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</si>
  <si>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</si>
  <si>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</si>
  <si>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</si>
  <si>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</si>
  <si>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</si>
  <si>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</si>
  <si>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</si>
  <si>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</si>
  <si>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</si>
  <si>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</si>
  <si>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</si>
  <si>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</si>
  <si>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</si>
  <si>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</si>
  <si>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</si>
  <si>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</si>
  <si>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</si>
  <si>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</si>
  <si>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</si>
  <si>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</si>
  <si>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</si>
  <si>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</si>
  <si>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</si>
  <si>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</si>
  <si>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</si>
  <si>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</si>
  <si>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</si>
  <si>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</si>
  <si>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</si>
  <si>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</si>
  <si>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</si>
  <si>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</si>
  <si>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</si>
  <si>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</si>
  <si>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</si>
  <si>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</si>
  <si>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</si>
  <si>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</si>
  <si>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</si>
  <si>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</si>
  <si>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</si>
  <si>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</si>
  <si>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</si>
  <si>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</si>
  <si>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</si>
  <si>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</si>
  <si>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</si>
  <si>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</si>
  <si>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</si>
  <si>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</si>
  <si>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</si>
  <si>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</si>
  <si>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</si>
  <si>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</si>
  <si>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</si>
  <si>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</si>
  <si>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</si>
  <si>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</si>
  <si>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</si>
  <si>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</si>
  <si>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</si>
  <si>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</si>
  <si>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</si>
  <si>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</si>
  <si>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</si>
  <si>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</si>
  <si>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</si>
  <si>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</si>
  <si>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</si>
  <si>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</si>
  <si>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</si>
  <si>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</si>
  <si>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</si>
  <si>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</si>
  <si>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</si>
  <si>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</si>
  <si>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</si>
  <si>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</si>
  <si>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</si>
  <si>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</si>
  <si>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</si>
  <si>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</si>
  <si>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</si>
  <si>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</si>
  <si>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</si>
  <si>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</si>
  <si>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</si>
  <si>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</si>
  <si>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</si>
  <si>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</si>
  <si>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</si>
  <si>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</si>
  <si>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</si>
  <si>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</si>
  <si>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</si>
  <si>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</si>
  <si>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</si>
  <si>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</si>
  <si>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</si>
  <si>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</si>
  <si>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</si>
  <si>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</si>
  <si>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</si>
  <si>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</si>
  <si>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</si>
  <si>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</si>
  <si>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</si>
  <si>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</si>
  <si>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</si>
  <si>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</si>
  <si>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</si>
  <si>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</si>
  <si>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</si>
  <si>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</si>
  <si>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</si>
  <si>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</si>
  <si>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</si>
  <si>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</si>
  <si>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</si>
  <si>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</si>
  <si>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</si>
  <si>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</si>
  <si>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</si>
  <si>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</si>
  <si>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</si>
  <si>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</si>
  <si>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</si>
  <si>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</si>
  <si>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</si>
  <si>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</si>
  <si>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</si>
  <si>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</si>
  <si>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</si>
  <si>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</si>
  <si>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</si>
  <si>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</si>
  <si>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</si>
  <si>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</si>
  <si>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</si>
  <si>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</si>
  <si>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</si>
  <si>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</si>
  <si>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</si>
  <si>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</si>
  <si>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</si>
  <si>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</si>
  <si>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</si>
  <si>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</si>
  <si>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</si>
  <si>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</si>
  <si>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</si>
  <si>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</si>
  <si>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</si>
  <si>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</si>
  <si>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</si>
  <si>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</si>
  <si>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</si>
  <si>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</si>
  <si>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</si>
  <si>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</si>
  <si>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</si>
  <si>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</si>
  <si>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</si>
  <si>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</si>
  <si>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</si>
  <si>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</si>
  <si>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</si>
  <si>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</si>
  <si>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</si>
  <si>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</si>
  <si>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</si>
  <si>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</si>
  <si>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</si>
  <si>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</si>
  <si>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</si>
  <si>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</si>
  <si>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</si>
  <si>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</si>
  <si>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</si>
  <si>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</si>
  <si>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</si>
  <si>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</si>
  <si>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</si>
  <si>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</si>
  <si>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</si>
  <si>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</si>
  <si>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</si>
  <si>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</si>
  <si>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</si>
  <si>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</si>
  <si>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</si>
  <si>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</si>
  <si>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</si>
  <si>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</si>
  <si>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</si>
  <si>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</si>
  <si>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</si>
  <si>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</si>
  <si>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</si>
  <si>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</si>
  <si>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</si>
  <si>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</si>
  <si>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</si>
  <si>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</si>
  <si>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</si>
  <si>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</si>
  <si>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</si>
  <si>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</si>
  <si>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</si>
  <si>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</si>
  <si>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</si>
  <si>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</si>
  <si>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</si>
  <si>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</si>
  <si>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</si>
  <si>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</si>
  <si>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</si>
  <si>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</si>
  <si>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</si>
  <si>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</si>
  <si>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</si>
  <si>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</si>
  <si>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</si>
  <si>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</si>
  <si>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</si>
  <si>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</si>
  <si>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</si>
  <si>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</si>
  <si>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</si>
  <si>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</si>
  <si>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</si>
  <si>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</si>
  <si>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</si>
  <si>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</si>
  <si>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</si>
  <si>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</si>
  <si>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</si>
  <si>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</si>
  <si>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</si>
  <si>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</si>
  <si>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</si>
  <si>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</si>
  <si>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</si>
  <si>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</si>
  <si>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</si>
  <si>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</si>
  <si>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</si>
  <si>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</si>
  <si>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</si>
  <si>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</si>
  <si>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</si>
  <si>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</si>
  <si>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</si>
  <si>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</si>
  <si>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</si>
  <si>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</si>
  <si>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</si>
  <si>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</si>
  <si>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</si>
  <si>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</si>
  <si>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</si>
  <si>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</si>
  <si>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</si>
  <si>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</si>
  <si>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</si>
  <si>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</si>
  <si>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</si>
  <si>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</si>
  <si>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</si>
  <si>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</si>
  <si>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</si>
  <si>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</si>
  <si>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</si>
  <si>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</si>
  <si>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</si>
  <si>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</si>
  <si>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</si>
  <si>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</si>
  <si>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</si>
  <si>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</si>
  <si>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</si>
  <si>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</si>
  <si>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</si>
  <si>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</si>
  <si>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</si>
  <si>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</si>
  <si>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</si>
  <si>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</si>
  <si>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</si>
  <si>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</si>
  <si>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</si>
  <si>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</si>
  <si>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</si>
  <si>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</si>
  <si>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</si>
  <si>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</si>
  <si>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</si>
  <si>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</si>
  <si>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</si>
  <si>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</si>
  <si>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</si>
  <si>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</si>
  <si>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</si>
  <si>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</si>
  <si>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</si>
  <si>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</si>
  <si>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</si>
  <si>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</si>
  <si>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</si>
  <si>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</si>
  <si>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</si>
  <si>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</si>
  <si>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</si>
  <si>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</si>
  <si>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</si>
  <si>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</si>
  <si>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</si>
  <si>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</si>
  <si>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</si>
  <si>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</si>
  <si>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</si>
  <si>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</si>
  <si>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</si>
  <si>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</si>
  <si>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</si>
  <si>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</si>
  <si>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</si>
  <si>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</si>
  <si>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</si>
  <si>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</si>
  <si>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</si>
  <si>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</si>
  <si>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</si>
  <si>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</si>
  <si>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</si>
  <si>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</si>
  <si>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</si>
  <si>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</si>
  <si>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</si>
  <si>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</si>
  <si>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</si>
  <si>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</si>
  <si>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</si>
  <si>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</si>
  <si>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</si>
  <si>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</si>
  <si>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</si>
  <si>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</si>
  <si>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</si>
  <si>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</si>
  <si>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</si>
  <si>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</si>
  <si>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</si>
  <si>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</si>
  <si>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</si>
  <si>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</si>
  <si>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</si>
  <si>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</si>
  <si>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</si>
  <si>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</si>
  <si>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</si>
  <si>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</si>
  <si>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</si>
  <si>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</si>
  <si>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</si>
  <si>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</si>
  <si>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</si>
  <si>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</si>
  <si>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</si>
  <si>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</si>
  <si>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</si>
  <si>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</si>
  <si>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</si>
  <si>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</si>
  <si>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</si>
  <si>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</si>
  <si>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</si>
  <si>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</si>
  <si>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</si>
  <si>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</si>
  <si>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</si>
  <si>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</si>
  <si>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</si>
  <si>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</si>
  <si>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</si>
  <si>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</si>
  <si>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</si>
  <si>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</si>
  <si>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</si>
  <si>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</si>
  <si>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</si>
  <si>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</si>
  <si>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</si>
  <si>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</si>
  <si>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</si>
  <si>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</si>
  <si>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</si>
  <si>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</si>
  <si>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</si>
  <si>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</si>
  <si>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</si>
  <si>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</si>
  <si>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</si>
  <si>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</si>
  <si>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</si>
  <si>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</si>
  <si>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</si>
  <si>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</si>
  <si>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</si>
  <si>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</si>
  <si>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</si>
  <si>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</si>
  <si>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</si>
  <si>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</si>
  <si>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</si>
  <si>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</si>
  <si>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</si>
  <si>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</si>
  <si>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</si>
  <si>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</si>
  <si>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</si>
  <si>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</si>
  <si>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</si>
  <si>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</si>
  <si>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</si>
  <si>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</si>
  <si>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</si>
  <si>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</si>
  <si>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</si>
  <si>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</si>
  <si>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</si>
  <si>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</si>
  <si>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</si>
  <si>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</si>
  <si>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</si>
  <si>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</si>
  <si>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</si>
  <si>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</si>
  <si>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</si>
  <si>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</si>
  <si>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</si>
  <si>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</si>
  <si>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</si>
  <si>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</si>
  <si>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</si>
  <si>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</si>
  <si>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</si>
  <si>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</si>
  <si>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</si>
  <si>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</si>
  <si>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</si>
  <si>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</si>
  <si>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</si>
  <si>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</si>
  <si>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</si>
  <si>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</si>
  <si>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</si>
  <si>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</si>
  <si>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</si>
  <si>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</si>
  <si>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</si>
  <si>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</si>
  <si>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</si>
  <si>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</si>
  <si>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</si>
  <si>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</si>
  <si>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</si>
  <si>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</si>
  <si>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</si>
  <si>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</si>
  <si>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</si>
  <si>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</si>
  <si>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</si>
  <si>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</si>
  <si>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</si>
  <si>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</si>
  <si>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</si>
  <si>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</si>
  <si>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</si>
  <si>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</si>
  <si>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</si>
  <si>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</si>
  <si>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</si>
  <si>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</si>
  <si>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</si>
  <si>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</si>
  <si>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</si>
  <si>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</si>
  <si>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</si>
  <si>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</si>
  <si>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</si>
  <si>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</si>
  <si>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</si>
  <si>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</si>
  <si>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</si>
  <si>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</si>
  <si>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</si>
  <si>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</si>
  <si>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</si>
  <si>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</si>
  <si>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</si>
  <si>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</si>
  <si>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</si>
  <si>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</si>
  <si>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</si>
  <si>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</si>
  <si>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</si>
  <si>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</si>
  <si>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</si>
  <si>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</si>
  <si>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</si>
  <si>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</si>
  <si>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</si>
  <si>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</si>
  <si>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</si>
  <si>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</si>
  <si>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</si>
  <si>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</si>
  <si>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</si>
  <si>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</si>
  <si>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</si>
  <si>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</si>
  <si>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</si>
  <si>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</si>
  <si>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</si>
  <si>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</si>
  <si>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</si>
  <si>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</si>
  <si>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</si>
  <si>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</si>
  <si>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</si>
  <si>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</si>
  <si>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</si>
  <si>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</si>
  <si>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</si>
  <si>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</si>
  <si>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</si>
  <si>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</si>
  <si>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</si>
  <si>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</si>
  <si>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</si>
  <si>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</si>
  <si>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</si>
  <si>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</si>
  <si>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</si>
  <si>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</si>
  <si>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</si>
  <si>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</si>
  <si>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</si>
  <si>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</si>
  <si>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</si>
  <si>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</si>
  <si>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</si>
  <si>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</si>
  <si>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</si>
  <si>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</si>
  <si>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</si>
  <si>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</si>
  <si>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</si>
  <si>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</si>
  <si>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</si>
  <si>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</si>
  <si>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</si>
  <si>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</si>
  <si>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</si>
  <si>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</si>
  <si>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</si>
  <si>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</si>
  <si>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</si>
  <si>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</si>
  <si>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</si>
  <si>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</si>
  <si>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</si>
  <si>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</si>
  <si>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</si>
  <si>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</si>
  <si>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</si>
  <si>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</si>
  <si>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</si>
  <si>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</si>
  <si>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</si>
  <si>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</si>
  <si>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</si>
  <si>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</si>
  <si>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</si>
  <si>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</si>
  <si>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</si>
  <si>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</si>
  <si>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</si>
  <si>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</si>
  <si>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</si>
  <si>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</si>
  <si>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</si>
  <si>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</si>
  <si>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</si>
  <si>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</si>
  <si>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</si>
  <si>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</si>
  <si>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</si>
  <si>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</si>
  <si>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</si>
  <si>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</si>
  <si>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</si>
  <si>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</si>
  <si>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</si>
  <si>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</si>
  <si>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</si>
  <si>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</si>
  <si>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</si>
  <si>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</si>
  <si>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</si>
  <si>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</si>
  <si>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</si>
  <si>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</si>
  <si>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</si>
  <si>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</si>
  <si>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</si>
  <si>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</si>
  <si>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</si>
  <si>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</si>
  <si>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</si>
  <si>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</si>
  <si>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</si>
  <si>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</si>
  <si>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</si>
  <si>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</si>
  <si>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</si>
  <si>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</si>
  <si>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</si>
  <si>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</si>
  <si>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</si>
  <si>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</si>
  <si>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</si>
  <si>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</si>
  <si>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</si>
  <si>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</si>
  <si>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</si>
  <si>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</si>
  <si>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</si>
  <si>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</si>
  <si>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</si>
  <si>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</si>
  <si>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</si>
  <si>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</si>
  <si>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</si>
  <si>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</si>
  <si>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</si>
  <si>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</si>
  <si>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</si>
  <si>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</si>
  <si>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</si>
  <si>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</si>
  <si>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</si>
  <si>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</si>
  <si>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</si>
  <si>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</si>
  <si>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</si>
  <si>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</si>
  <si>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</si>
  <si>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</si>
  <si>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</si>
  <si>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</si>
  <si>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</si>
  <si>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</si>
  <si>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</si>
  <si>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</si>
  <si>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</si>
  <si>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</si>
  <si>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</si>
  <si>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</si>
  <si>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</si>
  <si>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</si>
  <si>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</si>
  <si>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</si>
  <si>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</si>
  <si>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</si>
  <si>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</si>
  <si>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</si>
  <si>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</si>
  <si>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</si>
  <si>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</si>
  <si>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</si>
  <si>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</si>
  <si>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</si>
  <si>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</si>
  <si>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</si>
  <si>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</si>
  <si>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</si>
  <si>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</si>
  <si>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</si>
  <si>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</si>
  <si>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</si>
  <si>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</si>
  <si>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</si>
  <si>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</si>
  <si>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</si>
  <si>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</si>
  <si>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</si>
  <si>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</si>
  <si>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</si>
  <si>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</si>
  <si>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</si>
  <si>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</si>
  <si>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</si>
  <si>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</si>
  <si>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</si>
  <si>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</si>
  <si>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</si>
  <si>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</si>
  <si>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</si>
  <si>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</si>
  <si>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</si>
  <si>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</si>
  <si>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</si>
  <si>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</si>
  <si>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</si>
  <si>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</si>
  <si>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</si>
  <si>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</si>
  <si>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</si>
  <si>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</si>
  <si>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</si>
  <si>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</si>
  <si>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</si>
  <si>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</si>
  <si>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</si>
  <si>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</si>
  <si>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</si>
  <si>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</si>
  <si>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</si>
  <si>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</si>
  <si>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</si>
  <si>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</si>
  <si>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</si>
  <si>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</si>
  <si>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</si>
  <si>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</si>
  <si>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</si>
  <si>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</si>
  <si>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</si>
  <si>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</si>
  <si>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</si>
  <si>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</si>
  <si>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</si>
  <si>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</si>
  <si>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</si>
  <si>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</si>
  <si>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</si>
  <si>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</si>
  <si>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</si>
  <si>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</si>
  <si>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</si>
  <si>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</si>
  <si>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</si>
  <si>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</si>
  <si>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</si>
  <si>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</si>
  <si>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</si>
  <si>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</si>
  <si>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</si>
  <si>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</si>
  <si>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</si>
  <si>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</si>
  <si>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</si>
  <si>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</si>
  <si>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</si>
  <si>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</si>
  <si>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</si>
  <si>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</si>
  <si>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</si>
  <si>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</si>
  <si>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</si>
  <si>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</si>
  <si>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</si>
  <si>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</si>
  <si>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</si>
  <si>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</si>
  <si>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</si>
  <si>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</si>
  <si>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</si>
  <si>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</si>
  <si>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</si>
  <si>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</si>
  <si>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</si>
  <si>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</si>
  <si>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</si>
  <si>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</si>
  <si>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</si>
  <si>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</si>
  <si>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</si>
  <si>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</si>
  <si>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</si>
  <si>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</si>
  <si>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</si>
  <si>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</si>
  <si>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</si>
  <si>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</si>
  <si>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</si>
  <si>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</si>
  <si>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</si>
  <si>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</si>
  <si>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</si>
  <si>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</si>
  <si>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</si>
  <si>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</si>
  <si>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</si>
  <si>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</si>
  <si>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</si>
  <si>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</si>
  <si>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</si>
  <si>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</si>
  <si>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</si>
  <si>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</si>
  <si>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</si>
  <si>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</si>
  <si>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</si>
  <si>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</si>
  <si>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</si>
  <si>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</si>
  <si>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</si>
  <si>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</si>
  <si>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</si>
  <si>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</si>
  <si>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</si>
  <si>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</si>
  <si>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</si>
  <si>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</si>
  <si>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</si>
  <si>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</si>
  <si>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</si>
  <si>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</si>
  <si>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</si>
  <si>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</si>
  <si>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</si>
  <si>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</si>
  <si>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</si>
  <si>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</si>
  <si>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</si>
  <si>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</si>
  <si>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</si>
  <si>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</si>
  <si>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</si>
  <si>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</si>
  <si>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</si>
  <si>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</si>
  <si>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</si>
  <si>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</si>
  <si>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</si>
  <si>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</si>
  <si>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</si>
  <si>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</si>
  <si>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</si>
  <si>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</si>
  <si>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</si>
  <si>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</si>
  <si>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</si>
  <si>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</si>
  <si>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</si>
  <si>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</si>
  <si>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</si>
  <si>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</si>
  <si>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</si>
  <si>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</si>
  <si>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</si>
  <si>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</si>
  <si>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</si>
  <si>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</si>
  <si>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</si>
  <si>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</si>
  <si>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</si>
  <si>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</si>
  <si>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</si>
  <si>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</si>
  <si>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</si>
  <si>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</si>
  <si>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</si>
  <si>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</si>
  <si>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</si>
  <si>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</si>
  <si>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</si>
  <si>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</si>
  <si>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</si>
  <si>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</si>
  <si>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</si>
  <si>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</si>
  <si>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</si>
  <si>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</si>
  <si>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</si>
  <si>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</si>
  <si>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</si>
  <si>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</si>
  <si>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</si>
  <si>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</si>
  <si>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</si>
  <si>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</si>
  <si>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</si>
  <si>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</si>
  <si>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</si>
  <si>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</si>
  <si>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</si>
  <si>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</si>
  <si>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</si>
  <si>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</si>
  <si>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</si>
  <si>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</si>
  <si>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</si>
  <si>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</si>
  <si>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</si>
  <si>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</si>
  <si>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</si>
  <si>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</si>
  <si>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</si>
  <si>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</si>
  <si>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</si>
  <si>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</si>
  <si>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</si>
  <si>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</si>
  <si>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</si>
  <si>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</si>
  <si>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</si>
  <si>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</si>
  <si>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</si>
  <si>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</si>
  <si>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</si>
  <si>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</si>
  <si>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</si>
  <si>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</si>
  <si>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</si>
  <si>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</si>
  <si>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</si>
  <si>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</si>
  <si>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</si>
  <si>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</si>
  <si>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</si>
  <si>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</si>
  <si>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</si>
  <si>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</si>
  <si>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</si>
  <si>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</si>
  <si>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</si>
  <si>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</si>
  <si>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</si>
  <si>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</si>
  <si>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</si>
  <si>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</si>
  <si>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</si>
  <si>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</si>
  <si>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</si>
  <si>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</si>
  <si>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</si>
  <si>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</si>
  <si>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</si>
  <si>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</si>
  <si>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</si>
  <si>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</si>
  <si>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</si>
  <si>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</si>
  <si>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</si>
  <si>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</si>
  <si>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</si>
  <si>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</si>
  <si>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</si>
  <si>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</si>
  <si>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</si>
  <si>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</si>
  <si>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</si>
  <si>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</si>
  <si>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</si>
  <si>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</si>
  <si>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</si>
  <si>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</si>
  <si>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</si>
  <si>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</si>
  <si>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</si>
  <si>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</si>
  <si>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</si>
  <si>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</si>
  <si>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</si>
  <si>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</si>
  <si>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</si>
  <si>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</si>
  <si>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</si>
  <si>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</si>
  <si>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</si>
  <si>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</si>
  <si>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</si>
  <si>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</si>
  <si>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</si>
  <si>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</si>
  <si>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</si>
  <si>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</si>
  <si>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</si>
  <si>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</si>
  <si>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</si>
  <si>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</si>
  <si>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</si>
  <si>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</si>
  <si>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</si>
  <si>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</si>
  <si>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</si>
  <si>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</si>
  <si>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</si>
  <si>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</si>
  <si>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</si>
  <si>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</si>
  <si>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</si>
  <si>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</si>
  <si>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</si>
  <si>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</si>
  <si>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</si>
  <si>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</si>
  <si>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</si>
  <si>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</si>
  <si>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</si>
  <si>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</si>
  <si>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</si>
  <si>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</si>
  <si>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</si>
  <si>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</si>
  <si>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</si>
  <si>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</si>
  <si>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</si>
  <si>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</si>
  <si>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</si>
  <si>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</si>
  <si>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</si>
  <si>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</si>
  <si>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</si>
  <si>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</si>
  <si>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</si>
  <si>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</si>
  <si>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</si>
  <si>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</si>
  <si>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</si>
  <si>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</si>
  <si>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</si>
  <si>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</si>
  <si>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</si>
  <si>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</si>
  <si>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</si>
  <si>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</si>
  <si>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</si>
  <si>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</si>
  <si>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</si>
  <si>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</si>
  <si>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</si>
  <si>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</si>
  <si>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</si>
  <si>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</si>
  <si>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</si>
  <si>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</si>
  <si>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</si>
  <si>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</si>
  <si>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</si>
  <si>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</si>
  <si>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</si>
  <si>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</si>
  <si>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</si>
  <si>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</si>
  <si>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</si>
  <si>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</si>
  <si>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</si>
  <si>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</si>
  <si>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</si>
  <si>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</si>
  <si>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</si>
  <si>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</si>
  <si>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</si>
  <si>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</si>
  <si>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</si>
  <si>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</si>
  <si>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</si>
  <si>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</si>
  <si>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</si>
  <si>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</si>
  <si>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</si>
  <si>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</si>
  <si>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</si>
  <si>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</si>
  <si>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</si>
  <si>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</si>
  <si>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</si>
  <si>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</si>
  <si>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</si>
  <si>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</si>
  <si>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</si>
  <si>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</si>
  <si>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</si>
  <si>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</si>
  <si>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</si>
  <si>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</si>
  <si>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</si>
  <si>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</si>
  <si>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</si>
  <si>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</si>
  <si>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</si>
  <si>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</si>
  <si>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</si>
  <si>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</si>
  <si>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</si>
  <si>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</si>
  <si>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</si>
  <si>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</si>
  <si>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</si>
  <si>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</si>
  <si>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</si>
  <si>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</si>
  <si>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</si>
  <si>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</si>
  <si>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</si>
  <si>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</si>
  <si>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</si>
  <si>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</si>
  <si>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</si>
  <si>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</si>
  <si>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</si>
  <si>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</si>
  <si>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</si>
  <si>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</si>
  <si>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</si>
  <si>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</si>
  <si>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</si>
  <si>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</si>
  <si>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</si>
  <si>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</si>
  <si>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</si>
  <si>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</si>
  <si>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</si>
  <si>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</si>
  <si>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</si>
  <si>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</si>
  <si>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</si>
  <si>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</si>
  <si>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</si>
  <si>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</si>
  <si>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</si>
  <si>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</si>
  <si>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</si>
  <si>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</si>
  <si>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</si>
  <si>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</si>
  <si>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</si>
  <si>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</si>
  <si>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</si>
  <si>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</si>
  <si>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</si>
  <si>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</si>
  <si>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</si>
  <si>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</si>
  <si>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</si>
  <si>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</si>
  <si>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</si>
  <si>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</si>
  <si>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</si>
  <si>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</si>
  <si>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</si>
  <si>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</si>
  <si>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</si>
  <si>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</si>
  <si>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</si>
  <si>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</si>
  <si>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</si>
  <si>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</si>
  <si>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</si>
  <si>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</si>
  <si>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</si>
  <si>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</si>
  <si>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</si>
  <si>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</si>
  <si>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</si>
  <si>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</si>
  <si>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</si>
  <si>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</si>
  <si>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</si>
  <si>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</si>
  <si>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</si>
  <si>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</si>
  <si>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</si>
  <si>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</si>
  <si>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</si>
  <si>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</si>
  <si>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</si>
  <si>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</si>
  <si>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</si>
  <si>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</si>
  <si>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</si>
  <si>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</si>
  <si>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</si>
  <si>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</si>
  <si>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</si>
  <si>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</si>
  <si>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</si>
  <si>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</si>
  <si>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</si>
  <si>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</si>
  <si>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</si>
  <si>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</si>
  <si>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</si>
  <si>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</si>
  <si>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</si>
  <si>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</si>
  <si>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</si>
  <si>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</si>
  <si>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</si>
  <si>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</si>
  <si>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</si>
  <si>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</si>
  <si>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</si>
  <si>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</si>
  <si>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</si>
  <si>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</si>
  <si>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</si>
  <si>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</si>
  <si>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</si>
  <si>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</si>
  <si>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</si>
  <si>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</si>
  <si>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</si>
  <si>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</si>
  <si>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</si>
  <si>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</si>
  <si>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</si>
  <si>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</si>
  <si>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</si>
  <si>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</si>
  <si>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</si>
  <si>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</si>
  <si>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</si>
  <si>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</si>
  <si>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</si>
  <si>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</si>
  <si>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</si>
  <si>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</si>
  <si>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</si>
  <si>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</si>
  <si>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</si>
  <si>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</si>
  <si>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</si>
  <si>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</si>
  <si>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</si>
  <si>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</si>
  <si>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</si>
  <si>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</si>
  <si>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</si>
  <si>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</si>
  <si>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</si>
  <si>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</si>
  <si>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</si>
  <si>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</si>
  <si>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</si>
  <si>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</si>
  <si>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</si>
  <si>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</si>
  <si>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</si>
  <si>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</si>
  <si>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</si>
  <si>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</si>
  <si>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</si>
  <si>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</si>
  <si>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</si>
  <si>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</si>
  <si>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</si>
  <si>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</si>
  <si>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</si>
  <si>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</si>
  <si>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</si>
  <si>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</si>
  <si>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</si>
  <si>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</si>
  <si>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</si>
  <si>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</si>
  <si>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</si>
  <si>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</si>
  <si>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</si>
  <si>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</si>
  <si>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</si>
  <si>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</si>
  <si>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</si>
  <si>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</si>
  <si>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</si>
  <si>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</si>
  <si>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</si>
  <si>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</si>
  <si>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</si>
  <si>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</si>
  <si>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</si>
  <si>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</si>
  <si>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</si>
  <si>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</si>
  <si>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</si>
  <si>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</si>
  <si>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</si>
  <si>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</si>
  <si>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</si>
  <si>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</si>
  <si>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</si>
  <si>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</si>
  <si>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</si>
  <si>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</si>
  <si>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</si>
  <si>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</si>
  <si>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</si>
  <si>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</si>
  <si>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</si>
  <si>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</si>
  <si>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</si>
  <si>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</si>
  <si>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</si>
  <si>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</si>
  <si>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</si>
  <si>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</si>
  <si>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</si>
  <si>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</si>
  <si>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</si>
  <si>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</si>
  <si>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</si>
  <si>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</si>
  <si>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</si>
  <si>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</si>
  <si>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</si>
  <si>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</si>
  <si>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</si>
  <si>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</si>
  <si>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</si>
  <si>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</si>
  <si>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</si>
  <si>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</si>
  <si>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</si>
  <si>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</si>
  <si>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</si>
  <si>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</si>
  <si>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</si>
  <si>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</si>
  <si>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</si>
  <si>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</si>
  <si>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</si>
  <si>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</si>
  <si>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</si>
  <si>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</si>
  <si>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</si>
  <si>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</si>
  <si>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</si>
  <si>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</si>
  <si>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</si>
  <si>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</si>
  <si>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</si>
  <si>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</si>
  <si>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</si>
  <si>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</si>
  <si>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</si>
  <si>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</si>
  <si>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</si>
  <si>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</si>
  <si>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</si>
  <si>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</si>
  <si>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</si>
  <si>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</si>
  <si>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</si>
  <si>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</si>
  <si>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</si>
  <si>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</si>
  <si>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</si>
  <si>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</si>
  <si>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</si>
  <si>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</si>
  <si>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</si>
  <si>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</si>
  <si>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</si>
  <si>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</si>
  <si>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</si>
  <si>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</si>
  <si>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</si>
  <si>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</si>
  <si>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</si>
  <si>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</si>
  <si>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</si>
  <si>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</si>
  <si>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</si>
  <si>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</si>
  <si>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</si>
  <si>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</si>
  <si>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</si>
  <si>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</si>
  <si>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</si>
  <si>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</si>
  <si>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</si>
  <si>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</si>
  <si>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</si>
  <si>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</si>
  <si>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</si>
  <si>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</si>
  <si>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</si>
  <si>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</si>
  <si>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</si>
  <si>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</si>
  <si>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</si>
  <si>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</si>
  <si>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</si>
  <si>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</si>
  <si>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</si>
  <si>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</si>
  <si>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</si>
  <si>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</si>
  <si>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</si>
  <si>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</si>
  <si>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</si>
  <si>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</si>
  <si>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</si>
  <si>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</si>
  <si>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</si>
  <si>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</si>
  <si>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</si>
  <si>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</si>
  <si>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</si>
  <si>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</si>
  <si>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</si>
  <si>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</si>
  <si>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</si>
  <si>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</si>
  <si>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</si>
  <si>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</si>
  <si>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</si>
  <si>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</si>
  <si>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</si>
  <si>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</si>
  <si>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</si>
  <si>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</si>
  <si>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</si>
  <si>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</si>
  <si>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</si>
  <si>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</si>
  <si>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</si>
  <si>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</si>
  <si>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</si>
  <si>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</si>
  <si>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</si>
  <si>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</si>
  <si>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</si>
  <si>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</si>
  <si>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</si>
  <si>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</si>
  <si>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</si>
  <si>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</si>
  <si>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</si>
  <si>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</si>
  <si>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</si>
  <si>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</si>
  <si>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</si>
  <si>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</si>
  <si>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</si>
  <si>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</si>
  <si>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</si>
  <si>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</si>
  <si>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</si>
  <si>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</si>
  <si>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</si>
  <si>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</si>
  <si>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</si>
  <si>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</si>
  <si>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</si>
  <si>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</si>
  <si>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</si>
  <si>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</si>
  <si>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</si>
  <si>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</si>
  <si>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</si>
  <si>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</si>
  <si>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</si>
  <si>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</si>
  <si>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</si>
  <si>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</si>
  <si>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</si>
  <si>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</si>
  <si>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</si>
  <si>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</si>
  <si>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</si>
  <si>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</si>
  <si>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</si>
  <si>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</si>
  <si>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</si>
  <si>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</si>
  <si>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</si>
  <si>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</si>
  <si>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</si>
  <si>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</si>
  <si>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</si>
  <si>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</si>
  <si>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</si>
  <si>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</si>
  <si>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</si>
  <si>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</si>
  <si>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</si>
  <si>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</si>
  <si>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</si>
  <si>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</si>
  <si>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</si>
  <si>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</si>
  <si>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</si>
  <si>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</si>
  <si>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</si>
  <si>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</si>
  <si>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</si>
  <si>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</si>
  <si>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</si>
  <si>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</si>
  <si>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</si>
  <si>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</si>
  <si>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</si>
  <si>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</si>
  <si>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</si>
  <si>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</si>
  <si>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</si>
  <si>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</si>
  <si>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</si>
  <si>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</si>
  <si>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</si>
  <si>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</si>
  <si>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</si>
  <si>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</si>
  <si>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</si>
  <si>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</si>
  <si>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</si>
  <si>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</si>
  <si>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</si>
  <si>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</si>
  <si>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</si>
  <si>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</si>
  <si>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</si>
  <si>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</si>
  <si>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</si>
  <si>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</si>
  <si>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</si>
  <si>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</si>
  <si>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</si>
  <si>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</si>
  <si>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</si>
  <si>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</si>
  <si>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</si>
  <si>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</si>
  <si>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</si>
  <si>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</si>
  <si>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</si>
  <si>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</si>
  <si>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</si>
  <si>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</si>
  <si>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</si>
  <si>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</si>
  <si>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</si>
  <si>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</si>
  <si>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</si>
  <si>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</si>
  <si>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</si>
  <si>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</si>
  <si>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</si>
  <si>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</si>
  <si>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</si>
  <si>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</si>
  <si>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</si>
  <si>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</si>
  <si>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</si>
  <si>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</si>
  <si>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</si>
  <si>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</si>
  <si>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</si>
  <si>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</si>
  <si>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</si>
  <si>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</si>
  <si>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</si>
  <si>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</si>
  <si>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</si>
  <si>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</si>
  <si>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</si>
  <si>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</si>
  <si>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</si>
  <si>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</si>
  <si>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</si>
  <si>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</si>
  <si>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</si>
  <si>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</si>
  <si>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</si>
  <si>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</si>
  <si>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</si>
  <si>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</si>
  <si>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</si>
  <si>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</si>
  <si>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</si>
  <si>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</si>
  <si>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</si>
  <si>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</si>
  <si>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</si>
  <si>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</si>
  <si>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</si>
  <si>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</si>
  <si>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</si>
  <si>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</si>
  <si>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</si>
  <si>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</si>
  <si>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</si>
  <si>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</si>
  <si>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</si>
  <si>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</si>
  <si>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</si>
  <si>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</si>
  <si>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</si>
  <si>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</si>
  <si>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</si>
  <si>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</si>
  <si>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</si>
  <si>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</si>
  <si>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</si>
  <si>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</si>
  <si>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</si>
  <si>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</si>
  <si>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</si>
  <si>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</si>
  <si>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</si>
  <si>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</si>
  <si>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</si>
  <si>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</si>
  <si>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</si>
  <si>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</si>
  <si>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</si>
  <si>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</si>
  <si>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</si>
  <si>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</si>
  <si>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</si>
  <si>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</si>
  <si>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</si>
  <si>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</si>
  <si>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</si>
  <si>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</si>
  <si>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</si>
  <si>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</si>
  <si>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</si>
  <si>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</si>
  <si>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</si>
  <si>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</si>
  <si>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</si>
  <si>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</si>
  <si>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</si>
  <si>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</si>
  <si>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</si>
  <si>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</si>
  <si>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</si>
  <si>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</si>
  <si>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</si>
  <si>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</si>
  <si>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</si>
  <si>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</si>
  <si>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</si>
  <si>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</si>
  <si>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</si>
  <si>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</si>
  <si>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</si>
  <si>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</si>
  <si>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</si>
  <si>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</si>
  <si>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</si>
  <si>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</si>
  <si>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</si>
  <si>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</si>
  <si>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</si>
  <si>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</si>
  <si>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</si>
  <si>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</si>
  <si>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</si>
  <si>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</si>
  <si>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</si>
  <si>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</si>
  <si>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</si>
  <si>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</si>
  <si>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</si>
  <si>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</si>
  <si>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</si>
  <si>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</si>
  <si>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</si>
  <si>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</si>
  <si>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</si>
  <si>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</si>
  <si>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</si>
  <si>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</si>
  <si>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</si>
  <si>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</si>
  <si>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</si>
  <si>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</si>
  <si>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</si>
  <si>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</si>
  <si>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</si>
  <si>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</si>
  <si>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</si>
  <si>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</si>
  <si>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</si>
  <si>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</si>
  <si>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</si>
  <si>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</si>
  <si>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</si>
  <si>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</si>
  <si>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</si>
  <si>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</si>
  <si>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</si>
  <si>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</si>
  <si>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</si>
  <si>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</si>
  <si>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</si>
  <si>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</si>
  <si>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</si>
  <si>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</si>
  <si>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</si>
  <si>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</si>
  <si>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</si>
  <si>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</si>
  <si>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</si>
  <si>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</si>
  <si>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</si>
  <si>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</si>
  <si>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</si>
  <si>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</si>
  <si>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</si>
  <si>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</si>
  <si>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</si>
  <si>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</si>
  <si>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</si>
  <si>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</si>
  <si>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</si>
  <si>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</si>
  <si>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</si>
  <si>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</si>
  <si>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</si>
  <si>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</si>
  <si>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</si>
  <si>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</si>
  <si>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</si>
  <si>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</si>
  <si>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</si>
  <si>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</si>
  <si>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</si>
  <si>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</si>
  <si>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</si>
  <si>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</si>
  <si>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</si>
  <si>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</si>
  <si>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</si>
  <si>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</si>
  <si>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</si>
  <si>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</si>
  <si>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</si>
  <si>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</si>
  <si>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</si>
  <si>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</si>
  <si>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</si>
  <si>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</si>
  <si>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</si>
  <si>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</si>
  <si>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</si>
  <si>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</si>
  <si>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</si>
  <si>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</si>
  <si>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</si>
  <si>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</si>
  <si>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</si>
  <si>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</si>
  <si>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</si>
  <si>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</si>
  <si>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</si>
  <si>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</si>
  <si>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</si>
  <si>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</si>
  <si>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</si>
  <si>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</si>
  <si>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</si>
  <si>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</si>
  <si>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</si>
  <si>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</si>
  <si>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</si>
  <si>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</si>
  <si>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</si>
  <si>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</si>
  <si>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</si>
  <si>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</si>
  <si>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</si>
  <si>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</si>
  <si>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</si>
  <si>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</si>
  <si>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</si>
  <si>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</si>
  <si>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</si>
  <si>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</si>
  <si>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</si>
  <si>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</si>
  <si>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</si>
  <si>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</si>
  <si>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</si>
  <si>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</si>
  <si>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</si>
  <si>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</si>
  <si>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</si>
  <si>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</si>
  <si>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</si>
  <si>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</si>
  <si>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</si>
  <si>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</si>
  <si>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</si>
  <si>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</si>
  <si>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</si>
  <si>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</si>
  <si>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</si>
  <si>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</si>
  <si>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</si>
  <si>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</si>
  <si>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</si>
  <si>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</si>
  <si>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</si>
  <si>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</si>
  <si>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</si>
  <si>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</si>
  <si>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</si>
  <si>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</si>
  <si>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</si>
  <si>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</si>
  <si>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</si>
  <si>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</si>
  <si>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</si>
  <si>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</si>
  <si>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</si>
  <si>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</si>
  <si>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</si>
  <si>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</si>
  <si>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</si>
  <si>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</si>
  <si>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</si>
  <si>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</si>
  <si>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</si>
  <si>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</si>
  <si>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</si>
  <si>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</si>
  <si>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</si>
  <si>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</si>
  <si>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</si>
  <si>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</si>
  <si>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</si>
  <si>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</si>
  <si>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</si>
  <si>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</si>
  <si>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</si>
  <si>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</si>
  <si>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</si>
  <si>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</si>
  <si>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</si>
  <si>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</si>
  <si>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</si>
  <si>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</si>
  <si>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</si>
  <si>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</si>
  <si>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</si>
  <si>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</si>
  <si>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</si>
  <si>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</si>
  <si>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</si>
  <si>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</si>
  <si>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</si>
  <si>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</si>
  <si>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</si>
  <si>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</si>
  <si>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</si>
  <si>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</si>
  <si>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</si>
  <si>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</si>
  <si>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</si>
  <si>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</si>
  <si>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</si>
  <si>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</si>
  <si>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</si>
  <si>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</si>
  <si>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</si>
  <si>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</si>
  <si>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</si>
  <si>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</si>
  <si>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</si>
  <si>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</si>
  <si>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</si>
  <si>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</si>
  <si>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</si>
  <si>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</si>
  <si>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</si>
  <si>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</si>
  <si>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</si>
  <si>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</si>
  <si>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</si>
  <si>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</si>
  <si>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</si>
  <si>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</si>
  <si>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</si>
  <si>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</si>
  <si>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</si>
  <si>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</si>
  <si>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</si>
  <si>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</si>
  <si>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</si>
  <si>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</si>
  <si>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</si>
  <si>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</si>
  <si>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</si>
  <si>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</si>
  <si>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</si>
  <si>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</si>
  <si>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</si>
  <si>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</si>
  <si>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</si>
  <si>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</si>
  <si>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</si>
  <si>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</si>
  <si>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</si>
  <si>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</si>
  <si>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</si>
  <si>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</si>
  <si>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</si>
  <si>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</si>
  <si>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</si>
  <si>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</si>
  <si>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</si>
  <si>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</si>
  <si>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</si>
  <si>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</si>
  <si>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</si>
  <si>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</si>
  <si>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</si>
  <si>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</si>
  <si>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</si>
  <si>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</si>
  <si>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</si>
  <si>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</si>
  <si>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</si>
  <si>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</si>
  <si>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</si>
  <si>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</si>
  <si>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</si>
  <si>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</si>
  <si>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</si>
  <si>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</si>
  <si>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</si>
  <si>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</si>
  <si>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</si>
  <si>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</si>
  <si>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</si>
  <si>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</si>
  <si>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</si>
  <si>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</si>
  <si>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</si>
  <si>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</si>
  <si>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</si>
  <si>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</si>
  <si>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</si>
  <si>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</si>
  <si>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</si>
  <si>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</si>
  <si>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</si>
  <si>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</si>
  <si>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</si>
  <si>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</si>
  <si>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</si>
  <si>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</si>
  <si>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</si>
  <si>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</si>
  <si>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</si>
  <si>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</si>
  <si>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</si>
  <si>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</si>
  <si>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</si>
  <si>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</si>
  <si>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</si>
  <si>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</si>
  <si>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</si>
  <si>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</si>
  <si>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</si>
  <si>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</si>
  <si>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</si>
  <si>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</si>
  <si>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</si>
  <si>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</si>
  <si>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</si>
  <si>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</si>
  <si>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</si>
  <si>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</si>
  <si>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</si>
  <si>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</si>
  <si>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</si>
  <si>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</si>
  <si>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</si>
  <si>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</si>
  <si>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</si>
  <si>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</si>
  <si>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</si>
  <si>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</si>
  <si>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</si>
  <si>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</si>
  <si>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</si>
  <si>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</si>
  <si>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</si>
  <si>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</si>
  <si>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</si>
  <si>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</si>
  <si>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</si>
  <si>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</si>
  <si>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</si>
  <si>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</si>
  <si>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</si>
  <si>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</si>
  <si>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</si>
  <si>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</si>
  <si>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</si>
  <si>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</si>
  <si>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</si>
  <si>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</si>
  <si>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</si>
  <si>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</si>
  <si>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</si>
  <si>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</si>
  <si>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</si>
  <si>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</si>
  <si>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</si>
  <si>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</si>
  <si>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</si>
  <si>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</si>
  <si>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</si>
  <si>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</si>
  <si>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</si>
  <si>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</si>
  <si>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</si>
  <si>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</si>
  <si>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</si>
  <si>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</si>
  <si>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</si>
  <si>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</si>
  <si>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</si>
  <si>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</si>
  <si>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</si>
  <si>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</si>
  <si>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</si>
  <si>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</si>
  <si>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</si>
  <si>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</si>
  <si>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</si>
  <si>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</si>
  <si>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</si>
  <si>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</si>
  <si>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</si>
  <si>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</si>
  <si>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</si>
  <si>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</si>
  <si>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</si>
  <si>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</si>
  <si>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</si>
  <si>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</si>
  <si>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</si>
  <si>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</si>
  <si>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</si>
  <si>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</si>
  <si>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</si>
  <si>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</si>
  <si>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</si>
  <si>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</si>
  <si>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</si>
  <si>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</si>
  <si>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</si>
  <si>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</si>
  <si>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</si>
  <si>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</si>
  <si>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</si>
  <si>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</si>
  <si>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</si>
  <si>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</si>
  <si>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</si>
  <si>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</si>
  <si>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</si>
  <si>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</si>
  <si>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</si>
  <si>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</si>
  <si>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</si>
  <si>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</si>
  <si>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</si>
  <si>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</si>
  <si>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</si>
  <si>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</si>
  <si>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</si>
  <si>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</si>
  <si>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</si>
  <si>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</si>
  <si>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</si>
  <si>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</si>
  <si>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</si>
  <si>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</si>
  <si>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</si>
  <si>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</si>
  <si>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</si>
  <si>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</si>
  <si>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</si>
  <si>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</si>
  <si>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</si>
  <si>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</si>
  <si>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</si>
  <si>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</si>
  <si>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</si>
  <si>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</si>
  <si>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</si>
  <si>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</si>
  <si>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</si>
  <si>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</si>
  <si>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</si>
  <si>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</si>
  <si>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</si>
  <si>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</si>
  <si>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</si>
  <si>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</si>
  <si>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</si>
  <si>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</si>
  <si>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</si>
  <si>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</si>
  <si>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</si>
  <si>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</si>
  <si>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</si>
  <si>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</si>
  <si>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</si>
  <si>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</si>
  <si>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</si>
  <si>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</si>
  <si>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</si>
  <si>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</si>
  <si>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</si>
  <si>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</si>
  <si>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</si>
  <si>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</si>
  <si>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</si>
  <si>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</si>
  <si>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</si>
  <si>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</si>
  <si>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</si>
  <si>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</si>
  <si>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</si>
  <si>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</si>
  <si>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</si>
  <si>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</si>
  <si>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</si>
  <si>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</si>
  <si>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</si>
  <si>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</si>
  <si>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</si>
  <si>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</si>
  <si>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</si>
  <si>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</si>
  <si>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</si>
  <si>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</si>
  <si>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</si>
  <si>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</si>
  <si>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</si>
  <si>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</si>
  <si>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</si>
  <si>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</si>
  <si>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</si>
  <si>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</si>
  <si>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</si>
  <si>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</si>
  <si>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</si>
  <si>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</si>
  <si>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</si>
  <si>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</si>
  <si>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</si>
  <si>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</si>
  <si>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</si>
  <si>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</si>
  <si>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</si>
  <si>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</si>
  <si>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</si>
  <si>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</si>
  <si>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</si>
  <si>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</si>
  <si>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</si>
  <si>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</si>
  <si>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</si>
  <si>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</si>
  <si>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</si>
  <si>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</si>
  <si>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</si>
  <si>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</si>
  <si>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</si>
  <si>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</si>
  <si>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</si>
  <si>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</si>
  <si>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</si>
  <si>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</si>
  <si>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</si>
  <si>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</si>
  <si>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</si>
  <si>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</si>
  <si>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</si>
  <si>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</si>
  <si>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</si>
  <si>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</si>
  <si>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</si>
  <si>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</si>
  <si>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</si>
  <si>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</si>
  <si>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</si>
  <si>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</si>
  <si>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</si>
  <si>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</si>
  <si>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</si>
  <si>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</si>
  <si>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</si>
  <si>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</si>
  <si>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</si>
  <si>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</si>
  <si>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</si>
  <si>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</si>
  <si>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</si>
  <si>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</si>
  <si>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</si>
  <si>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</si>
  <si>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</si>
  <si>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</si>
  <si>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</si>
  <si>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</si>
  <si>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</si>
  <si>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</si>
  <si>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</si>
  <si>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</si>
  <si>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</si>
  <si>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</si>
  <si>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</si>
  <si>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</si>
  <si>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</si>
  <si>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</si>
  <si>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</si>
  <si>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</si>
  <si>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</si>
  <si>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</si>
  <si>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</si>
  <si>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</si>
  <si>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</si>
  <si>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</si>
  <si>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</si>
  <si>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</si>
  <si>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</si>
  <si>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</si>
  <si>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</si>
  <si>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</si>
  <si>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</si>
  <si>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</si>
  <si>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</si>
  <si>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</si>
  <si>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</si>
  <si>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</si>
  <si>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</si>
  <si>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</si>
  <si>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</si>
  <si>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</si>
  <si>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</si>
  <si>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</si>
  <si>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</si>
  <si>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</si>
  <si>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</si>
  <si>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</si>
  <si>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</si>
  <si>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</si>
  <si>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</si>
  <si>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</si>
  <si>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</si>
  <si>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</si>
  <si>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</si>
  <si>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</si>
  <si>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</si>
  <si>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</si>
  <si>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</si>
  <si>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</si>
  <si>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</si>
  <si>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</si>
  <si>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</si>
  <si>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</si>
  <si>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</si>
  <si>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</si>
  <si>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</si>
  <si>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</si>
  <si>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</si>
  <si>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</si>
  <si>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</si>
  <si>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</si>
  <si>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</si>
  <si>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</si>
  <si>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</si>
  <si>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</si>
  <si>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</si>
  <si>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</si>
  <si>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</si>
  <si>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</si>
  <si>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</si>
  <si>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</si>
  <si>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</si>
  <si>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</si>
  <si>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</si>
  <si>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</si>
  <si>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</si>
  <si>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</si>
  <si>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</si>
  <si>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</si>
  <si>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</si>
  <si>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</si>
  <si>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</si>
  <si>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</si>
  <si>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</si>
  <si>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</si>
  <si>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</si>
  <si>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</si>
  <si>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</si>
  <si>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</si>
  <si>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</si>
  <si>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</si>
  <si>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</si>
  <si>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</si>
  <si>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</si>
  <si>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</si>
  <si>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</si>
  <si>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</si>
  <si>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</si>
  <si>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</si>
  <si>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</si>
  <si>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</si>
  <si>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</si>
  <si>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</si>
  <si>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</si>
  <si>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</si>
  <si>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</si>
  <si>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</si>
  <si>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</si>
  <si>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</si>
  <si>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</si>
  <si>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</si>
  <si>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</si>
  <si>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</si>
  <si>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</si>
  <si>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</si>
  <si>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</si>
  <si>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</si>
  <si>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</si>
  <si>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</si>
  <si>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</si>
  <si>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</si>
  <si>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</si>
  <si>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</si>
  <si>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</si>
  <si>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</si>
  <si>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</si>
  <si>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</si>
  <si>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</si>
  <si>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</si>
  <si>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</si>
  <si>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</si>
  <si>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</si>
  <si>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</si>
  <si>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</si>
  <si>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</si>
  <si>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</si>
  <si>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</si>
  <si>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</si>
  <si>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</si>
  <si>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</si>
  <si>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</si>
  <si>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</si>
  <si>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</si>
  <si>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</si>
  <si>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</si>
  <si>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</si>
  <si>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</si>
  <si>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</si>
  <si>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</si>
  <si>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</si>
  <si>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</si>
  <si>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</si>
  <si>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</si>
  <si>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</si>
  <si>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</si>
  <si>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</si>
  <si>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</si>
  <si>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</si>
  <si>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</si>
  <si>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</si>
  <si>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</si>
  <si>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</si>
  <si>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</si>
  <si>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</si>
  <si>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</si>
  <si>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</si>
  <si>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</si>
  <si>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</si>
  <si>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</si>
  <si>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</si>
  <si>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</si>
  <si>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</si>
  <si>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</si>
  <si>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</si>
  <si>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</si>
  <si>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</si>
  <si>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</si>
  <si>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</si>
  <si>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</si>
  <si>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</si>
  <si>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</si>
  <si>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</si>
  <si>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</si>
  <si>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</si>
  <si>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</si>
  <si>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</si>
  <si>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</si>
  <si>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</si>
  <si>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</si>
  <si>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</si>
  <si>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</si>
  <si>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</si>
  <si>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</si>
  <si>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</si>
  <si>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</si>
  <si>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</si>
  <si>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</si>
  <si>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</si>
  <si>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</si>
  <si>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</si>
  <si>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</si>
  <si>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</si>
  <si>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</si>
  <si>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</si>
  <si>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</si>
  <si>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</si>
  <si>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</si>
  <si>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</si>
  <si>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</si>
  <si>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</si>
  <si>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</si>
  <si>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</si>
  <si>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</si>
  <si>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</si>
  <si>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</si>
  <si>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</si>
  <si>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</si>
  <si>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</si>
  <si>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</si>
  <si>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</si>
  <si>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</si>
  <si>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</si>
  <si>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</si>
  <si>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</si>
  <si>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</si>
  <si>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</si>
  <si>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</si>
  <si>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</si>
  <si>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</si>
  <si>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</si>
  <si>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</si>
  <si>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</si>
  <si>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</si>
  <si>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</si>
  <si>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</si>
  <si>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</si>
  <si>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</si>
  <si>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</si>
  <si>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</si>
  <si>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</si>
  <si>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</si>
  <si>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</si>
  <si>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</si>
  <si>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</si>
  <si>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</si>
  <si>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</si>
  <si>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</si>
  <si>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</si>
  <si>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</si>
  <si>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</si>
  <si>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</si>
  <si>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</si>
  <si>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</si>
  <si>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</si>
  <si>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</si>
  <si>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</si>
  <si>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</si>
  <si>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</si>
  <si>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</si>
  <si>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</si>
  <si>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</si>
  <si>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</si>
  <si>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</si>
  <si>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</si>
  <si>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</si>
  <si>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</si>
  <si>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</si>
  <si>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</si>
  <si>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</si>
  <si>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</si>
  <si>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</si>
  <si>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</si>
  <si>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</si>
  <si>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</si>
  <si>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</si>
  <si>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</si>
  <si>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</si>
  <si>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</si>
  <si>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</si>
  <si>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</si>
  <si>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</si>
  <si>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</si>
  <si>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</si>
  <si>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</si>
  <si>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</si>
  <si>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</si>
  <si>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</si>
  <si>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</si>
  <si>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</si>
  <si>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</si>
  <si>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</si>
  <si>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</si>
  <si>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</si>
  <si>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</si>
  <si>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</si>
  <si>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</si>
  <si>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</si>
  <si>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</si>
  <si>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</si>
  <si>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</si>
  <si>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</si>
  <si>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</si>
  <si>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</si>
  <si>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</si>
  <si>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</si>
  <si>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</si>
  <si>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</si>
  <si>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</si>
  <si>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</si>
  <si>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</si>
  <si>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</si>
  <si>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</si>
  <si>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</si>
  <si>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</si>
  <si>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</si>
  <si>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</si>
  <si>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</si>
  <si>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</si>
  <si>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</si>
  <si>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</si>
  <si>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</si>
  <si>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</si>
  <si>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</si>
  <si>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</si>
  <si>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</si>
  <si>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</si>
  <si>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</si>
  <si>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</si>
  <si>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</si>
  <si>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</si>
  <si>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</si>
  <si>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</si>
  <si>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</si>
  <si>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</si>
  <si>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</si>
  <si>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</si>
  <si>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</si>
  <si>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</si>
  <si>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</si>
  <si>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</si>
  <si>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</si>
  <si>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</si>
  <si>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</si>
  <si>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</si>
  <si>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</si>
  <si>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</si>
  <si>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</si>
  <si>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</si>
  <si>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</si>
  <si>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</si>
  <si>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</si>
  <si>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</si>
  <si>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</si>
  <si>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</si>
  <si>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</si>
  <si>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</si>
  <si>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</si>
  <si>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</si>
  <si>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</si>
  <si>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</si>
  <si>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</si>
  <si>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</si>
  <si>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</si>
  <si>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</si>
  <si>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</si>
  <si>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</si>
  <si>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</si>
  <si>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</si>
  <si>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</si>
  <si>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</si>
  <si>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</si>
  <si>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</si>
  <si>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</si>
  <si>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</si>
  <si>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</si>
  <si>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</si>
  <si>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</si>
  <si>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</si>
  <si>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</si>
  <si>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</si>
  <si>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</si>
  <si>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</si>
  <si>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</si>
  <si>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</si>
  <si>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</si>
  <si>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</si>
  <si>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</si>
  <si>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</si>
  <si>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</si>
  <si>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</si>
  <si>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</si>
  <si>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</si>
  <si>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</si>
  <si>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</si>
  <si>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</si>
  <si>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</si>
  <si>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</si>
  <si>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</si>
  <si>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</si>
  <si>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</si>
  <si>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</si>
  <si>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</si>
  <si>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</si>
  <si>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</si>
  <si>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</si>
  <si>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</si>
  <si>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</si>
  <si>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</si>
  <si>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</si>
  <si>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</si>
  <si>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</si>
  <si>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</si>
  <si>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</si>
  <si>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</si>
  <si>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</si>
  <si>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</si>
  <si>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</si>
  <si>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</si>
  <si>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</si>
  <si>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</si>
  <si>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</si>
  <si>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</si>
  <si>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</si>
  <si>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</si>
  <si>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</si>
  <si>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</si>
  <si>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</si>
  <si>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</si>
  <si>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</si>
  <si>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</si>
  <si>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</si>
  <si>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</si>
  <si>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</si>
  <si>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</si>
  <si>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</si>
  <si>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</si>
  <si>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</si>
  <si>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</si>
  <si>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</si>
  <si>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</si>
  <si>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</si>
  <si>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</si>
  <si>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</si>
  <si>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</si>
  <si>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</si>
  <si>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</si>
  <si>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</si>
  <si>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</si>
  <si>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</si>
  <si>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</si>
  <si>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</si>
  <si>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</si>
  <si>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</si>
  <si>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</si>
  <si>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</si>
  <si>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</si>
  <si>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</si>
  <si>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</si>
  <si>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</si>
  <si>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</si>
  <si>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</si>
  <si>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</si>
  <si>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</si>
  <si>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</si>
  <si>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</si>
  <si>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</si>
  <si>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</si>
  <si>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</si>
  <si>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</si>
  <si>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</si>
  <si>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</si>
  <si>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</si>
  <si>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</si>
  <si>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</si>
  <si>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</si>
  <si>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</si>
  <si>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</si>
  <si>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</si>
  <si>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</si>
  <si>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</si>
  <si>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</si>
  <si>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</si>
  <si>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</si>
  <si>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</si>
  <si>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</si>
  <si>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</si>
  <si>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</si>
  <si>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</si>
  <si>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</si>
  <si>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</si>
  <si>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</si>
  <si>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</si>
  <si>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</si>
  <si>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</si>
  <si>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</si>
  <si>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</si>
  <si>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</si>
  <si>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</si>
  <si>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</si>
  <si>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</si>
  <si>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</si>
  <si>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</si>
  <si>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</si>
  <si>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</si>
  <si>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</si>
  <si>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</si>
  <si>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</si>
  <si>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</si>
  <si>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</si>
  <si>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</si>
  <si>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</si>
  <si>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</si>
  <si>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</si>
  <si>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</si>
  <si>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</si>
  <si>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</si>
  <si>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</si>
  <si>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</si>
  <si>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</si>
  <si>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</si>
  <si>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</si>
  <si>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</si>
  <si>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</si>
  <si>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</si>
  <si>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</si>
  <si>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</si>
  <si>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</si>
  <si>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</si>
  <si>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</si>
  <si>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</si>
  <si>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</si>
  <si>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</si>
  <si>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</si>
  <si>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</si>
  <si>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</si>
  <si>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</si>
  <si>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</si>
  <si>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</si>
  <si>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</si>
  <si>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</si>
  <si>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</si>
  <si>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</si>
  <si>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</si>
  <si>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</si>
  <si>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</si>
  <si>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</si>
  <si>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</si>
  <si>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</si>
  <si>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</si>
  <si>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</si>
  <si>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</si>
  <si>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</si>
  <si>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</si>
  <si>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</si>
  <si>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</si>
  <si>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</si>
  <si>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</si>
  <si>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</si>
  <si>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</si>
  <si>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</si>
  <si>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</si>
  <si>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</si>
  <si>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</si>
  <si>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</si>
  <si>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</si>
  <si>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</si>
  <si>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</si>
  <si>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</si>
  <si>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</si>
  <si>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</si>
  <si>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</si>
  <si>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</si>
  <si>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</si>
  <si>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</si>
  <si>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</si>
  <si>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</si>
  <si>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</si>
  <si>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</si>
  <si>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</si>
  <si>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</si>
  <si>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</si>
  <si>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</si>
  <si>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</si>
  <si>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</si>
  <si>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</si>
  <si>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</si>
  <si>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</si>
  <si>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</si>
  <si>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</si>
  <si>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</si>
  <si>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</si>
  <si>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</si>
  <si>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</si>
  <si>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</si>
  <si>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</si>
  <si>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</si>
  <si>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</si>
  <si>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</si>
  <si>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</si>
  <si>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</si>
  <si>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</si>
  <si>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</si>
  <si>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</si>
  <si>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</si>
  <si>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</si>
  <si>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</si>
  <si>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</si>
  <si>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</si>
  <si>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</si>
  <si>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</si>
  <si>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</si>
  <si>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</si>
  <si>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</si>
  <si>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</si>
  <si>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</si>
  <si>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</si>
  <si>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</si>
  <si>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</si>
  <si>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</si>
  <si>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</si>
  <si>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</si>
  <si>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</si>
  <si>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</si>
  <si>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</si>
  <si>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</si>
  <si>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</si>
  <si>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</si>
  <si>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</si>
  <si>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</si>
  <si>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</si>
  <si>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</si>
  <si>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</si>
  <si>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</si>
  <si>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</si>
  <si>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</si>
  <si>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</si>
  <si>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</si>
  <si>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</si>
  <si>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</si>
  <si>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</si>
  <si>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</si>
  <si>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</si>
  <si>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</si>
  <si>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</si>
  <si>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</si>
  <si>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</si>
  <si>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</si>
  <si>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</si>
  <si>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</si>
  <si>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</si>
  <si>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</si>
  <si>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</si>
  <si>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</si>
  <si>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</si>
  <si>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</si>
  <si>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</si>
  <si>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</si>
  <si>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</si>
  <si>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</si>
  <si>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</si>
  <si>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</si>
  <si>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</si>
  <si>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</si>
  <si>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</si>
  <si>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</si>
  <si>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</si>
  <si>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</si>
  <si>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</si>
  <si>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</si>
  <si>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</si>
  <si>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</si>
  <si>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</si>
  <si>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</si>
  <si>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</si>
  <si>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</si>
  <si>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</si>
  <si>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</si>
  <si>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</si>
  <si>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</si>
  <si>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</si>
  <si>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</si>
  <si>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</si>
  <si>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</si>
  <si>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</si>
  <si>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</si>
  <si>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</si>
  <si>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</si>
  <si>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</si>
  <si>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</si>
  <si>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</si>
  <si>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</si>
  <si>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</si>
  <si>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</si>
  <si>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</si>
  <si>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</si>
  <si>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</si>
  <si>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</si>
  <si>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</si>
  <si>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</si>
  <si>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</si>
  <si>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</si>
  <si>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</si>
  <si>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</si>
  <si>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</si>
  <si>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</si>
  <si>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</si>
  <si>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</si>
  <si>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</si>
  <si>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</si>
  <si>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</si>
  <si>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</si>
  <si>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</si>
  <si>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</si>
  <si>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</si>
  <si>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</si>
  <si>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</si>
  <si>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</si>
  <si>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</si>
  <si>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</si>
  <si>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</si>
  <si>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</si>
  <si>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</si>
  <si>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</si>
  <si>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</si>
  <si>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</si>
  <si>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</si>
  <si>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</si>
  <si>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</si>
  <si>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</si>
  <si>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</si>
  <si>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</si>
  <si>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</si>
  <si>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</si>
  <si>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</si>
  <si>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</si>
  <si>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</si>
  <si>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</si>
  <si>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</si>
  <si>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</si>
  <si>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</si>
  <si>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</si>
  <si>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</si>
  <si>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</si>
  <si>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</si>
  <si>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</si>
  <si>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</si>
  <si>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</si>
  <si>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</si>
  <si>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</si>
  <si>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</si>
  <si>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</si>
  <si>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</si>
  <si>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</si>
  <si>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</si>
  <si>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</si>
  <si>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</si>
  <si>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</si>
  <si>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</si>
  <si>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</si>
  <si>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</si>
  <si>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</si>
  <si>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</si>
  <si>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</si>
  <si>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</si>
  <si>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</si>
  <si>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</si>
  <si>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</si>
  <si>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</si>
  <si>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</si>
  <si>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</si>
  <si>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</si>
  <si>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</si>
  <si>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</si>
  <si>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</si>
  <si>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</si>
  <si>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</si>
  <si>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</si>
  <si>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</si>
  <si>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</si>
  <si>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</si>
  <si>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</si>
  <si>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</si>
  <si>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</si>
  <si>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</si>
  <si>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</si>
  <si>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</si>
  <si>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</si>
  <si>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</si>
  <si>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</si>
  <si>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</si>
  <si>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</si>
  <si>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</si>
  <si>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</si>
  <si>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</si>
  <si>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</si>
  <si>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</si>
  <si>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</si>
  <si>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</si>
  <si>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</si>
  <si>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</si>
  <si>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</si>
  <si>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</si>
  <si>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</si>
  <si>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</si>
  <si>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</si>
  <si>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</si>
  <si>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</si>
  <si>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</si>
  <si>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</si>
  <si>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</si>
  <si>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</si>
  <si>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</si>
  <si>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</si>
  <si>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</si>
  <si>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</si>
  <si>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</si>
  <si>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</si>
  <si>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</si>
  <si>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</si>
  <si>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</si>
  <si>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</si>
  <si>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</si>
  <si>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</si>
  <si>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</si>
  <si>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</si>
  <si>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</si>
  <si>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</si>
  <si>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</si>
  <si>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</si>
  <si>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</si>
  <si>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</si>
  <si>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</si>
  <si>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</si>
  <si>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</si>
  <si>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</si>
  <si>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</si>
  <si>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</si>
  <si>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</si>
  <si>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</si>
  <si>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</si>
  <si>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</si>
  <si>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</si>
  <si>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</si>
  <si>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</si>
  <si>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</si>
  <si>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</si>
  <si>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</si>
  <si>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</si>
  <si>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</si>
  <si>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</si>
  <si>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</si>
  <si>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</si>
  <si>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</si>
  <si>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</si>
  <si>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</si>
  <si>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</si>
  <si>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</si>
  <si>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</si>
  <si>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</si>
  <si>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</si>
  <si>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</si>
  <si>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</si>
  <si>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</si>
  <si>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</si>
  <si>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</si>
  <si>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</si>
  <si>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</si>
  <si>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</si>
  <si>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</si>
  <si>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</si>
  <si>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</si>
  <si>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</si>
  <si>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</si>
  <si>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</si>
  <si>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</si>
  <si>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</si>
  <si>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</si>
  <si>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</si>
  <si>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</si>
  <si>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</si>
  <si>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</si>
  <si>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</si>
  <si>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</si>
  <si>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</si>
  <si>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</si>
  <si>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</si>
  <si>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</si>
  <si>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</si>
  <si>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</si>
  <si>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</si>
  <si>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</si>
  <si>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</si>
  <si>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</si>
  <si>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</si>
  <si>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</si>
  <si>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</si>
  <si>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</si>
  <si>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</si>
  <si>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</si>
  <si>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</si>
  <si>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</si>
  <si>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</si>
  <si>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</si>
  <si>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</si>
  <si>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</si>
  <si>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</si>
  <si>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</si>
  <si>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</si>
  <si>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</si>
  <si>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</si>
  <si>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</si>
  <si>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</si>
  <si>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</si>
  <si>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</si>
  <si>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</si>
  <si>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</si>
  <si>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</si>
  <si>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</si>
  <si>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</si>
  <si>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</si>
  <si>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</si>
  <si>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</si>
  <si>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</si>
  <si>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</si>
  <si>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</si>
  <si>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</si>
  <si>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</si>
  <si>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</si>
  <si>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</si>
  <si>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</si>
  <si>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</si>
  <si>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</si>
  <si>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</si>
  <si>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</si>
  <si>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</si>
  <si>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</si>
  <si>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</si>
  <si>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</si>
  <si>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</si>
  <si>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</si>
  <si>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</si>
  <si>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</si>
  <si>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</si>
  <si>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</si>
  <si>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</si>
  <si>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</si>
  <si>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</si>
  <si>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</si>
  <si>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</si>
  <si>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</si>
  <si>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</si>
  <si>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</si>
  <si>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</si>
  <si>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</si>
  <si>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</si>
  <si>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</si>
  <si>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</si>
  <si>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</si>
  <si>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</si>
  <si>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</si>
  <si>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</si>
  <si>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</si>
  <si>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</si>
  <si>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</si>
  <si>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</si>
  <si>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</si>
  <si>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</si>
  <si>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</si>
  <si>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</si>
  <si>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</si>
  <si>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</si>
  <si>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</si>
  <si>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</si>
  <si>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</si>
  <si>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</si>
  <si>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</si>
  <si>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</si>
  <si>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</si>
  <si>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</si>
  <si>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</si>
  <si>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</si>
  <si>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</si>
  <si>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</si>
  <si>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</si>
  <si>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</si>
  <si>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</si>
  <si>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</si>
  <si>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</si>
  <si>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</si>
  <si>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</si>
  <si>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</si>
  <si>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</si>
  <si>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</si>
  <si>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</si>
  <si>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</si>
  <si>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</si>
  <si>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</si>
  <si>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</si>
  <si>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</si>
  <si>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</si>
  <si>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</si>
  <si>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</si>
  <si>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</si>
  <si>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</si>
  <si>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</si>
  <si>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</si>
  <si>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</si>
  <si>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</si>
  <si>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</si>
  <si>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</si>
  <si>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</si>
  <si>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</si>
  <si>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</si>
  <si>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</si>
  <si>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</si>
  <si>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</si>
  <si>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</si>
  <si>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</si>
  <si>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</si>
  <si>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</si>
  <si>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</si>
  <si>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</si>
  <si>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</si>
  <si>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</si>
  <si>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</si>
  <si>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</si>
  <si>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</si>
  <si>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</si>
  <si>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</si>
  <si>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</si>
  <si>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</si>
  <si>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</si>
  <si>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</si>
  <si>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</si>
  <si>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</si>
  <si>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</si>
  <si>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</si>
  <si>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</si>
  <si>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</si>
  <si>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</si>
  <si>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</si>
  <si>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</si>
  <si>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</si>
  <si>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</si>
  <si>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</si>
  <si>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</si>
  <si>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</si>
  <si>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</si>
  <si>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</si>
  <si>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</si>
  <si>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</si>
  <si>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</si>
  <si>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</si>
  <si>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</si>
  <si>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</si>
  <si>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</si>
  <si>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</si>
  <si>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</si>
  <si>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</si>
  <si>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</si>
  <si>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</si>
  <si>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</si>
  <si>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</si>
  <si>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</si>
  <si>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</si>
  <si>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</si>
  <si>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</si>
  <si>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</si>
  <si>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</si>
  <si>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</si>
  <si>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</si>
  <si>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</si>
  <si>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</si>
  <si>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</si>
  <si>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</si>
  <si>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</si>
  <si>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</si>
  <si>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</si>
  <si>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</si>
  <si>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</si>
  <si>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</si>
  <si>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</si>
  <si>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</si>
  <si>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</si>
  <si>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</si>
  <si>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</si>
  <si>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</si>
  <si>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</si>
  <si>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</si>
  <si>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</si>
  <si>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</si>
  <si>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</si>
  <si>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</si>
  <si>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</si>
  <si>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</si>
  <si>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</si>
  <si>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</si>
  <si>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</si>
  <si>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</si>
  <si>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</si>
  <si>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</si>
  <si>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</si>
  <si>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</si>
  <si>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</si>
  <si>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</si>
  <si>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</si>
  <si>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</si>
  <si>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</si>
  <si>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</si>
  <si>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</si>
  <si>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</si>
  <si>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</si>
  <si>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</si>
  <si>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</si>
  <si>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</si>
  <si>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</si>
  <si>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</si>
  <si>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</si>
  <si>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</si>
  <si>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</si>
  <si>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</si>
  <si>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</si>
  <si>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</si>
  <si>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</si>
  <si>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</si>
  <si>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</si>
  <si>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</si>
  <si>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</si>
  <si>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</si>
  <si>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</si>
  <si>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</si>
  <si>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</si>
  <si>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</si>
  <si>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</si>
  <si>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</si>
  <si>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</si>
  <si>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</si>
  <si>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</si>
  <si>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</si>
  <si>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</si>
  <si>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</si>
  <si>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</si>
  <si>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</si>
  <si>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</si>
  <si>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</si>
  <si>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</si>
  <si>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</si>
  <si>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</si>
  <si>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</si>
  <si>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</si>
  <si>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</si>
  <si>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</si>
  <si>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</si>
  <si>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</si>
  <si>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</si>
  <si>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</si>
  <si>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</si>
  <si>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</si>
  <si>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</si>
  <si>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</si>
  <si>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</si>
  <si>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</si>
  <si>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</si>
  <si>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</si>
  <si>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</si>
  <si>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</si>
  <si>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</si>
  <si>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</si>
  <si>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</si>
  <si>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</si>
  <si>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</si>
  <si>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</si>
  <si>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</si>
  <si>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</si>
  <si>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</si>
  <si>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</si>
  <si>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</si>
  <si>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</si>
  <si>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</si>
  <si>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</si>
  <si>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</si>
  <si>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</si>
  <si>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</si>
  <si>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</si>
  <si>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</si>
  <si>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</si>
  <si>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</si>
  <si>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</si>
  <si>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</si>
  <si>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</si>
  <si>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</si>
  <si>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</si>
  <si>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</si>
  <si>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</si>
  <si>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</si>
  <si>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</si>
  <si>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</si>
  <si>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</si>
  <si>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</si>
  <si>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</si>
  <si>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</si>
  <si>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</si>
  <si>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</si>
  <si>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</si>
  <si>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</si>
  <si>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</si>
  <si>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</si>
  <si>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</si>
  <si>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</si>
  <si>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</si>
  <si>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</si>
  <si>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</si>
  <si>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</si>
  <si>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</si>
  <si>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</si>
  <si>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</si>
  <si>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</si>
  <si>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</si>
  <si>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</si>
  <si>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</si>
  <si>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</si>
  <si>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</si>
  <si>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</si>
  <si>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</si>
  <si>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</si>
  <si>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</si>
  <si>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</si>
  <si>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</si>
  <si>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</si>
  <si>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</si>
  <si>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</si>
  <si>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</si>
  <si>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</si>
  <si>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</si>
  <si>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</si>
  <si>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</si>
  <si>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</si>
  <si>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</si>
  <si>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</si>
  <si>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</si>
  <si>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</si>
  <si>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</si>
  <si>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</si>
  <si>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</si>
  <si>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</si>
  <si>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</si>
  <si>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</si>
  <si>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</si>
  <si>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</si>
  <si>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</si>
  <si>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</si>
  <si>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</si>
  <si>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</si>
  <si>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</si>
  <si>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</si>
  <si>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</si>
  <si>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</si>
  <si>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</si>
  <si>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</si>
  <si>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</si>
  <si>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</si>
  <si>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</si>
  <si>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</si>
  <si>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</si>
  <si>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</si>
  <si>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</si>
  <si>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</si>
  <si>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</si>
  <si>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</si>
  <si>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</si>
  <si>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</si>
  <si>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</si>
  <si>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</si>
  <si>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</si>
  <si>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</si>
  <si>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</si>
  <si>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</si>
  <si>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</si>
  <si>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</si>
  <si>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</si>
  <si>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</si>
  <si>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</si>
  <si>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</si>
  <si>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</si>
  <si>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</si>
  <si>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</si>
  <si>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</si>
  <si>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</si>
  <si>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</si>
  <si>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</si>
  <si>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</si>
  <si>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</si>
  <si>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</si>
  <si>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</si>
  <si>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</si>
  <si>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</si>
  <si>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</si>
  <si>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</si>
  <si>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</si>
  <si>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</si>
  <si>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</si>
  <si>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</si>
  <si>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</si>
  <si>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</si>
  <si>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</si>
  <si>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</si>
  <si>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</si>
  <si>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</si>
  <si>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</si>
  <si>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</si>
  <si>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</si>
  <si>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</si>
  <si>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</si>
  <si>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</si>
  <si>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</si>
  <si>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</si>
  <si>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</si>
  <si>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</si>
  <si>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</si>
  <si>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</si>
  <si>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</si>
  <si>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</si>
  <si>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</si>
  <si>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</si>
  <si>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</si>
  <si>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</si>
  <si>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</si>
  <si>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</si>
  <si>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</si>
  <si>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</si>
  <si>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</si>
  <si>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</si>
  <si>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</si>
  <si>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</si>
  <si>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</si>
  <si>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</si>
  <si>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</si>
  <si>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</si>
  <si>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</si>
  <si>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</si>
  <si>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</si>
  <si>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</si>
  <si>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</si>
  <si>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</si>
  <si>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</si>
  <si>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</si>
  <si>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</si>
  <si>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</si>
  <si>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</si>
  <si>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</si>
  <si>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</si>
  <si>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</si>
  <si>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</si>
  <si>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</si>
  <si>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</si>
  <si>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</si>
  <si>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</si>
  <si>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</si>
  <si>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</si>
  <si>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</si>
  <si>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</si>
  <si>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</si>
  <si>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</si>
  <si>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</si>
  <si>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</si>
  <si>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</si>
  <si>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</si>
  <si>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</si>
  <si>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</si>
  <si>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</si>
  <si>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</si>
  <si>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</si>
  <si>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</si>
  <si>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</si>
  <si>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</si>
  <si>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</si>
  <si>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</si>
  <si>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</si>
  <si>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</si>
  <si>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</si>
  <si>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</si>
  <si>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</si>
  <si>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</si>
  <si>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</si>
  <si>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</si>
  <si>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</si>
  <si>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</si>
  <si>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</si>
  <si>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</si>
  <si>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</si>
  <si>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</si>
  <si>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</si>
  <si>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</si>
  <si>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</si>
  <si>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</si>
  <si>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</si>
  <si>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</si>
  <si>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</si>
  <si>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</si>
  <si>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</si>
  <si>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</si>
  <si>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</si>
  <si>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</si>
  <si>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</si>
  <si>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</si>
  <si>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</si>
  <si>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</si>
  <si>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</si>
  <si>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</si>
  <si>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</si>
  <si>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</si>
  <si>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</si>
  <si>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</si>
  <si>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</si>
  <si>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</si>
  <si>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</si>
  <si>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</si>
  <si>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</si>
  <si>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</si>
  <si>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</si>
  <si>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</si>
  <si>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</si>
  <si>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</si>
  <si>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</si>
  <si>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</si>
  <si>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</si>
  <si>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</si>
  <si>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</si>
  <si>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</si>
  <si>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</si>
  <si>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</si>
  <si>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</si>
  <si>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</si>
  <si>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</si>
  <si>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</si>
  <si>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</si>
  <si>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</si>
  <si>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</si>
  <si>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</si>
  <si>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</si>
  <si>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</si>
  <si>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</si>
  <si>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</si>
  <si>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</si>
  <si>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</si>
  <si>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</si>
  <si>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</si>
  <si>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</si>
  <si>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</si>
  <si>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</si>
  <si>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</si>
  <si>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</si>
  <si>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</si>
  <si>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</si>
  <si>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</si>
  <si>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</si>
  <si>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</si>
  <si>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</si>
  <si>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</si>
  <si>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</si>
  <si>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</si>
  <si>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</si>
  <si>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</si>
  <si>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</si>
  <si>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</si>
  <si>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</si>
  <si>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</si>
  <si>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</si>
  <si>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</si>
  <si>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</si>
  <si>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</si>
  <si>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</si>
  <si>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</si>
  <si>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</si>
  <si>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</si>
  <si>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</si>
  <si>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</si>
  <si>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</si>
  <si>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</si>
  <si>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</si>
  <si>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</si>
  <si>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</si>
  <si>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</si>
  <si>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</si>
  <si>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</si>
  <si>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</si>
  <si>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</si>
  <si>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</si>
  <si>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</si>
  <si>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</si>
  <si>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</si>
  <si>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</si>
  <si>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</si>
  <si>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</si>
  <si>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</si>
  <si>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</si>
  <si>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</si>
  <si>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</si>
  <si>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</si>
  <si>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</si>
  <si>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</si>
  <si>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</si>
  <si>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</si>
  <si>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</si>
  <si>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</si>
  <si>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</si>
  <si>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</si>
  <si>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</si>
  <si>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</si>
  <si>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</si>
  <si>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</si>
  <si>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</si>
  <si>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</si>
  <si>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</si>
  <si>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</si>
  <si>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</si>
  <si>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</si>
  <si>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</si>
  <si>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</si>
  <si>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</si>
  <si>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</si>
  <si>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</si>
  <si>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</si>
  <si>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</si>
  <si>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</si>
  <si>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</si>
  <si>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</si>
  <si>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</si>
  <si>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</si>
  <si>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</si>
  <si>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</si>
  <si>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</si>
  <si>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</si>
  <si>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</si>
  <si>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</si>
  <si>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</si>
  <si>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</si>
  <si>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</si>
  <si>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</si>
  <si>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</si>
  <si>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</si>
  <si>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</si>
  <si>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</si>
  <si>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</si>
  <si>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</si>
  <si>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</si>
  <si>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</si>
  <si>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</si>
  <si>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</si>
  <si>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</si>
  <si>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</si>
  <si>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</si>
  <si>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</si>
  <si>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</si>
  <si>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</si>
  <si>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</si>
  <si>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</si>
  <si>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</si>
  <si>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</si>
  <si>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</si>
  <si>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</si>
  <si>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</si>
  <si>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</si>
  <si>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</si>
  <si>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</si>
  <si>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</si>
  <si>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</si>
  <si>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</si>
  <si>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</si>
  <si>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</si>
  <si>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</si>
  <si>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</si>
  <si>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</si>
  <si>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</si>
  <si>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</si>
  <si>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</si>
  <si>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</si>
  <si>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</si>
  <si>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</si>
  <si>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</si>
  <si>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</si>
  <si>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</si>
  <si>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</si>
  <si>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</si>
  <si>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</si>
  <si>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</si>
  <si>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</si>
  <si>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</si>
  <si>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</si>
  <si>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</si>
  <si>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</si>
  <si>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</si>
  <si>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</si>
  <si>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</si>
  <si>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</si>
  <si>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</si>
  <si>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</si>
  <si>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</si>
  <si>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</si>
  <si>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</si>
  <si>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</si>
  <si>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</si>
  <si>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</si>
  <si>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</si>
  <si>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</si>
  <si>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</si>
  <si>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</si>
  <si>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</si>
  <si>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</si>
  <si>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</si>
  <si>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</si>
  <si>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</si>
  <si>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</si>
  <si>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</si>
  <si>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</si>
  <si>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</si>
  <si>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</si>
  <si>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</si>
  <si>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</si>
  <si>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</si>
  <si>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</si>
  <si>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</si>
  <si>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</si>
  <si>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</si>
  <si>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</si>
  <si>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</si>
  <si>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</si>
  <si>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</si>
  <si>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</si>
  <si>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</si>
  <si>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</si>
  <si>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</si>
  <si>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</si>
  <si>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</si>
  <si>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</si>
  <si>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</si>
  <si>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</si>
  <si>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</si>
  <si>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</si>
  <si>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</si>
  <si>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</si>
  <si>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</si>
  <si>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</si>
  <si>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</si>
  <si>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</si>
  <si>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</si>
  <si>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</si>
  <si>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</si>
  <si>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</si>
  <si>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</si>
  <si>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</si>
  <si>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</si>
  <si>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</si>
  <si>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</si>
  <si>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</si>
  <si>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</si>
  <si>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</si>
  <si>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</si>
  <si>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</si>
  <si>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</si>
  <si>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</si>
  <si>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</si>
  <si>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</si>
  <si>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</si>
  <si>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</si>
  <si>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</si>
  <si>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</si>
  <si>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</si>
  <si>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</si>
  <si>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</si>
  <si>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</si>
  <si>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</si>
  <si>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</si>
  <si>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</si>
  <si>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</si>
  <si>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</si>
  <si>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</si>
  <si>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</si>
  <si>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</si>
  <si>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</si>
  <si>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</si>
  <si>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</si>
  <si>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</si>
  <si>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</si>
  <si>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</si>
  <si>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</si>
  <si>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</si>
  <si>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</si>
  <si>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</si>
  <si>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</si>
  <si>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</si>
  <si>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</si>
  <si>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</si>
  <si>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</si>
  <si>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</si>
  <si>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</si>
  <si>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</si>
  <si>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</si>
  <si>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</si>
  <si>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</si>
  <si>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</si>
  <si>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</si>
  <si>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</si>
  <si>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</si>
  <si>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</si>
  <si>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</si>
  <si>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</si>
  <si>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</si>
  <si>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</si>
  <si>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</si>
  <si>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</si>
  <si>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</si>
  <si>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</si>
  <si>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</si>
  <si>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</si>
  <si>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</si>
  <si>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</si>
  <si>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</si>
  <si>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</si>
  <si>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</si>
  <si>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</si>
  <si>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</si>
  <si>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</si>
  <si>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</si>
  <si>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</si>
  <si>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</si>
  <si>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</si>
  <si>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</si>
  <si>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</si>
  <si>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</si>
  <si>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</si>
  <si>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</si>
  <si>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</si>
  <si>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</si>
  <si>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</si>
  <si>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</si>
  <si>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</si>
  <si>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</si>
  <si>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</si>
  <si>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</si>
  <si>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</si>
  <si>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</si>
  <si>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</si>
  <si>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</si>
  <si>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</si>
  <si>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</si>
  <si>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</si>
  <si>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</si>
  <si>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</si>
  <si>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</si>
  <si>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</si>
  <si>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</si>
  <si>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</si>
  <si>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</si>
  <si>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</si>
  <si>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</si>
  <si>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</si>
  <si>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</si>
  <si>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</si>
  <si>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</si>
  <si>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</si>
  <si>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</si>
  <si>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</si>
  <si>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</si>
  <si>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</si>
  <si>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</si>
  <si>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</si>
  <si>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</si>
  <si>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</si>
  <si>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</si>
  <si>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</si>
  <si>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</si>
  <si>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</si>
  <si>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</si>
  <si>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</si>
  <si>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</si>
  <si>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</si>
  <si>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</si>
  <si>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</si>
  <si>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</si>
  <si>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(All)</t>
  </si>
  <si>
    <t>Years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</si>
  <si>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</si>
  <si>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</si>
  <si>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</si>
  <si>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</si>
  <si>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</si>
  <si>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</si>
  <si>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</si>
  <si>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</si>
  <si>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</si>
  <si>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</si>
  <si>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</si>
  <si>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</si>
  <si>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</si>
  <si>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</si>
  <si>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</si>
  <si>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</si>
  <si>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</si>
  <si>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</si>
  <si>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</si>
  <si>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</si>
  <si>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</si>
  <si>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</si>
  <si>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</si>
  <si>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</si>
  <si>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</si>
  <si>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</si>
  <si>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</si>
  <si>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</si>
  <si>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</si>
  <si>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</si>
  <si>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</si>
  <si>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</si>
  <si>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149999</t>
  </si>
  <si>
    <t>15000 to 199999</t>
  </si>
  <si>
    <t>20000 to 249999</t>
  </si>
  <si>
    <t>25000 to 29999</t>
  </si>
  <si>
    <t>30000 to 39999</t>
  </si>
  <si>
    <t>40000 to 44999</t>
  </si>
  <si>
    <t>45000 to 49999</t>
  </si>
  <si>
    <t>greater than or equal to 50000</t>
  </si>
  <si>
    <t>Total</t>
  </si>
  <si>
    <t>Check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</si>
</sst>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[ExcelHomework_KUC.xlsx]Pivot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A-4242-AB61-0AF739349437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9-43AE-AE99-9F48690CB5E3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9-43AE-AE99-9F48690CB5E3}"/>
            </c:ext>
          </c:extLst>
        </c:ser>
        <c:ser>
          <c:idx val="3"/>
          <c:order val="3"/>
          <c:tx>
            <c:strRef>
              <c:f>'Pivot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9-43AE-AE99-9F48690C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955920"/>
        <c:axId val="1077301680"/>
      </c:lineChart>
      <c:catAx>
        <c:axId val="9029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01680"/>
        <c:crosses val="autoZero"/>
        <c:auto val="1"/>
        <c:lblAlgn val="ctr"/>
        <c:lblOffset val="100"/>
        <c:noMultiLvlLbl val="0"/>
      </c:catAx>
      <c:valAx>
        <c:axId val="10773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Corrolation</a:t>
            </a:r>
            <a:r>
              <a:rPr lang="en-US" baseline="0"/>
              <a:t> of Goals and Outcome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'Extra Credit'!$F$1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'Extra Credit'!$A$2:$A$13</c15:sqref>
                  </c15:fullRef>
                </c:ext>
              </c:extLst>
              <c:f>'Extra Credit'!$A$2:$A$12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'Extra Credit'!$F$2:$F$13</c15:sqref>
                  </c15:fullRef>
                </c:ext>
              </c:extLst>
              <c:f>'Extra Credit'!$F$2:$F$12</c:f>
              <c:numCache>
                <c:formatCode>0%</c:formatCode>
                <c:ptCount val="11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0.91509433962264153</c:v>
                </c:pt>
                <c:pt idx="5">
                  <c:v>0.83544303797468356</c:v>
                </c:pt>
                <c:pt idx="6">
                  <c:v>0.9107142857142857</c:v>
                </c:pt>
                <c:pt idx="7">
                  <c:v>0.91139240506329111</c:v>
                </c:pt>
                <c:pt idx="8">
                  <c:v>0.76</c:v>
                </c:pt>
                <c:pt idx="9">
                  <c:v>0.94444444444444442</c:v>
                </c:pt>
                <c:pt idx="10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9E-4BF4-9947-0C2F898F35D1}"/>
            </c:ext>
          </c:extLst>
        </c:ser>
        <c:ser>
          <c:idx val="5"/>
          <c:order val="5"/>
          <c:tx>
            <c:strRef>
              <c:f>'Extra Credit'!$G$1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'Extra Credit'!$A$2:$A$13</c15:sqref>
                  </c15:fullRef>
                </c:ext>
              </c:extLst>
              <c:f>'Extra Credit'!$A$2:$A$12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'Extra Credit'!$G$2:$G$13</c15:sqref>
                  </c15:fullRef>
                </c:ext>
              </c:extLst>
              <c:f>'Extra Credit'!$G$2:$G$12</c:f>
              <c:numCache>
                <c:formatCode>0%</c:formatCode>
                <c:ptCount val="11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8.4905660377358486E-2</c:v>
                </c:pt>
                <c:pt idx="5">
                  <c:v>7.5949367088607597E-2</c:v>
                </c:pt>
                <c:pt idx="6">
                  <c:v>8.9285714285714288E-2</c:v>
                </c:pt>
                <c:pt idx="7">
                  <c:v>7.5949367088607597E-2</c:v>
                </c:pt>
                <c:pt idx="8">
                  <c:v>0.16</c:v>
                </c:pt>
                <c:pt idx="9">
                  <c:v>5.5555555555555552E-2</c:v>
                </c:pt>
                <c:pt idx="10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9E-4BF4-9947-0C2F898F35D1}"/>
            </c:ext>
          </c:extLst>
        </c:ser>
        <c:ser>
          <c:idx val="6"/>
          <c:order val="6"/>
          <c:tx>
            <c:strRef>
              <c:f>'Extra Credit'!$H$1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'Extra Credit'!$A$2:$A$13</c15:sqref>
                  </c15:fullRef>
                </c:ext>
              </c:extLst>
              <c:f>'Extra Credit'!$A$2:$A$12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'Extra Credit'!$H$2:$H$13</c15:sqref>
                  </c15:fullRef>
                </c:ext>
              </c:extLst>
              <c:f>'Extra Credit'!$H$2:$H$12</c:f>
              <c:numCache>
                <c:formatCode>0%</c:formatCode>
                <c:ptCount val="11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0</c:v>
                </c:pt>
                <c:pt idx="5">
                  <c:v>8.8607594936708861E-2</c:v>
                </c:pt>
                <c:pt idx="6">
                  <c:v>0</c:v>
                </c:pt>
                <c:pt idx="7">
                  <c:v>1.2658227848101266E-2</c:v>
                </c:pt>
                <c:pt idx="8">
                  <c:v>0.08</c:v>
                </c:pt>
                <c:pt idx="9">
                  <c:v>0</c:v>
                </c:pt>
                <c:pt idx="10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9E-4BF4-9947-0C2F898F3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7903152"/>
        <c:axId val="1513273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'Extra Credit'!$B$1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'Extra Credit'!$A$2:$A$13</c15:sqref>
                        </c15:fullRef>
                        <c15:formulaRef>
                          <c15:sqref>'Extra Credit'!$A$2:$A$12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149999</c:v>
                      </c:pt>
                      <c:pt idx="4">
                        <c:v>15000 to 199999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'Extra Credit'!$B$2:$B$13</c15:sqref>
                        </c15:fullRef>
                        <c15:formulaRef>
                          <c15:sqref>'Extra Credit'!$B$2:$B$12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178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72</c:v>
                      </c:pt>
                      <c:pt idx="8">
                        <c:v>19</c:v>
                      </c:pt>
                      <c:pt idx="9">
                        <c:v>17</c:v>
                      </c:pt>
                      <c:pt idx="10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E9E-4BF4-9947-0C2F898F35D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Credit'!$C$1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'Extra Credit'!$A$2:$A$13</c15:sqref>
                        </c15:fullRef>
                        <c15:formulaRef>
                          <c15:sqref>'Extra Credit'!$A$2:$A$12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149999</c:v>
                      </c:pt>
                      <c:pt idx="4">
                        <c:v>15000 to 199999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'Extra Credit'!$C$2:$C$13</c15:sqref>
                        </c15:fullRef>
                        <c15:formulaRef>
                          <c15:sqref>'Extra Credit'!$C$2:$C$12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1</c:v>
                      </c:pt>
                      <c:pt idx="10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E9E-4BF4-9947-0C2F898F35D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Credit'!$D$1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'Extra Credit'!$A$2:$A$13</c15:sqref>
                        </c15:fullRef>
                        <c15:formulaRef>
                          <c15:sqref>'Extra Credit'!$A$2:$A$12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149999</c:v>
                      </c:pt>
                      <c:pt idx="4">
                        <c:v>15000 to 199999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'Extra Credit'!$D$2:$D$13</c15:sqref>
                        </c15:fullRef>
                        <c15:formulaRef>
                          <c15:sqref>'Extra Credit'!$D$2:$D$12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0</c:v>
                      </c:pt>
                      <c:pt idx="5">
                        <c:v>7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E9E-4BF4-9947-0C2F898F35D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Credit'!$E$1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'Extra Credit'!$A$2:$A$13</c15:sqref>
                        </c15:fullRef>
                        <c15:formulaRef>
                          <c15:sqref>'Extra Credit'!$A$2:$A$12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149999</c:v>
                      </c:pt>
                      <c:pt idx="4">
                        <c:v>15000 to 199999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'Extra Credit'!$E$2:$E$13</c15:sqref>
                        </c15:fullRef>
                        <c15:formulaRef>
                          <c15:sqref>'Extra Credit'!$E$2:$E$12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106</c:v>
                      </c:pt>
                      <c:pt idx="5">
                        <c:v>79</c:v>
                      </c:pt>
                      <c:pt idx="6">
                        <c:v>56</c:v>
                      </c:pt>
                      <c:pt idx="7">
                        <c:v>79</c:v>
                      </c:pt>
                      <c:pt idx="8">
                        <c:v>25</c:v>
                      </c:pt>
                      <c:pt idx="9">
                        <c:v>18</c:v>
                      </c:pt>
                      <c:pt idx="10">
                        <c:v>162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E9E-4BF4-9947-0C2F898F35D1}"/>
                  </c:ext>
                </c:extLst>
              </c15:ser>
            </c15:filteredLineSeries>
          </c:ext>
        </c:extLst>
      </c:lineChart>
      <c:catAx>
        <c:axId val="170790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047856216455208"/>
              <c:y val="0.806399576693135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73328"/>
        <c:crosses val="autoZero"/>
        <c:auto val="1"/>
        <c:lblAlgn val="ctr"/>
        <c:lblOffset val="100"/>
        <c:noMultiLvlLbl val="0"/>
      </c:catAx>
      <c:valAx>
        <c:axId val="15132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  <a:r>
                  <a:rPr lang="en-US" baseline="0"/>
                  <a:t> </a:t>
                </a:r>
                <a:r>
                  <a:rPr lang="en-US"/>
                  <a:t>%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9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340517</xdr:colOff>
      <xdr:row>0</xdr:row>
      <xdr:rowOff>19050</xdr:rowOff>
    </xdr:from>
    <xdr:to>
      <xdr:col>13</xdr:col>
      <xdr:colOff>378617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4E0EC-10FA-4027-8C4C-35D4B0595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11905</xdr:colOff>
      <xdr:row>13</xdr:row>
      <xdr:rowOff>119061</xdr:rowOff>
    </xdr:from>
    <xdr:to>
      <xdr:col>7</xdr:col>
      <xdr:colOff>428625</xdr:colOff>
      <xdr:row>34</xdr:row>
      <xdr:rowOff>128588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F98FF8-88C8-47BC-AA8C-11F831020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lark" refreshedDate="43668.466599884261" createdVersion="6" refreshedVersion="6" minRefreshableVersion="3" recordCount="4114" xr:uid="{13895D90-ECD1-49DA-A37E-A310E794B7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re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lark" refreshedDate="43668.770365856479" createdVersion="6" refreshedVersion="6" minRefreshableVersion="3" recordCount="4114" xr:uid="{FE34FB35-7430-40F3-BBD3-2EE98A45482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re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68FDF-41F8-4460-90FA-EAD9D7948C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B40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5E09E-D8C6-4BDF-9D11-E6B56C54A8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F864D-F7AB-4161-9E67-B7B3F72203C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J22" sqref="J2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style="9" customWidth="1"/>
    <col min="15" max="15" width="13.59765625" style="6" customWidth="1"/>
    <col min="16" max="16" width="15.9296875" bestFit="1" customWidth="1"/>
    <col min="17" max="17" width="19.33203125" customWidth="1"/>
    <col min="18" max="18" width="11.9296875" bestFit="1" customWidth="1"/>
    <col min="19" max="19" width="26.86328125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8265</v>
      </c>
      <c r="O2" s="6">
        <f>E2/D2</f>
        <v>1.3685882352941177</v>
      </c>
      <c r="P2" s="7">
        <f>E2/L2</f>
        <v>63.917582417582416</v>
      </c>
      <c r="Q2" t="str">
        <f t="shared" ref="Q2:Q66" si="0">LEFT(N2, SEARCH("/",N2,1)-1)</f>
        <v>film &amp; video</v>
      </c>
      <c r="R2" t="str">
        <f>RIGHT(N2,LEN(N2)-SEARCH("/",N2,1))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8265</v>
      </c>
      <c r="O3" s="6">
        <f t="shared" ref="O3:O66" si="1">E3/D3</f>
        <v>1.4260827250608272</v>
      </c>
      <c r="P3" s="7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8265</v>
      </c>
      <c r="O4" s="6">
        <f t="shared" si="1"/>
        <v>1.05</v>
      </c>
      <c r="P4" s="7">
        <f t="shared" si="2"/>
        <v>15</v>
      </c>
      <c r="Q4" t="str">
        <f t="shared" si="0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8265</v>
      </c>
      <c r="O5" s="6">
        <f t="shared" si="1"/>
        <v>1.0389999999999999</v>
      </c>
      <c r="P5" s="7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8265</v>
      </c>
      <c r="O6" s="6">
        <f t="shared" si="1"/>
        <v>1.2299154545454545</v>
      </c>
      <c r="P6" s="7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8265</v>
      </c>
      <c r="O7" s="6">
        <f t="shared" si="1"/>
        <v>1.0977744436109027</v>
      </c>
      <c r="P7" s="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8265</v>
      </c>
      <c r="O8" s="6">
        <f t="shared" si="1"/>
        <v>1.064875</v>
      </c>
      <c r="P8" s="7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8265</v>
      </c>
      <c r="O9" s="6">
        <f t="shared" si="1"/>
        <v>1.0122222222222221</v>
      </c>
      <c r="P9" s="7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8265</v>
      </c>
      <c r="O10" s="6">
        <f t="shared" si="1"/>
        <v>1.0004342857142856</v>
      </c>
      <c r="P10" s="7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8265</v>
      </c>
      <c r="O11" s="6">
        <f t="shared" si="1"/>
        <v>1.2599800000000001</v>
      </c>
      <c r="P11" s="7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8265</v>
      </c>
      <c r="O12" s="6">
        <f t="shared" si="1"/>
        <v>1.0049999999999999</v>
      </c>
      <c r="P12" s="7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8265</v>
      </c>
      <c r="O13" s="6">
        <f t="shared" si="1"/>
        <v>1.2050000000000001</v>
      </c>
      <c r="P13" s="7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8265</v>
      </c>
      <c r="O14" s="6">
        <f t="shared" si="1"/>
        <v>1.6529333333333334</v>
      </c>
      <c r="P14" s="7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8265</v>
      </c>
      <c r="O15" s="6">
        <f t="shared" si="1"/>
        <v>1.5997142857142856</v>
      </c>
      <c r="P15" s="7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8265</v>
      </c>
      <c r="O16" s="6">
        <f t="shared" si="1"/>
        <v>1.0093333333333334</v>
      </c>
      <c r="P16" s="7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8265</v>
      </c>
      <c r="O17" s="6">
        <f t="shared" si="1"/>
        <v>1.0660000000000001</v>
      </c>
      <c r="P17" s="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8265</v>
      </c>
      <c r="O18" s="6">
        <f t="shared" si="1"/>
        <v>1.0024166666666667</v>
      </c>
      <c r="P18" s="7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8265</v>
      </c>
      <c r="O19" s="6">
        <f t="shared" si="1"/>
        <v>1.0066666666666666</v>
      </c>
      <c r="P19" s="7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8265</v>
      </c>
      <c r="O20" s="6">
        <f t="shared" si="1"/>
        <v>1.0632110000000001</v>
      </c>
      <c r="P20" s="7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8265</v>
      </c>
      <c r="O21" s="6">
        <f t="shared" si="1"/>
        <v>1.4529411764705882</v>
      </c>
      <c r="P21" s="7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8265</v>
      </c>
      <c r="O22" s="6">
        <f t="shared" si="1"/>
        <v>1.002</v>
      </c>
      <c r="P22" s="7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8265</v>
      </c>
      <c r="O23" s="6">
        <f t="shared" si="1"/>
        <v>1.0913513513513513</v>
      </c>
      <c r="P23" s="7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8265</v>
      </c>
      <c r="O24" s="6">
        <f t="shared" si="1"/>
        <v>1.1714285714285715</v>
      </c>
      <c r="P24" s="7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8265</v>
      </c>
      <c r="O25" s="6">
        <f t="shared" si="1"/>
        <v>1.1850000000000001</v>
      </c>
      <c r="P25" s="7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8265</v>
      </c>
      <c r="O26" s="6">
        <f t="shared" si="1"/>
        <v>1.0880768571428572</v>
      </c>
      <c r="P26" s="7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8265</v>
      </c>
      <c r="O27" s="6">
        <f t="shared" si="1"/>
        <v>1.3333333333333333</v>
      </c>
      <c r="P27" s="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8265</v>
      </c>
      <c r="O28" s="6">
        <f t="shared" si="1"/>
        <v>1.552</v>
      </c>
      <c r="P28" s="7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8265</v>
      </c>
      <c r="O29" s="6">
        <f t="shared" si="1"/>
        <v>1.1172500000000001</v>
      </c>
      <c r="P29" s="7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8265</v>
      </c>
      <c r="O30" s="6">
        <f t="shared" si="1"/>
        <v>1.0035000000000001</v>
      </c>
      <c r="P30" s="7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8265</v>
      </c>
      <c r="O31" s="6">
        <f t="shared" si="1"/>
        <v>1.2333333333333334</v>
      </c>
      <c r="P31" s="7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8265</v>
      </c>
      <c r="O32" s="6">
        <f t="shared" si="1"/>
        <v>1.0129975</v>
      </c>
      <c r="P32" s="7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8265</v>
      </c>
      <c r="O33" s="6">
        <f t="shared" si="1"/>
        <v>1</v>
      </c>
      <c r="P33" s="7">
        <f t="shared" si="2"/>
        <v>13</v>
      </c>
      <c r="Q33" t="str">
        <f t="shared" si="0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8265</v>
      </c>
      <c r="O34" s="6">
        <f t="shared" si="1"/>
        <v>1.0024604569420035</v>
      </c>
      <c r="P34" s="7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8265</v>
      </c>
      <c r="O35" s="6">
        <f t="shared" si="1"/>
        <v>1.0209523809523811</v>
      </c>
      <c r="P35" s="7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8265</v>
      </c>
      <c r="O36" s="6">
        <f t="shared" si="1"/>
        <v>1.3046153846153845</v>
      </c>
      <c r="P36" s="7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8265</v>
      </c>
      <c r="O37" s="6">
        <f t="shared" si="1"/>
        <v>1.665</v>
      </c>
      <c r="P37" s="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8265</v>
      </c>
      <c r="O38" s="6">
        <f t="shared" si="1"/>
        <v>1.4215</v>
      </c>
      <c r="P38" s="7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8265</v>
      </c>
      <c r="O39" s="6">
        <f t="shared" si="1"/>
        <v>1.8344090909090909</v>
      </c>
      <c r="P39" s="7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8265</v>
      </c>
      <c r="O40" s="6">
        <f t="shared" si="1"/>
        <v>1.1004</v>
      </c>
      <c r="P40" s="7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8265</v>
      </c>
      <c r="O41" s="6">
        <f t="shared" si="1"/>
        <v>1.3098000000000001</v>
      </c>
      <c r="P41" s="7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8265</v>
      </c>
      <c r="O42" s="6">
        <f t="shared" si="1"/>
        <v>1.0135000000000001</v>
      </c>
      <c r="P42" s="7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8265</v>
      </c>
      <c r="O43" s="6">
        <f t="shared" si="1"/>
        <v>1</v>
      </c>
      <c r="P43" s="7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8265</v>
      </c>
      <c r="O44" s="6">
        <f t="shared" si="1"/>
        <v>1.4185714285714286</v>
      </c>
      <c r="P44" s="7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8265</v>
      </c>
      <c r="O45" s="6">
        <f t="shared" si="1"/>
        <v>3.0865999999999998</v>
      </c>
      <c r="P45" s="7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8265</v>
      </c>
      <c r="O46" s="6">
        <f t="shared" si="1"/>
        <v>1</v>
      </c>
      <c r="P46" s="7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8265</v>
      </c>
      <c r="O47" s="6">
        <f t="shared" si="1"/>
        <v>1.2</v>
      </c>
      <c r="P47" s="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8265</v>
      </c>
      <c r="O48" s="6">
        <f t="shared" si="1"/>
        <v>1.0416666666666667</v>
      </c>
      <c r="P48" s="7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8265</v>
      </c>
      <c r="O49" s="6">
        <f t="shared" si="1"/>
        <v>1.0761100000000001</v>
      </c>
      <c r="P49" s="7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8265</v>
      </c>
      <c r="O50" s="6">
        <f t="shared" si="1"/>
        <v>1.0794999999999999</v>
      </c>
      <c r="P50" s="7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8265</v>
      </c>
      <c r="O51" s="6">
        <f t="shared" si="1"/>
        <v>1</v>
      </c>
      <c r="P51" s="7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8265</v>
      </c>
      <c r="O52" s="6">
        <f t="shared" si="1"/>
        <v>1</v>
      </c>
      <c r="P52" s="7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8265</v>
      </c>
      <c r="O53" s="6">
        <f t="shared" si="1"/>
        <v>1.2801818181818181</v>
      </c>
      <c r="P53" s="7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8265</v>
      </c>
      <c r="O54" s="6">
        <f t="shared" si="1"/>
        <v>1.1620999999999999</v>
      </c>
      <c r="P54" s="7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8265</v>
      </c>
      <c r="O55" s="6">
        <f t="shared" si="1"/>
        <v>1.0963333333333334</v>
      </c>
      <c r="P55" s="7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8265</v>
      </c>
      <c r="O56" s="6">
        <f t="shared" si="1"/>
        <v>1.01</v>
      </c>
      <c r="P56" s="7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8265</v>
      </c>
      <c r="O57" s="6">
        <f t="shared" si="1"/>
        <v>1.2895348837209302</v>
      </c>
      <c r="P57" s="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8265</v>
      </c>
      <c r="O58" s="6">
        <f t="shared" si="1"/>
        <v>1.0726249999999999</v>
      </c>
      <c r="P58" s="7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8265</v>
      </c>
      <c r="O59" s="6">
        <f t="shared" si="1"/>
        <v>1.0189999999999999</v>
      </c>
      <c r="P59" s="7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8265</v>
      </c>
      <c r="O60" s="6">
        <f t="shared" si="1"/>
        <v>1.0290999999999999</v>
      </c>
      <c r="P60" s="7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8265</v>
      </c>
      <c r="O61" s="6">
        <f t="shared" si="1"/>
        <v>1.0012570000000001</v>
      </c>
      <c r="P61" s="7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6">
        <f t="shared" si="1"/>
        <v>1.0329622222222221</v>
      </c>
      <c r="P62" s="7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6">
        <f t="shared" si="1"/>
        <v>1.4830000000000001</v>
      </c>
      <c r="P63" s="7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6">
        <f t="shared" si="1"/>
        <v>1.5473333333333332</v>
      </c>
      <c r="P64" s="7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6">
        <f t="shared" si="1"/>
        <v>1.1351849999999999</v>
      </c>
      <c r="P65" s="7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6">
        <f t="shared" si="1"/>
        <v>1.7333333333333334</v>
      </c>
      <c r="P66" s="7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9F7ED6E2-D97E-4DDC-9B96-8A3D67FD5669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FF82-ADF9-4F42-B2C6-B9F223BC7174}">
  <sheetPr codeName="Sheet2"/>
  <dimension ref="A2:B40"/>
  <sheetViews>
    <sheetView topLeftCell="A10" workbookViewId="0">
      <selection activeCell="B15" sqref="B15"/>
    </sheetView>
  </sheetViews>
  <sheetFormatPr defaultRowHeight="14.25" x14ac:dyDescent="0.45"/>
  <cols>
    <col min="1" max="1" width="13.06640625" bestFit="1" customWidth="1"/>
    <col min="2" max="2" width="12.265625" bestFit="1" customWidth="1"/>
    <col min="3" max="3" width="8.3984375" bestFit="1" customWidth="1"/>
    <col min="4" max="4" width="5.33203125" bestFit="1" customWidth="1"/>
    <col min="5" max="5" width="14.06640625" bestFit="1" customWidth="1"/>
    <col min="6" max="6" width="12.39843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2" spans="1:2" x14ac:dyDescent="0.45">
      <c r="A2" s="11" t="s">
        <v>8223</v>
      </c>
      <c r="B2" t="s">
        <v>8358</v>
      </c>
    </row>
    <row r="4" spans="1:2" x14ac:dyDescent="0.45">
      <c r="A4" s="11" t="s">
        <v>8311</v>
      </c>
      <c r="B4" t="s">
        <v>8310</v>
      </c>
    </row>
    <row r="5" spans="1:2" x14ac:dyDescent="0.45">
      <c r="A5" s="12" t="s">
        <v>8360</v>
      </c>
      <c r="B5" s="10">
        <v>520</v>
      </c>
    </row>
    <row r="6" spans="1:2" x14ac:dyDescent="0.45">
      <c r="A6" s="13" t="s">
        <v>8220</v>
      </c>
      <c r="B6" s="10">
        <v>40</v>
      </c>
    </row>
    <row r="7" spans="1:2" x14ac:dyDescent="0.45">
      <c r="A7" s="13" t="s">
        <v>8221</v>
      </c>
      <c r="B7" s="10">
        <v>180</v>
      </c>
    </row>
    <row r="8" spans="1:2" x14ac:dyDescent="0.45">
      <c r="A8" s="13" t="s">
        <v>8219</v>
      </c>
      <c r="B8" s="10">
        <v>300</v>
      </c>
    </row>
    <row r="9" spans="1:2" x14ac:dyDescent="0.45">
      <c r="A9" s="12" t="s">
        <v>8361</v>
      </c>
      <c r="B9" s="10">
        <v>200</v>
      </c>
    </row>
    <row r="10" spans="1:2" x14ac:dyDescent="0.45">
      <c r="A10" s="13" t="s">
        <v>8220</v>
      </c>
      <c r="B10" s="10">
        <v>20</v>
      </c>
    </row>
    <row r="11" spans="1:2" x14ac:dyDescent="0.45">
      <c r="A11" s="13" t="s">
        <v>8221</v>
      </c>
      <c r="B11" s="10">
        <v>140</v>
      </c>
    </row>
    <row r="12" spans="1:2" x14ac:dyDescent="0.45">
      <c r="A12" s="13" t="s">
        <v>8222</v>
      </c>
      <c r="B12" s="10">
        <v>6</v>
      </c>
    </row>
    <row r="13" spans="1:2" x14ac:dyDescent="0.45">
      <c r="A13" s="13" t="s">
        <v>8219</v>
      </c>
      <c r="B13" s="10">
        <v>34</v>
      </c>
    </row>
    <row r="14" spans="1:2" x14ac:dyDescent="0.45">
      <c r="A14" s="12" t="s">
        <v>8367</v>
      </c>
      <c r="B14" s="10">
        <v>220</v>
      </c>
    </row>
    <row r="15" spans="1:2" x14ac:dyDescent="0.45">
      <c r="A15" s="13" t="s">
        <v>8221</v>
      </c>
      <c r="B15" s="10">
        <v>140</v>
      </c>
    </row>
    <row r="16" spans="1:2" x14ac:dyDescent="0.45">
      <c r="A16" s="13" t="s">
        <v>8219</v>
      </c>
      <c r="B16" s="10">
        <v>80</v>
      </c>
    </row>
    <row r="17" spans="1:2" x14ac:dyDescent="0.45">
      <c r="A17" s="12" t="s">
        <v>8362</v>
      </c>
      <c r="B17" s="10">
        <v>24</v>
      </c>
    </row>
    <row r="18" spans="1:2" x14ac:dyDescent="0.45">
      <c r="A18" s="13" t="s">
        <v>8220</v>
      </c>
      <c r="B18" s="10">
        <v>24</v>
      </c>
    </row>
    <row r="19" spans="1:2" x14ac:dyDescent="0.45">
      <c r="A19" s="12" t="s">
        <v>8363</v>
      </c>
      <c r="B19" s="10">
        <v>700</v>
      </c>
    </row>
    <row r="20" spans="1:2" x14ac:dyDescent="0.45">
      <c r="A20" s="13" t="s">
        <v>8220</v>
      </c>
      <c r="B20" s="10">
        <v>20</v>
      </c>
    </row>
    <row r="21" spans="1:2" x14ac:dyDescent="0.45">
      <c r="A21" s="13" t="s">
        <v>8221</v>
      </c>
      <c r="B21" s="10">
        <v>120</v>
      </c>
    </row>
    <row r="22" spans="1:2" x14ac:dyDescent="0.45">
      <c r="A22" s="13" t="s">
        <v>8222</v>
      </c>
      <c r="B22" s="10">
        <v>20</v>
      </c>
    </row>
    <row r="23" spans="1:2" x14ac:dyDescent="0.45">
      <c r="A23" s="13" t="s">
        <v>8219</v>
      </c>
      <c r="B23" s="10">
        <v>540</v>
      </c>
    </row>
    <row r="24" spans="1:2" x14ac:dyDescent="0.45">
      <c r="A24" s="12" t="s">
        <v>8368</v>
      </c>
      <c r="B24" s="10">
        <v>220</v>
      </c>
    </row>
    <row r="25" spans="1:2" x14ac:dyDescent="0.45">
      <c r="A25" s="13" t="s">
        <v>8221</v>
      </c>
      <c r="B25" s="10">
        <v>117</v>
      </c>
    </row>
    <row r="26" spans="1:2" x14ac:dyDescent="0.45">
      <c r="A26" s="13" t="s">
        <v>8219</v>
      </c>
      <c r="B26" s="10">
        <v>103</v>
      </c>
    </row>
    <row r="27" spans="1:2" x14ac:dyDescent="0.45">
      <c r="A27" s="12" t="s">
        <v>8364</v>
      </c>
      <c r="B27" s="10">
        <v>237</v>
      </c>
    </row>
    <row r="28" spans="1:2" x14ac:dyDescent="0.45">
      <c r="A28" s="13" t="s">
        <v>8220</v>
      </c>
      <c r="B28" s="10">
        <v>30</v>
      </c>
    </row>
    <row r="29" spans="1:2" x14ac:dyDescent="0.45">
      <c r="A29" s="13" t="s">
        <v>8221</v>
      </c>
      <c r="B29" s="10">
        <v>127</v>
      </c>
    </row>
    <row r="30" spans="1:2" x14ac:dyDescent="0.45">
      <c r="A30" s="13" t="s">
        <v>8219</v>
      </c>
      <c r="B30" s="10">
        <v>80</v>
      </c>
    </row>
    <row r="31" spans="1:2" x14ac:dyDescent="0.45">
      <c r="A31" s="12" t="s">
        <v>8365</v>
      </c>
      <c r="B31" s="10">
        <v>600</v>
      </c>
    </row>
    <row r="32" spans="1:2" x14ac:dyDescent="0.45">
      <c r="A32" s="13" t="s">
        <v>8220</v>
      </c>
      <c r="B32" s="10">
        <v>178</v>
      </c>
    </row>
    <row r="33" spans="1:2" x14ac:dyDescent="0.45">
      <c r="A33" s="13" t="s">
        <v>8221</v>
      </c>
      <c r="B33" s="10">
        <v>213</v>
      </c>
    </row>
    <row r="34" spans="1:2" x14ac:dyDescent="0.45">
      <c r="A34" s="13" t="s">
        <v>8219</v>
      </c>
      <c r="B34" s="10">
        <v>209</v>
      </c>
    </row>
    <row r="35" spans="1:2" x14ac:dyDescent="0.45">
      <c r="A35" s="12" t="s">
        <v>8366</v>
      </c>
      <c r="B35" s="10">
        <v>1393</v>
      </c>
    </row>
    <row r="36" spans="1:2" x14ac:dyDescent="0.45">
      <c r="A36" s="13" t="s">
        <v>8220</v>
      </c>
      <c r="B36" s="10">
        <v>37</v>
      </c>
    </row>
    <row r="37" spans="1:2" x14ac:dyDescent="0.45">
      <c r="A37" s="13" t="s">
        <v>8221</v>
      </c>
      <c r="B37" s="10">
        <v>493</v>
      </c>
    </row>
    <row r="38" spans="1:2" x14ac:dyDescent="0.45">
      <c r="A38" s="13" t="s">
        <v>8222</v>
      </c>
      <c r="B38" s="10">
        <v>24</v>
      </c>
    </row>
    <row r="39" spans="1:2" x14ac:dyDescent="0.45">
      <c r="A39" s="13" t="s">
        <v>8219</v>
      </c>
      <c r="B39" s="10">
        <v>839</v>
      </c>
    </row>
    <row r="40" spans="1:2" x14ac:dyDescent="0.45">
      <c r="A40" s="12" t="s">
        <v>8312</v>
      </c>
      <c r="B40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91375-0DED-446A-BCBE-6FB3FFCF3755}">
  <sheetPr codeName="Sheet3"/>
  <dimension ref="A1:B106"/>
  <sheetViews>
    <sheetView topLeftCell="A16" workbookViewId="0">
      <selection activeCell="F13" sqref="F13"/>
    </sheetView>
  </sheetViews>
  <sheetFormatPr defaultRowHeight="14.25" x14ac:dyDescent="0.45"/>
  <cols>
    <col min="1" max="1" width="17" bestFit="1" customWidth="1"/>
    <col min="2" max="2" width="19.19921875" bestFit="1" customWidth="1"/>
    <col min="3" max="3" width="8.3984375" bestFit="1" customWidth="1"/>
    <col min="4" max="4" width="5.33203125" bestFit="1" customWidth="1"/>
    <col min="5" max="5" width="14.06640625" bestFit="1" customWidth="1"/>
    <col min="6" max="6" width="12.39843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2" x14ac:dyDescent="0.45">
      <c r="A1" s="11" t="s">
        <v>8223</v>
      </c>
      <c r="B1" t="s">
        <v>8358</v>
      </c>
    </row>
    <row r="2" spans="1:2" x14ac:dyDescent="0.45">
      <c r="A2" s="11" t="s">
        <v>8308</v>
      </c>
      <c r="B2" t="s">
        <v>8358</v>
      </c>
    </row>
    <row r="4" spans="1:2" x14ac:dyDescent="0.45">
      <c r="A4" s="11" t="s">
        <v>8311</v>
      </c>
      <c r="B4" t="s">
        <v>8355</v>
      </c>
    </row>
    <row r="5" spans="1:2" x14ac:dyDescent="0.45">
      <c r="A5" s="12" t="s">
        <v>8314</v>
      </c>
      <c r="B5" s="10">
        <v>100</v>
      </c>
    </row>
    <row r="6" spans="1:2" x14ac:dyDescent="0.45">
      <c r="A6" s="13" t="s">
        <v>8221</v>
      </c>
      <c r="B6" s="10">
        <v>100</v>
      </c>
    </row>
    <row r="7" spans="1:2" x14ac:dyDescent="0.45">
      <c r="A7" s="12" t="s">
        <v>8315</v>
      </c>
      <c r="B7" s="10">
        <v>20</v>
      </c>
    </row>
    <row r="8" spans="1:2" x14ac:dyDescent="0.45">
      <c r="A8" s="13" t="s">
        <v>8220</v>
      </c>
      <c r="B8" s="10">
        <v>20</v>
      </c>
    </row>
    <row r="9" spans="1:2" x14ac:dyDescent="0.45">
      <c r="A9" s="12" t="s">
        <v>8316</v>
      </c>
      <c r="B9" s="10">
        <v>24</v>
      </c>
    </row>
    <row r="10" spans="1:2" x14ac:dyDescent="0.45">
      <c r="A10" s="13" t="s">
        <v>8220</v>
      </c>
      <c r="B10" s="10">
        <v>24</v>
      </c>
    </row>
    <row r="11" spans="1:2" x14ac:dyDescent="0.45">
      <c r="A11" s="12" t="s">
        <v>8317</v>
      </c>
      <c r="B11" s="10">
        <v>40</v>
      </c>
    </row>
    <row r="12" spans="1:2" x14ac:dyDescent="0.45">
      <c r="A12" s="13" t="s">
        <v>8221</v>
      </c>
      <c r="B12" s="10">
        <v>40</v>
      </c>
    </row>
    <row r="13" spans="1:2" x14ac:dyDescent="0.45">
      <c r="A13" s="12" t="s">
        <v>8318</v>
      </c>
      <c r="B13" s="10">
        <v>40</v>
      </c>
    </row>
    <row r="14" spans="1:2" x14ac:dyDescent="0.45">
      <c r="A14" s="13" t="s">
        <v>8219</v>
      </c>
      <c r="B14" s="10">
        <v>40</v>
      </c>
    </row>
    <row r="15" spans="1:2" x14ac:dyDescent="0.45">
      <c r="A15" s="12" t="s">
        <v>8319</v>
      </c>
      <c r="B15" s="10">
        <v>180</v>
      </c>
    </row>
    <row r="16" spans="1:2" x14ac:dyDescent="0.45">
      <c r="A16" s="13" t="s">
        <v>8219</v>
      </c>
      <c r="B16" s="10">
        <v>180</v>
      </c>
    </row>
    <row r="17" spans="1:2" x14ac:dyDescent="0.45">
      <c r="A17" s="12" t="s">
        <v>8320</v>
      </c>
      <c r="B17" s="10">
        <v>80</v>
      </c>
    </row>
    <row r="18" spans="1:2" x14ac:dyDescent="0.45">
      <c r="A18" s="13" t="s">
        <v>8221</v>
      </c>
      <c r="B18" s="10">
        <v>80</v>
      </c>
    </row>
    <row r="19" spans="1:2" x14ac:dyDescent="0.45">
      <c r="A19" s="12" t="s">
        <v>8321</v>
      </c>
      <c r="B19" s="10">
        <v>40</v>
      </c>
    </row>
    <row r="20" spans="1:2" x14ac:dyDescent="0.45">
      <c r="A20" s="13" t="s">
        <v>8219</v>
      </c>
      <c r="B20" s="10">
        <v>40</v>
      </c>
    </row>
    <row r="21" spans="1:2" x14ac:dyDescent="0.45">
      <c r="A21" s="12" t="s">
        <v>8322</v>
      </c>
      <c r="B21" s="10">
        <v>60</v>
      </c>
    </row>
    <row r="22" spans="1:2" x14ac:dyDescent="0.45">
      <c r="A22" s="13" t="s">
        <v>8221</v>
      </c>
      <c r="B22" s="10">
        <v>40</v>
      </c>
    </row>
    <row r="23" spans="1:2" x14ac:dyDescent="0.45">
      <c r="A23" s="13" t="s">
        <v>8222</v>
      </c>
      <c r="B23" s="10">
        <v>20</v>
      </c>
    </row>
    <row r="24" spans="1:2" x14ac:dyDescent="0.45">
      <c r="A24" s="12" t="s">
        <v>8323</v>
      </c>
      <c r="B24" s="10">
        <v>40</v>
      </c>
    </row>
    <row r="25" spans="1:2" x14ac:dyDescent="0.45">
      <c r="A25" s="13" t="s">
        <v>8221</v>
      </c>
      <c r="B25" s="10">
        <v>40</v>
      </c>
    </row>
    <row r="26" spans="1:2" x14ac:dyDescent="0.45">
      <c r="A26" s="12" t="s">
        <v>8324</v>
      </c>
      <c r="B26" s="10">
        <v>140</v>
      </c>
    </row>
    <row r="27" spans="1:2" x14ac:dyDescent="0.45">
      <c r="A27" s="13" t="s">
        <v>8220</v>
      </c>
      <c r="B27" s="10">
        <v>20</v>
      </c>
    </row>
    <row r="28" spans="1:2" x14ac:dyDescent="0.45">
      <c r="A28" s="13" t="s">
        <v>8221</v>
      </c>
      <c r="B28" s="10">
        <v>120</v>
      </c>
    </row>
    <row r="29" spans="1:2" x14ac:dyDescent="0.45">
      <c r="A29" s="12" t="s">
        <v>8325</v>
      </c>
      <c r="B29" s="10">
        <v>20</v>
      </c>
    </row>
    <row r="30" spans="1:2" x14ac:dyDescent="0.45">
      <c r="A30" s="13" t="s">
        <v>8221</v>
      </c>
      <c r="B30" s="10">
        <v>20</v>
      </c>
    </row>
    <row r="31" spans="1:2" x14ac:dyDescent="0.45">
      <c r="A31" s="12" t="s">
        <v>8326</v>
      </c>
      <c r="B31" s="10">
        <v>140</v>
      </c>
    </row>
    <row r="32" spans="1:2" x14ac:dyDescent="0.45">
      <c r="A32" s="13" t="s">
        <v>8219</v>
      </c>
      <c r="B32" s="10">
        <v>140</v>
      </c>
    </row>
    <row r="33" spans="1:2" x14ac:dyDescent="0.45">
      <c r="A33" s="12" t="s">
        <v>8327</v>
      </c>
      <c r="B33" s="10">
        <v>160</v>
      </c>
    </row>
    <row r="34" spans="1:2" x14ac:dyDescent="0.45">
      <c r="A34" s="13" t="s">
        <v>8221</v>
      </c>
      <c r="B34" s="10">
        <v>20</v>
      </c>
    </row>
    <row r="35" spans="1:2" x14ac:dyDescent="0.45">
      <c r="A35" s="13" t="s">
        <v>8219</v>
      </c>
      <c r="B35" s="10">
        <v>140</v>
      </c>
    </row>
    <row r="36" spans="1:2" x14ac:dyDescent="0.45">
      <c r="A36" s="12" t="s">
        <v>8328</v>
      </c>
      <c r="B36" s="10">
        <v>60</v>
      </c>
    </row>
    <row r="37" spans="1:2" x14ac:dyDescent="0.45">
      <c r="A37" s="13" t="s">
        <v>8221</v>
      </c>
      <c r="B37" s="10">
        <v>60</v>
      </c>
    </row>
    <row r="38" spans="1:2" x14ac:dyDescent="0.45">
      <c r="A38" s="12" t="s">
        <v>8329</v>
      </c>
      <c r="B38" s="10">
        <v>20</v>
      </c>
    </row>
    <row r="39" spans="1:2" x14ac:dyDescent="0.45">
      <c r="A39" s="13" t="s">
        <v>8221</v>
      </c>
      <c r="B39" s="10">
        <v>11</v>
      </c>
    </row>
    <row r="40" spans="1:2" x14ac:dyDescent="0.45">
      <c r="A40" s="13" t="s">
        <v>8219</v>
      </c>
      <c r="B40" s="10">
        <v>9</v>
      </c>
    </row>
    <row r="41" spans="1:2" x14ac:dyDescent="0.45">
      <c r="A41" s="12" t="s">
        <v>8330</v>
      </c>
      <c r="B41" s="10">
        <v>20</v>
      </c>
    </row>
    <row r="42" spans="1:2" x14ac:dyDescent="0.45">
      <c r="A42" s="13" t="s">
        <v>8219</v>
      </c>
      <c r="B42" s="10">
        <v>20</v>
      </c>
    </row>
    <row r="43" spans="1:2" x14ac:dyDescent="0.45">
      <c r="A43" s="12" t="s">
        <v>8331</v>
      </c>
      <c r="B43" s="10">
        <v>40</v>
      </c>
    </row>
    <row r="44" spans="1:2" x14ac:dyDescent="0.45">
      <c r="A44" s="13" t="s">
        <v>8221</v>
      </c>
      <c r="B44" s="10">
        <v>40</v>
      </c>
    </row>
    <row r="45" spans="1:2" x14ac:dyDescent="0.45">
      <c r="A45" s="12" t="s">
        <v>8332</v>
      </c>
      <c r="B45" s="10">
        <v>140</v>
      </c>
    </row>
    <row r="46" spans="1:2" x14ac:dyDescent="0.45">
      <c r="A46" s="13" t="s">
        <v>8220</v>
      </c>
      <c r="B46" s="10">
        <v>20</v>
      </c>
    </row>
    <row r="47" spans="1:2" x14ac:dyDescent="0.45">
      <c r="A47" s="13" t="s">
        <v>8221</v>
      </c>
      <c r="B47" s="10">
        <v>60</v>
      </c>
    </row>
    <row r="48" spans="1:2" x14ac:dyDescent="0.45">
      <c r="A48" s="13" t="s">
        <v>8219</v>
      </c>
      <c r="B48" s="10">
        <v>60</v>
      </c>
    </row>
    <row r="49" spans="1:2" x14ac:dyDescent="0.45">
      <c r="A49" s="12" t="s">
        <v>8333</v>
      </c>
      <c r="B49" s="10">
        <v>20</v>
      </c>
    </row>
    <row r="50" spans="1:2" x14ac:dyDescent="0.45">
      <c r="A50" s="13" t="s">
        <v>8221</v>
      </c>
      <c r="B50" s="10">
        <v>20</v>
      </c>
    </row>
    <row r="51" spans="1:2" x14ac:dyDescent="0.45">
      <c r="A51" s="12" t="s">
        <v>8334</v>
      </c>
      <c r="B51" s="10">
        <v>60</v>
      </c>
    </row>
    <row r="52" spans="1:2" x14ac:dyDescent="0.45">
      <c r="A52" s="13" t="s">
        <v>8219</v>
      </c>
      <c r="B52" s="10">
        <v>60</v>
      </c>
    </row>
    <row r="53" spans="1:2" x14ac:dyDescent="0.45">
      <c r="A53" s="12" t="s">
        <v>8335</v>
      </c>
      <c r="B53" s="10">
        <v>20</v>
      </c>
    </row>
    <row r="54" spans="1:2" x14ac:dyDescent="0.45">
      <c r="A54" s="13" t="s">
        <v>8221</v>
      </c>
      <c r="B54" s="10">
        <v>20</v>
      </c>
    </row>
    <row r="55" spans="1:2" x14ac:dyDescent="0.45">
      <c r="A55" s="12" t="s">
        <v>8336</v>
      </c>
      <c r="B55" s="10">
        <v>160</v>
      </c>
    </row>
    <row r="56" spans="1:2" x14ac:dyDescent="0.45">
      <c r="A56" s="13" t="s">
        <v>8221</v>
      </c>
      <c r="B56" s="10">
        <v>57</v>
      </c>
    </row>
    <row r="57" spans="1:2" x14ac:dyDescent="0.45">
      <c r="A57" s="13" t="s">
        <v>8219</v>
      </c>
      <c r="B57" s="10">
        <v>103</v>
      </c>
    </row>
    <row r="58" spans="1:2" x14ac:dyDescent="0.45">
      <c r="A58" s="12" t="s">
        <v>8337</v>
      </c>
      <c r="B58" s="10">
        <v>20</v>
      </c>
    </row>
    <row r="59" spans="1:2" x14ac:dyDescent="0.45">
      <c r="A59" s="13" t="s">
        <v>8221</v>
      </c>
      <c r="B59" s="10">
        <v>20</v>
      </c>
    </row>
    <row r="60" spans="1:2" x14ac:dyDescent="0.45">
      <c r="A60" s="12" t="s">
        <v>8338</v>
      </c>
      <c r="B60" s="10">
        <v>1066</v>
      </c>
    </row>
    <row r="61" spans="1:2" x14ac:dyDescent="0.45">
      <c r="A61" s="13" t="s">
        <v>8221</v>
      </c>
      <c r="B61" s="10">
        <v>353</v>
      </c>
    </row>
    <row r="62" spans="1:2" x14ac:dyDescent="0.45">
      <c r="A62" s="13" t="s">
        <v>8222</v>
      </c>
      <c r="B62" s="10">
        <v>19</v>
      </c>
    </row>
    <row r="63" spans="1:2" x14ac:dyDescent="0.45">
      <c r="A63" s="13" t="s">
        <v>8219</v>
      </c>
      <c r="B63" s="10">
        <v>694</v>
      </c>
    </row>
    <row r="64" spans="1:2" x14ac:dyDescent="0.45">
      <c r="A64" s="12" t="s">
        <v>8339</v>
      </c>
      <c r="B64" s="10">
        <v>40</v>
      </c>
    </row>
    <row r="65" spans="1:2" x14ac:dyDescent="0.45">
      <c r="A65" s="13" t="s">
        <v>8219</v>
      </c>
      <c r="B65" s="10">
        <v>40</v>
      </c>
    </row>
    <row r="66" spans="1:2" x14ac:dyDescent="0.45">
      <c r="A66" s="12" t="s">
        <v>8340</v>
      </c>
      <c r="B66" s="10">
        <v>20</v>
      </c>
    </row>
    <row r="67" spans="1:2" x14ac:dyDescent="0.45">
      <c r="A67" s="13" t="s">
        <v>8219</v>
      </c>
      <c r="B67" s="10">
        <v>20</v>
      </c>
    </row>
    <row r="68" spans="1:2" x14ac:dyDescent="0.45">
      <c r="A68" s="12" t="s">
        <v>8341</v>
      </c>
      <c r="B68" s="10">
        <v>20</v>
      </c>
    </row>
    <row r="69" spans="1:2" x14ac:dyDescent="0.45">
      <c r="A69" s="13" t="s">
        <v>8221</v>
      </c>
      <c r="B69" s="10">
        <v>20</v>
      </c>
    </row>
    <row r="70" spans="1:2" x14ac:dyDescent="0.45">
      <c r="A70" s="12" t="s">
        <v>8342</v>
      </c>
      <c r="B70" s="10">
        <v>260</v>
      </c>
    </row>
    <row r="71" spans="1:2" x14ac:dyDescent="0.45">
      <c r="A71" s="13" t="s">
        <v>8219</v>
      </c>
      <c r="B71" s="10">
        <v>260</v>
      </c>
    </row>
    <row r="72" spans="1:2" x14ac:dyDescent="0.45">
      <c r="A72" s="12" t="s">
        <v>8343</v>
      </c>
      <c r="B72" s="10">
        <v>40</v>
      </c>
    </row>
    <row r="73" spans="1:2" x14ac:dyDescent="0.45">
      <c r="A73" s="13" t="s">
        <v>8220</v>
      </c>
      <c r="B73" s="10">
        <v>40</v>
      </c>
    </row>
    <row r="74" spans="1:2" x14ac:dyDescent="0.45">
      <c r="A74" s="12" t="s">
        <v>8344</v>
      </c>
      <c r="B74" s="10">
        <v>60</v>
      </c>
    </row>
    <row r="75" spans="1:2" x14ac:dyDescent="0.45">
      <c r="A75" s="13" t="s">
        <v>8219</v>
      </c>
      <c r="B75" s="10">
        <v>60</v>
      </c>
    </row>
    <row r="76" spans="1:2" x14ac:dyDescent="0.45">
      <c r="A76" s="12" t="s">
        <v>8345</v>
      </c>
      <c r="B76" s="10">
        <v>40</v>
      </c>
    </row>
    <row r="77" spans="1:2" x14ac:dyDescent="0.45">
      <c r="A77" s="13" t="s">
        <v>8222</v>
      </c>
      <c r="B77" s="10">
        <v>6</v>
      </c>
    </row>
    <row r="78" spans="1:2" x14ac:dyDescent="0.45">
      <c r="A78" s="13" t="s">
        <v>8219</v>
      </c>
      <c r="B78" s="10">
        <v>34</v>
      </c>
    </row>
    <row r="79" spans="1:2" x14ac:dyDescent="0.45">
      <c r="A79" s="12" t="s">
        <v>8346</v>
      </c>
      <c r="B79" s="10">
        <v>60</v>
      </c>
    </row>
    <row r="80" spans="1:2" x14ac:dyDescent="0.45">
      <c r="A80" s="13" t="s">
        <v>8220</v>
      </c>
      <c r="B80" s="10">
        <v>18</v>
      </c>
    </row>
    <row r="81" spans="1:2" x14ac:dyDescent="0.45">
      <c r="A81" s="13" t="s">
        <v>8221</v>
      </c>
      <c r="B81" s="10">
        <v>2</v>
      </c>
    </row>
    <row r="82" spans="1:2" x14ac:dyDescent="0.45">
      <c r="A82" s="13" t="s">
        <v>8219</v>
      </c>
      <c r="B82" s="10">
        <v>40</v>
      </c>
    </row>
    <row r="83" spans="1:2" x14ac:dyDescent="0.45">
      <c r="A83" s="12" t="s">
        <v>8347</v>
      </c>
      <c r="B83" s="10">
        <v>187</v>
      </c>
    </row>
    <row r="84" spans="1:2" x14ac:dyDescent="0.45">
      <c r="A84" s="13" t="s">
        <v>8220</v>
      </c>
      <c r="B84" s="10">
        <v>17</v>
      </c>
    </row>
    <row r="85" spans="1:2" x14ac:dyDescent="0.45">
      <c r="A85" s="13" t="s">
        <v>8221</v>
      </c>
      <c r="B85" s="10">
        <v>80</v>
      </c>
    </row>
    <row r="86" spans="1:2" x14ac:dyDescent="0.45">
      <c r="A86" s="13" t="s">
        <v>8222</v>
      </c>
      <c r="B86" s="10">
        <v>5</v>
      </c>
    </row>
    <row r="87" spans="1:2" x14ac:dyDescent="0.45">
      <c r="A87" s="13" t="s">
        <v>8219</v>
      </c>
      <c r="B87" s="10">
        <v>85</v>
      </c>
    </row>
    <row r="88" spans="1:2" x14ac:dyDescent="0.45">
      <c r="A88" s="12" t="s">
        <v>8348</v>
      </c>
      <c r="B88" s="10">
        <v>80</v>
      </c>
    </row>
    <row r="89" spans="1:2" x14ac:dyDescent="0.45">
      <c r="A89" s="13" t="s">
        <v>8219</v>
      </c>
      <c r="B89" s="10">
        <v>80</v>
      </c>
    </row>
    <row r="90" spans="1:2" x14ac:dyDescent="0.45">
      <c r="A90" s="12" t="s">
        <v>8349</v>
      </c>
      <c r="B90" s="10">
        <v>60</v>
      </c>
    </row>
    <row r="91" spans="1:2" x14ac:dyDescent="0.45">
      <c r="A91" s="13" t="s">
        <v>8219</v>
      </c>
      <c r="B91" s="10">
        <v>60</v>
      </c>
    </row>
    <row r="92" spans="1:2" x14ac:dyDescent="0.45">
      <c r="A92" s="12" t="s">
        <v>8350</v>
      </c>
      <c r="B92" s="10">
        <v>57</v>
      </c>
    </row>
    <row r="93" spans="1:2" x14ac:dyDescent="0.45">
      <c r="A93" s="13" t="s">
        <v>8220</v>
      </c>
      <c r="B93" s="10">
        <v>10</v>
      </c>
    </row>
    <row r="94" spans="1:2" x14ac:dyDescent="0.45">
      <c r="A94" s="13" t="s">
        <v>8221</v>
      </c>
      <c r="B94" s="10">
        <v>47</v>
      </c>
    </row>
    <row r="95" spans="1:2" x14ac:dyDescent="0.45">
      <c r="A95" s="12" t="s">
        <v>8351</v>
      </c>
      <c r="B95" s="10">
        <v>100</v>
      </c>
    </row>
    <row r="96" spans="1:2" x14ac:dyDescent="0.45">
      <c r="A96" s="13" t="s">
        <v>8221</v>
      </c>
      <c r="B96" s="10">
        <v>100</v>
      </c>
    </row>
    <row r="97" spans="1:2" x14ac:dyDescent="0.45">
      <c r="A97" s="12" t="s">
        <v>8352</v>
      </c>
      <c r="B97" s="10">
        <v>200</v>
      </c>
    </row>
    <row r="98" spans="1:2" x14ac:dyDescent="0.45">
      <c r="A98" s="13" t="s">
        <v>8220</v>
      </c>
      <c r="B98" s="10">
        <v>60</v>
      </c>
    </row>
    <row r="99" spans="1:2" x14ac:dyDescent="0.45">
      <c r="A99" s="13" t="s">
        <v>8221</v>
      </c>
      <c r="B99" s="10">
        <v>120</v>
      </c>
    </row>
    <row r="100" spans="1:2" x14ac:dyDescent="0.45">
      <c r="A100" s="13" t="s">
        <v>8219</v>
      </c>
      <c r="B100" s="10">
        <v>20</v>
      </c>
    </row>
    <row r="101" spans="1:2" x14ac:dyDescent="0.45">
      <c r="A101" s="12" t="s">
        <v>8353</v>
      </c>
      <c r="B101" s="10">
        <v>160</v>
      </c>
    </row>
    <row r="102" spans="1:2" x14ac:dyDescent="0.45">
      <c r="A102" s="13" t="s">
        <v>8220</v>
      </c>
      <c r="B102" s="10">
        <v>100</v>
      </c>
    </row>
    <row r="103" spans="1:2" x14ac:dyDescent="0.45">
      <c r="A103" s="13" t="s">
        <v>8221</v>
      </c>
      <c r="B103" s="10">
        <v>60</v>
      </c>
    </row>
    <row r="104" spans="1:2" x14ac:dyDescent="0.45">
      <c r="A104" s="12" t="s">
        <v>8354</v>
      </c>
      <c r="B104" s="10">
        <v>20</v>
      </c>
    </row>
    <row r="105" spans="1:2" x14ac:dyDescent="0.45">
      <c r="A105" s="13" t="s">
        <v>8220</v>
      </c>
      <c r="B105" s="10">
        <v>20</v>
      </c>
    </row>
    <row r="106" spans="1:2" x14ac:dyDescent="0.45">
      <c r="A106" s="12" t="s">
        <v>8312</v>
      </c>
      <c r="B106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6FF0F-7FAD-4845-8D5E-1ECC96951215}">
  <sheetPr codeName="Sheet4"/>
  <dimension ref="A2:F18"/>
  <sheetViews>
    <sheetView workbookViewId="0">
      <selection activeCell="E25" sqref="E2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11" width="9.33203125" bestFit="1" customWidth="1"/>
    <col min="12" max="12" width="10.33203125" bestFit="1" customWidth="1"/>
    <col min="13" max="14" width="9.33203125" bestFit="1" customWidth="1"/>
    <col min="15" max="15" width="10.33203125" bestFit="1" customWidth="1"/>
    <col min="16" max="19" width="9.33203125" bestFit="1" customWidth="1"/>
    <col min="20" max="21" width="8.33203125" bestFit="1" customWidth="1"/>
    <col min="22" max="29" width="9.33203125" bestFit="1" customWidth="1"/>
    <col min="30" max="30" width="8.33203125" bestFit="1" customWidth="1"/>
    <col min="31" max="31" width="9.33203125" bestFit="1" customWidth="1"/>
    <col min="32" max="33" width="8.33203125" bestFit="1" customWidth="1"/>
    <col min="34" max="38" width="9.33203125" bestFit="1" customWidth="1"/>
    <col min="39" max="43" width="8.33203125" bestFit="1" customWidth="1"/>
    <col min="44" max="53" width="9.33203125" bestFit="1" customWidth="1"/>
    <col min="54" max="55" width="8.33203125" bestFit="1" customWidth="1"/>
    <col min="56" max="56" width="9.33203125" bestFit="1" customWidth="1"/>
    <col min="57" max="58" width="8.33203125" bestFit="1" customWidth="1"/>
    <col min="59" max="63" width="9.33203125" bestFit="1" customWidth="1"/>
    <col min="64" max="68" width="10.33203125" bestFit="1" customWidth="1"/>
    <col min="69" max="69" width="9.33203125" bestFit="1" customWidth="1"/>
    <col min="70" max="73" width="10.33203125" bestFit="1" customWidth="1"/>
    <col min="74" max="76" width="9.33203125" bestFit="1" customWidth="1"/>
    <col min="77" max="80" width="10.33203125" bestFit="1" customWidth="1"/>
    <col min="81" max="92" width="9.33203125" bestFit="1" customWidth="1"/>
    <col min="93" max="93" width="8.33203125" bestFit="1" customWidth="1"/>
    <col min="94" max="109" width="9.33203125" bestFit="1" customWidth="1"/>
    <col min="110" max="116" width="8.33203125" bestFit="1" customWidth="1"/>
    <col min="117" max="122" width="9.33203125" bestFit="1" customWidth="1"/>
    <col min="123" max="129" width="8.33203125" bestFit="1" customWidth="1"/>
    <col min="130" max="140" width="9.33203125" bestFit="1" customWidth="1"/>
    <col min="141" max="146" width="8.33203125" bestFit="1" customWidth="1"/>
    <col min="147" max="156" width="9.33203125" bestFit="1" customWidth="1"/>
    <col min="157" max="162" width="8.33203125" bestFit="1" customWidth="1"/>
    <col min="163" max="173" width="9.33203125" bestFit="1" customWidth="1"/>
    <col min="174" max="181" width="8.33203125" bestFit="1" customWidth="1"/>
    <col min="182" max="192" width="9.33203125" bestFit="1" customWidth="1"/>
    <col min="193" max="197" width="8.33203125" bestFit="1" customWidth="1"/>
    <col min="198" max="208" width="9.33203125" bestFit="1" customWidth="1"/>
    <col min="209" max="217" width="10.33203125" bestFit="1" customWidth="1"/>
    <col min="218" max="222" width="9.33203125" bestFit="1" customWidth="1"/>
    <col min="223" max="235" width="10.33203125" bestFit="1" customWidth="1"/>
    <col min="236" max="242" width="9.33203125" bestFit="1" customWidth="1"/>
    <col min="243" max="251" width="10.33203125" bestFit="1" customWidth="1"/>
    <col min="252" max="253" width="8.33203125" bestFit="1" customWidth="1"/>
    <col min="254" max="278" width="9.33203125" bestFit="1" customWidth="1"/>
    <col min="279" max="287" width="8.33203125" bestFit="1" customWidth="1"/>
    <col min="288" max="299" width="9.33203125" bestFit="1" customWidth="1"/>
    <col min="300" max="310" width="8.33203125" bestFit="1" customWidth="1"/>
    <col min="311" max="336" width="9.33203125" bestFit="1" customWidth="1"/>
    <col min="337" max="344" width="8.33203125" bestFit="1" customWidth="1"/>
    <col min="345" max="364" width="9.33203125" bestFit="1" customWidth="1"/>
    <col min="365" max="374" width="8.33203125" bestFit="1" customWidth="1"/>
    <col min="375" max="388" width="9.33203125" bestFit="1" customWidth="1"/>
    <col min="389" max="394" width="8.33203125" bestFit="1" customWidth="1"/>
    <col min="395" max="412" width="9.33203125" bestFit="1" customWidth="1"/>
    <col min="413" max="416" width="8.33203125" bestFit="1" customWidth="1"/>
    <col min="417" max="434" width="9.33203125" bestFit="1" customWidth="1"/>
    <col min="435" max="440" width="8.33203125" bestFit="1" customWidth="1"/>
    <col min="441" max="458" width="9.33203125" bestFit="1" customWidth="1"/>
    <col min="459" max="465" width="8.33203125" bestFit="1" customWidth="1"/>
    <col min="466" max="481" width="9.33203125" bestFit="1" customWidth="1"/>
    <col min="482" max="498" width="10.33203125" bestFit="1" customWidth="1"/>
    <col min="499" max="502" width="9.33203125" bestFit="1" customWidth="1"/>
    <col min="503" max="517" width="10.33203125" bestFit="1" customWidth="1"/>
    <col min="518" max="524" width="9.33203125" bestFit="1" customWidth="1"/>
    <col min="525" max="533" width="10.33203125" bestFit="1" customWidth="1"/>
    <col min="534" max="539" width="8.33203125" bestFit="1" customWidth="1"/>
    <col min="540" max="555" width="9.33203125" bestFit="1" customWidth="1"/>
    <col min="556" max="566" width="8.33203125" bestFit="1" customWidth="1"/>
    <col min="567" max="582" width="9.33203125" bestFit="1" customWidth="1"/>
    <col min="583" max="587" width="8.33203125" bestFit="1" customWidth="1"/>
    <col min="588" max="599" width="9.33203125" bestFit="1" customWidth="1"/>
    <col min="600" max="611" width="8.33203125" bestFit="1" customWidth="1"/>
    <col min="612" max="630" width="9.33203125" bestFit="1" customWidth="1"/>
    <col min="631" max="637" width="8.33203125" bestFit="1" customWidth="1"/>
    <col min="638" max="651" width="9.33203125" bestFit="1" customWidth="1"/>
    <col min="652" max="655" width="8.33203125" bestFit="1" customWidth="1"/>
    <col min="656" max="669" width="9.33203125" bestFit="1" customWidth="1"/>
    <col min="670" max="676" width="8.33203125" bestFit="1" customWidth="1"/>
    <col min="677" max="686" width="9.33203125" bestFit="1" customWidth="1"/>
    <col min="687" max="693" width="8.33203125" bestFit="1" customWidth="1"/>
    <col min="694" max="703" width="9.33203125" bestFit="1" customWidth="1"/>
    <col min="704" max="713" width="8.33203125" bestFit="1" customWidth="1"/>
    <col min="714" max="738" width="9.33203125" bestFit="1" customWidth="1"/>
    <col min="739" max="763" width="10.33203125" bestFit="1" customWidth="1"/>
    <col min="764" max="769" width="9.33203125" bestFit="1" customWidth="1"/>
    <col min="770" max="787" width="10.33203125" bestFit="1" customWidth="1"/>
    <col min="788" max="796" width="9.33203125" bestFit="1" customWidth="1"/>
    <col min="797" max="807" width="10.33203125" bestFit="1" customWidth="1"/>
    <col min="808" max="816" width="8.33203125" bestFit="1" customWidth="1"/>
    <col min="817" max="837" width="9.33203125" bestFit="1" customWidth="1"/>
    <col min="838" max="841" width="8.33203125" bestFit="1" customWidth="1"/>
    <col min="842" max="858" width="9.33203125" bestFit="1" customWidth="1"/>
    <col min="859" max="862" width="8.33203125" bestFit="1" customWidth="1"/>
    <col min="863" max="885" width="9.33203125" bestFit="1" customWidth="1"/>
    <col min="886" max="901" width="8.33203125" bestFit="1" customWidth="1"/>
    <col min="902" max="933" width="9.33203125" bestFit="1" customWidth="1"/>
    <col min="934" max="955" width="8.33203125" bestFit="1" customWidth="1"/>
    <col min="956" max="1029" width="9.33203125" bestFit="1" customWidth="1"/>
    <col min="1030" max="1062" width="8.33203125" bestFit="1" customWidth="1"/>
    <col min="1063" max="1133" width="9.33203125" bestFit="1" customWidth="1"/>
    <col min="1134" max="1178" width="8.33203125" bestFit="1" customWidth="1"/>
    <col min="1179" max="1292" width="9.33203125" bestFit="1" customWidth="1"/>
    <col min="1293" max="1320" width="8.33203125" bestFit="1" customWidth="1"/>
    <col min="1321" max="1403" width="9.33203125" bestFit="1" customWidth="1"/>
    <col min="1404" max="1431" width="8.33203125" bestFit="1" customWidth="1"/>
    <col min="1432" max="1517" width="9.33203125" bestFit="1" customWidth="1"/>
    <col min="1518" max="1608" width="10.33203125" bestFit="1" customWidth="1"/>
    <col min="1609" max="1640" width="9.33203125" bestFit="1" customWidth="1"/>
    <col min="1641" max="1703" width="10.33203125" bestFit="1" customWidth="1"/>
    <col min="1704" max="1740" width="9.33203125" bestFit="1" customWidth="1"/>
    <col min="1741" max="1783" width="10.33203125" bestFit="1" customWidth="1"/>
    <col min="1784" max="1804" width="8.33203125" bestFit="1" customWidth="1"/>
    <col min="1805" max="1900" width="9.33203125" bestFit="1" customWidth="1"/>
    <col min="1901" max="1935" width="8.33203125" bestFit="1" customWidth="1"/>
    <col min="1936" max="2025" width="9.33203125" bestFit="1" customWidth="1"/>
    <col min="2026" max="2066" width="8.33203125" bestFit="1" customWidth="1"/>
    <col min="2067" max="2140" width="9.33203125" bestFit="1" customWidth="1"/>
    <col min="2141" max="2183" width="8.33203125" bestFit="1" customWidth="1"/>
    <col min="2184" max="2262" width="9.33203125" bestFit="1" customWidth="1"/>
    <col min="2263" max="2295" width="8.33203125" bestFit="1" customWidth="1"/>
    <col min="2296" max="2382" width="9.33203125" bestFit="1" customWidth="1"/>
    <col min="2383" max="2414" width="8.33203125" bestFit="1" customWidth="1"/>
    <col min="2415" max="2504" width="9.33203125" bestFit="1" customWidth="1"/>
    <col min="2505" max="2540" width="8.33203125" bestFit="1" customWidth="1"/>
    <col min="2541" max="2603" width="9.33203125" bestFit="1" customWidth="1"/>
    <col min="2604" max="2629" width="8.33203125" bestFit="1" customWidth="1"/>
    <col min="2630" max="2693" width="9.33203125" bestFit="1" customWidth="1"/>
    <col min="2694" max="2722" width="8.33203125" bestFit="1" customWidth="1"/>
    <col min="2723" max="2808" width="9.33203125" bestFit="1" customWidth="1"/>
    <col min="2809" max="2873" width="10.33203125" bestFit="1" customWidth="1"/>
    <col min="2874" max="2892" width="9.33203125" bestFit="1" customWidth="1"/>
    <col min="2893" max="2957" width="10.33203125" bestFit="1" customWidth="1"/>
    <col min="2958" max="2984" width="9.33203125" bestFit="1" customWidth="1"/>
    <col min="2985" max="3008" width="10.33203125" bestFit="1" customWidth="1"/>
    <col min="3009" max="3034" width="8.33203125" bestFit="1" customWidth="1"/>
    <col min="3035" max="3095" width="9.33203125" bestFit="1" customWidth="1"/>
    <col min="3096" max="3120" width="8.33203125" bestFit="1" customWidth="1"/>
    <col min="3121" max="3186" width="9.33203125" bestFit="1" customWidth="1"/>
    <col min="3187" max="3222" width="8.33203125" bestFit="1" customWidth="1"/>
    <col min="3223" max="3288" width="9.33203125" bestFit="1" customWidth="1"/>
    <col min="3289" max="3320" width="8.33203125" bestFit="1" customWidth="1"/>
    <col min="3321" max="3365" width="9.33203125" bestFit="1" customWidth="1"/>
    <col min="3366" max="3402" width="8.33203125" bestFit="1" customWidth="1"/>
    <col min="3403" max="3464" width="9.33203125" bestFit="1" customWidth="1"/>
    <col min="3465" max="3496" width="8.33203125" bestFit="1" customWidth="1"/>
    <col min="3497" max="3553" width="9.33203125" bestFit="1" customWidth="1"/>
    <col min="3554" max="3581" width="8.33203125" bestFit="1" customWidth="1"/>
    <col min="3582" max="3622" width="9.33203125" bestFit="1" customWidth="1"/>
    <col min="3623" max="3639" width="8.33203125" bestFit="1" customWidth="1"/>
    <col min="3640" max="3689" width="9.33203125" bestFit="1" customWidth="1"/>
    <col min="3690" max="3712" width="8.33203125" bestFit="1" customWidth="1"/>
    <col min="3713" max="3770" width="9.33203125" bestFit="1" customWidth="1"/>
    <col min="3771" max="3810" width="10.33203125" bestFit="1" customWidth="1"/>
    <col min="3811" max="3839" width="9.33203125" bestFit="1" customWidth="1"/>
    <col min="3840" max="3896" width="10.33203125" bestFit="1" customWidth="1"/>
    <col min="3897" max="3923" width="9.33203125" bestFit="1" customWidth="1"/>
    <col min="3924" max="3958" width="10.33203125" bestFit="1" customWidth="1"/>
    <col min="3959" max="3975" width="8.33203125" bestFit="1" customWidth="1"/>
    <col min="3976" max="4026" width="9.33203125" bestFit="1" customWidth="1"/>
    <col min="4027" max="4052" width="8.33203125" bestFit="1" customWidth="1"/>
    <col min="4053" max="4083" width="9.33203125" bestFit="1" customWidth="1"/>
    <col min="4084" max="4103" width="8.33203125" bestFit="1" customWidth="1"/>
    <col min="4104" max="4115" width="9.33203125" bestFit="1" customWidth="1"/>
    <col min="4116" max="4116" width="10.19921875" bestFit="1" customWidth="1"/>
    <col min="4117" max="4117" width="9.33203125" bestFit="1" customWidth="1"/>
    <col min="4118" max="4118" width="8.33203125" bestFit="1" customWidth="1"/>
    <col min="4119" max="4119" width="13.53125" bestFit="1" customWidth="1"/>
    <col min="4120" max="4120" width="10.19921875" bestFit="1" customWidth="1"/>
  </cols>
  <sheetData>
    <row r="2" spans="1:6" x14ac:dyDescent="0.45">
      <c r="A2" s="11" t="s">
        <v>8359</v>
      </c>
      <c r="B2" t="s">
        <v>8358</v>
      </c>
    </row>
    <row r="4" spans="1:6" x14ac:dyDescent="0.45">
      <c r="A4" s="11" t="s">
        <v>8310</v>
      </c>
      <c r="B4" s="11" t="s">
        <v>8313</v>
      </c>
    </row>
    <row r="5" spans="1:6" x14ac:dyDescent="0.45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15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45">
      <c r="A7" s="15" t="s">
        <v>8370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5">
      <c r="A8" s="15" t="s">
        <v>8371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45">
      <c r="A9" s="15" t="s">
        <v>8372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45">
      <c r="A10" s="15" t="s">
        <v>8373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45">
      <c r="A11" s="15" t="s">
        <v>8374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45">
      <c r="A12" s="15" t="s">
        <v>8375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45">
      <c r="A13" s="15" t="s">
        <v>8376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45">
      <c r="A14" s="15" t="s">
        <v>8377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45">
      <c r="A15" s="15" t="s">
        <v>8378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45">
      <c r="A16" s="15" t="s">
        <v>8379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45">
      <c r="A17" s="15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45">
      <c r="A18" s="15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33BC-0015-4D29-B5CD-574D6B2FEDE6}">
  <sheetPr codeName="Sheet5"/>
  <dimension ref="A1:O15"/>
  <sheetViews>
    <sheetView topLeftCell="A10" workbookViewId="0">
      <selection activeCell="K16" sqref="K16"/>
    </sheetView>
  </sheetViews>
  <sheetFormatPr defaultRowHeight="14.25" x14ac:dyDescent="0.45"/>
  <cols>
    <col min="1" max="1" width="25.332031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  <col min="14" max="14" width="13.1328125" customWidth="1"/>
    <col min="15" max="15" width="10.19921875" bestFit="1" customWidth="1"/>
  </cols>
  <sheetData>
    <row r="1" spans="1:15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15" x14ac:dyDescent="0.45">
      <c r="A2" t="s">
        <v>8389</v>
      </c>
      <c r="B2">
        <f>COUNTIFS(Sheet1!F:F,"=successful",Sheet1!E:E,"&lt;1000")</f>
        <v>248</v>
      </c>
      <c r="C2">
        <f>COUNTIFS(Sheet1!F:F,"=failed",Sheet1!E:E,"&lt;1000")</f>
        <v>1202</v>
      </c>
      <c r="D2">
        <f>COUNTIFS(Sheet1!F:F,"=canceled",Sheet1!E:E,"&lt;1000")</f>
        <v>262</v>
      </c>
      <c r="E2">
        <f>SUM(B2:D2)</f>
        <v>1712</v>
      </c>
      <c r="F2" s="18">
        <f>B2/$E2</f>
        <v>0.14485981308411214</v>
      </c>
      <c r="G2" s="18">
        <f t="shared" ref="G2:H12" si="0">C2/$E2</f>
        <v>0.70210280373831779</v>
      </c>
      <c r="H2" s="18">
        <f t="shared" si="0"/>
        <v>0.1530373831775701</v>
      </c>
      <c r="N2" s="16"/>
      <c r="O2" s="17"/>
    </row>
    <row r="3" spans="1:15" x14ac:dyDescent="0.45">
      <c r="A3" t="s">
        <v>8390</v>
      </c>
      <c r="B3">
        <f>COUNTIFS(Sheet1!F:F,"=successful",Sheet1!E:E,"&lt;=4999",Sheet1!E:E,"&gt;=1000")</f>
        <v>907</v>
      </c>
      <c r="C3">
        <f>COUNTIFS(Sheet1!F:F,"=failed",Sheet1!E:E,"&lt;=4999",Sheet1!E:E,"&gt;=1000")</f>
        <v>219</v>
      </c>
      <c r="D3">
        <f>COUNTIFS(Sheet1!F:F,"=canceled",Sheet1!E:E,"&lt;=4999",Sheet1!E:E,"&gt;=1000")</f>
        <v>48</v>
      </c>
      <c r="E3">
        <f t="shared" ref="E3:E12" si="1">SUM(B3:D3)</f>
        <v>1174</v>
      </c>
      <c r="F3" s="18">
        <f t="shared" ref="F3:F12" si="2">B3/$E3</f>
        <v>0.77257240204429301</v>
      </c>
      <c r="G3" s="18">
        <f t="shared" si="0"/>
        <v>0.18654173764906304</v>
      </c>
      <c r="H3" s="18">
        <f t="shared" si="0"/>
        <v>4.0885860306643949E-2</v>
      </c>
      <c r="N3" s="16"/>
      <c r="O3" s="17"/>
    </row>
    <row r="4" spans="1:15" x14ac:dyDescent="0.45">
      <c r="A4" t="s">
        <v>8391</v>
      </c>
      <c r="B4">
        <f>COUNTIFS(Sheet1!F:F,"=successful",Sheet1!E:E,"&lt;=9999",Sheet1!E:E,"&gt;=5000")</f>
        <v>383</v>
      </c>
      <c r="C4">
        <f>COUNTIFS(Sheet1!F:F,"=failed",Sheet1!E:E,"&lt;=9999",Sheet1!E:E,"&gt;=5000")</f>
        <v>54</v>
      </c>
      <c r="D4">
        <f>COUNTIFS(Sheet1!F:F,"=canceled",Sheet1!E:E,"&lt;=9999",Sheet1!E:E,"&gt;=5000")</f>
        <v>14</v>
      </c>
      <c r="E4">
        <f t="shared" si="1"/>
        <v>451</v>
      </c>
      <c r="F4" s="18">
        <f t="shared" si="2"/>
        <v>0.84922394678492241</v>
      </c>
      <c r="G4" s="18">
        <f t="shared" si="0"/>
        <v>0.11973392461197339</v>
      </c>
      <c r="H4" s="18">
        <f t="shared" si="0"/>
        <v>3.1042128603104215E-2</v>
      </c>
      <c r="N4" s="16"/>
      <c r="O4" s="17"/>
    </row>
    <row r="5" spans="1:15" x14ac:dyDescent="0.45">
      <c r="A5" t="s">
        <v>8392</v>
      </c>
      <c r="B5">
        <f>COUNTIFS(Sheet1!F:F,"=successful",Sheet1!E:E,"&lt;=14999",Sheet1!E:E,"&gt;=10000")</f>
        <v>178</v>
      </c>
      <c r="C5">
        <f>COUNTIFS(Sheet1!F:F,"=failed",Sheet1!E:E,"&lt;=14999",Sheet1!E:E,"&gt;=10000")</f>
        <v>18</v>
      </c>
      <c r="D5">
        <f>COUNTIFS(Sheet1!F:F,"=canceled",Sheet1!E:E,"&lt;=14999",Sheet1!E:E,"&gt;=10000")</f>
        <v>6</v>
      </c>
      <c r="E5">
        <f t="shared" si="1"/>
        <v>202</v>
      </c>
      <c r="F5" s="18">
        <f t="shared" si="2"/>
        <v>0.88118811881188119</v>
      </c>
      <c r="G5" s="18">
        <f t="shared" si="0"/>
        <v>8.9108910891089105E-2</v>
      </c>
      <c r="H5" s="18">
        <f t="shared" si="0"/>
        <v>2.9702970297029702E-2</v>
      </c>
      <c r="N5" s="16"/>
      <c r="O5" s="17"/>
    </row>
    <row r="6" spans="1:15" x14ac:dyDescent="0.45">
      <c r="A6" t="s">
        <v>8393</v>
      </c>
      <c r="B6">
        <f>COUNTIFS(Sheet1!F:F,"=successful",Sheet1!E:E,"&lt;=19999",Sheet1!E:E,"&gt;=15000")</f>
        <v>97</v>
      </c>
      <c r="C6">
        <f>COUNTIFS(Sheet1!F:F,"=failed",Sheet1!E:E,"&lt;=19999",Sheet1!E:E,"&gt;=15000")</f>
        <v>9</v>
      </c>
      <c r="D6">
        <f>COUNTIFS(Sheet1!F:F,"=canceled",Sheet1!E:E,"&lt;=19999",Sheet1!E:E,"&gt;=20000")</f>
        <v>0</v>
      </c>
      <c r="E6">
        <f t="shared" si="1"/>
        <v>106</v>
      </c>
      <c r="F6" s="18">
        <f t="shared" si="2"/>
        <v>0.91509433962264153</v>
      </c>
      <c r="G6" s="18">
        <f t="shared" si="0"/>
        <v>8.4905660377358486E-2</v>
      </c>
      <c r="H6" s="18">
        <f t="shared" si="0"/>
        <v>0</v>
      </c>
      <c r="N6" s="16"/>
      <c r="O6" s="17"/>
    </row>
    <row r="7" spans="1:15" x14ac:dyDescent="0.45">
      <c r="A7" t="s">
        <v>8394</v>
      </c>
      <c r="B7">
        <f>COUNTIFS(Sheet1!F:F,"=successful",Sheet1!E:E,"&lt;=24999",Sheet1!E:E,"&gt;=20000")</f>
        <v>66</v>
      </c>
      <c r="C7">
        <f>COUNTIFS(Sheet1!F:F,"=failed",Sheet1!E:E,"&lt;=24999",Sheet1!E:E,"&gt;=20000")</f>
        <v>6</v>
      </c>
      <c r="D7">
        <f>COUNTIFS(Sheet1!F:F,"=canceled",Sheet1!E:E,"&lt;=24999",Sheet1!E:E,"&gt;=15000")</f>
        <v>7</v>
      </c>
      <c r="E7">
        <f t="shared" si="1"/>
        <v>79</v>
      </c>
      <c r="F7" s="18">
        <f t="shared" si="2"/>
        <v>0.83544303797468356</v>
      </c>
      <c r="G7" s="18">
        <f t="shared" si="0"/>
        <v>7.5949367088607597E-2</v>
      </c>
      <c r="H7" s="18">
        <f t="shared" si="0"/>
        <v>8.8607594936708861E-2</v>
      </c>
      <c r="N7" s="16"/>
      <c r="O7" s="17"/>
    </row>
    <row r="8" spans="1:15" x14ac:dyDescent="0.45">
      <c r="A8" t="s">
        <v>8395</v>
      </c>
      <c r="B8">
        <f>COUNTIFS(Sheet1!F:F,"=successful",Sheet1!E:E,"&lt;=29999",Sheet1!E:E,"&gt;=25000")</f>
        <v>51</v>
      </c>
      <c r="C8">
        <f>COUNTIFS(Sheet1!F:F,"=failed",Sheet1!E:E,"&lt;=29999",Sheet1!E:E,"&gt;=25000")</f>
        <v>5</v>
      </c>
      <c r="D8">
        <f>COUNTIFS(Sheet1!F:F,"=canceled",Sheet1!E:E,"&lt;=29999",Sheet1!E:E,"&gt;=25000")</f>
        <v>0</v>
      </c>
      <c r="E8">
        <f t="shared" si="1"/>
        <v>56</v>
      </c>
      <c r="F8" s="18">
        <f t="shared" si="2"/>
        <v>0.9107142857142857</v>
      </c>
      <c r="G8" s="18">
        <f t="shared" si="0"/>
        <v>8.9285714285714288E-2</v>
      </c>
      <c r="H8" s="18">
        <f t="shared" si="0"/>
        <v>0</v>
      </c>
      <c r="N8" s="16"/>
      <c r="O8" s="17"/>
    </row>
    <row r="9" spans="1:15" x14ac:dyDescent="0.45">
      <c r="A9" t="s">
        <v>8396</v>
      </c>
      <c r="B9">
        <f>COUNTIFS(Sheet1!F:F,"=successful",Sheet1!E:E,"&lt;=39999",Sheet1!E:E,"&gt;=30000")</f>
        <v>72</v>
      </c>
      <c r="C9">
        <f>COUNTIFS(Sheet1!F:F,"=failed",Sheet1!E:E,"&lt;=39999",Sheet1!E:E,"&gt;=30000")</f>
        <v>6</v>
      </c>
      <c r="D9">
        <f>COUNTIFS(Sheet1!F:F,"=canceled",Sheet1!E:E,"&lt;=39999",Sheet1!E:E,"&gt;=30000")</f>
        <v>1</v>
      </c>
      <c r="E9">
        <f t="shared" si="1"/>
        <v>79</v>
      </c>
      <c r="F9" s="18">
        <f t="shared" si="2"/>
        <v>0.91139240506329111</v>
      </c>
      <c r="G9" s="18">
        <f t="shared" si="0"/>
        <v>7.5949367088607597E-2</v>
      </c>
      <c r="H9" s="18">
        <f t="shared" si="0"/>
        <v>1.2658227848101266E-2</v>
      </c>
      <c r="N9" s="16"/>
      <c r="O9" s="17"/>
    </row>
    <row r="10" spans="1:15" x14ac:dyDescent="0.45">
      <c r="A10" t="s">
        <v>8397</v>
      </c>
      <c r="B10">
        <f>COUNTIFS(Sheet1!F:F,"=successful",Sheet1!E:E,"&lt;=44999",Sheet1!E:E,"&gt;=40000")</f>
        <v>19</v>
      </c>
      <c r="C10">
        <f>COUNTIFS(Sheet1!F:F,"=failed",Sheet1!E:E,"&lt;=44999",Sheet1!E:E,"&gt;=40000")</f>
        <v>4</v>
      </c>
      <c r="D10">
        <f>COUNTIFS(Sheet1!F:F,"=canceled",Sheet1!E:E,"&lt;=44999",Sheet1!E:E,"&gt;=40000")</f>
        <v>2</v>
      </c>
      <c r="E10">
        <f t="shared" si="1"/>
        <v>25</v>
      </c>
      <c r="F10" s="18">
        <f t="shared" si="2"/>
        <v>0.76</v>
      </c>
      <c r="G10" s="18">
        <f t="shared" si="0"/>
        <v>0.16</v>
      </c>
      <c r="H10" s="18">
        <f t="shared" si="0"/>
        <v>0.08</v>
      </c>
      <c r="N10" s="16"/>
      <c r="O10" s="17"/>
    </row>
    <row r="11" spans="1:15" x14ac:dyDescent="0.45">
      <c r="A11" t="s">
        <v>8398</v>
      </c>
      <c r="B11">
        <f>COUNTIFS(Sheet1!F:F,"=successful",Sheet1!E:E,"&lt;=49999",Sheet1!E:E,"&gt;=45000")</f>
        <v>17</v>
      </c>
      <c r="C11">
        <f>COUNTIFS(Sheet1!F:F,"=failed",Sheet1!E:E,"&lt;=49999",Sheet1!E:E,"&gt;=45000")</f>
        <v>1</v>
      </c>
      <c r="D11">
        <f>COUNTIFS(Sheet1!F:F,"=canceled",Sheet1!E:E,"&lt;=49999",Sheet1!E:E,"&gt;=45000")</f>
        <v>0</v>
      </c>
      <c r="E11">
        <f t="shared" si="1"/>
        <v>18</v>
      </c>
      <c r="F11" s="18">
        <f t="shared" si="2"/>
        <v>0.94444444444444442</v>
      </c>
      <c r="G11" s="18">
        <f t="shared" si="0"/>
        <v>5.5555555555555552E-2</v>
      </c>
      <c r="H11" s="18">
        <f t="shared" si="0"/>
        <v>0</v>
      </c>
      <c r="N11" s="16"/>
      <c r="O11" s="17"/>
    </row>
    <row r="12" spans="1:15" x14ac:dyDescent="0.45">
      <c r="A12" t="s">
        <v>8399</v>
      </c>
      <c r="B12">
        <f>COUNTIFS(Sheet1!F:F,"=successful",Sheet1!E:E,"&gt;=50000")</f>
        <v>147</v>
      </c>
      <c r="C12">
        <f>COUNTIFS(Sheet1!F:F,"=failed",Sheet1!E:E,"&gt;=50000")</f>
        <v>6</v>
      </c>
      <c r="D12">
        <f>COUNTIFS(Sheet1!F:F,"=canceled",Sheet1!E:E,"&gt;=50000")</f>
        <v>9</v>
      </c>
      <c r="E12">
        <f t="shared" si="1"/>
        <v>162</v>
      </c>
      <c r="F12" s="18">
        <f t="shared" si="2"/>
        <v>0.90740740740740744</v>
      </c>
      <c r="G12" s="18">
        <f t="shared" si="0"/>
        <v>3.7037037037037035E-2</v>
      </c>
      <c r="H12" s="18">
        <f t="shared" si="0"/>
        <v>5.5555555555555552E-2</v>
      </c>
      <c r="N12" s="16"/>
      <c r="O12" s="16"/>
    </row>
    <row r="13" spans="1:15" x14ac:dyDescent="0.45">
      <c r="A13" t="s">
        <v>8400</v>
      </c>
      <c r="B13">
        <f>SUM(B2:B12)</f>
        <v>2185</v>
      </c>
      <c r="C13">
        <f t="shared" ref="C13:E13" si="3">SUM(C2:C12)</f>
        <v>1530</v>
      </c>
      <c r="D13">
        <f t="shared" si="3"/>
        <v>349</v>
      </c>
      <c r="E13">
        <f t="shared" si="3"/>
        <v>4064</v>
      </c>
      <c r="F13" s="18">
        <f>B13/$E13</f>
        <v>0.53764763779527558</v>
      </c>
      <c r="G13" s="18">
        <f t="shared" ref="G13" si="4">C13/$E13</f>
        <v>0.3764763779527559</v>
      </c>
      <c r="H13" s="18">
        <f t="shared" ref="H13" si="5">D13/$E13</f>
        <v>8.5875984251968504E-2</v>
      </c>
    </row>
    <row r="15" spans="1:15" x14ac:dyDescent="0.45">
      <c r="A15" t="s">
        <v>8401</v>
      </c>
      <c r="B15">
        <f>COUNTIF(Sheet1!F:F, "=successful")</f>
        <v>2185</v>
      </c>
      <c r="C15">
        <f>COUNTIF(Sheet1!F:F, "=failed")</f>
        <v>1530</v>
      </c>
      <c r="D15">
        <f>COUNTIF(Sheet1!F:F, "=canceled")</f>
        <v>349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Category</vt:lpstr>
      <vt:lpstr>Pivot Sub-Category</vt:lpstr>
      <vt:lpstr>Pivot Date</vt:lpstr>
      <vt:lpstr>Extra 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clark</cp:lastModifiedBy>
  <dcterms:created xsi:type="dcterms:W3CDTF">2017-04-20T15:17:24Z</dcterms:created>
  <dcterms:modified xsi:type="dcterms:W3CDTF">2019-08-01T01:15:12Z</dcterms:modified>
</cp:coreProperties>
</file>