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formulae" sheetId="1" r:id="rId1"/>
    <sheet name="progres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04" i="1" l="1"/>
  <c r="L103" i="1"/>
  <c r="L101" i="1"/>
  <c r="L100" i="1"/>
  <c r="L99" i="1"/>
  <c r="L98" i="1"/>
  <c r="L97" i="1"/>
  <c r="K102" i="1"/>
  <c r="J98" i="1"/>
  <c r="I104" i="1"/>
  <c r="I103" i="1"/>
  <c r="I102" i="1"/>
  <c r="I101" i="1"/>
  <c r="I100" i="1"/>
  <c r="I99" i="1"/>
  <c r="I97" i="1"/>
  <c r="M104" i="1"/>
  <c r="N104" i="1" s="1"/>
  <c r="O104" i="1" s="1"/>
  <c r="M103" i="1"/>
  <c r="N103" i="1" s="1"/>
  <c r="O103" i="1" s="1"/>
  <c r="M102" i="1"/>
  <c r="N102" i="1" s="1"/>
  <c r="O102" i="1" s="1"/>
  <c r="M100" i="1"/>
  <c r="N100" i="1" s="1"/>
  <c r="O100" i="1" s="1"/>
  <c r="M98" i="1"/>
  <c r="N98" i="1" s="1"/>
  <c r="O98" i="1" s="1"/>
  <c r="M97" i="1"/>
  <c r="N97" i="1" s="1"/>
  <c r="O97" i="1" s="1"/>
  <c r="M101" i="1" l="1"/>
  <c r="N101" i="1" s="1"/>
  <c r="O101" i="1" s="1"/>
  <c r="M99" i="1"/>
  <c r="N99" i="1" s="1"/>
  <c r="O99" i="1" s="1"/>
  <c r="L89" i="1"/>
  <c r="L88" i="1"/>
  <c r="L87" i="1"/>
  <c r="L86" i="1"/>
  <c r="L85" i="1"/>
  <c r="L91" i="1"/>
  <c r="M91" i="1" s="1"/>
  <c r="N91" i="1" s="1"/>
  <c r="O91" i="1" s="1"/>
  <c r="L92" i="1"/>
  <c r="K90" i="1"/>
  <c r="J86" i="1"/>
  <c r="I92" i="1"/>
  <c r="I91" i="1"/>
  <c r="I90" i="1"/>
  <c r="M90" i="1" s="1"/>
  <c r="N90" i="1" s="1"/>
  <c r="O90" i="1" s="1"/>
  <c r="I89" i="1"/>
  <c r="I88" i="1"/>
  <c r="M88" i="1" s="1"/>
  <c r="N88" i="1" s="1"/>
  <c r="O88" i="1" s="1"/>
  <c r="I87" i="1"/>
  <c r="I85" i="1"/>
  <c r="M86" i="1" l="1"/>
  <c r="N86" i="1" s="1"/>
  <c r="O86" i="1" s="1"/>
  <c r="M92" i="1"/>
  <c r="N92" i="1" s="1"/>
  <c r="O92" i="1" s="1"/>
  <c r="M85" i="1"/>
  <c r="N85" i="1" s="1"/>
  <c r="O85" i="1" s="1"/>
  <c r="M89" i="1"/>
  <c r="N89" i="1" s="1"/>
  <c r="O89" i="1" s="1"/>
  <c r="M87" i="1"/>
  <c r="N87" i="1" s="1"/>
  <c r="O87" i="1" s="1"/>
  <c r="N73" i="1"/>
  <c r="O78" i="1"/>
  <c r="O77" i="1"/>
  <c r="O76" i="1"/>
  <c r="P76" i="1" s="1"/>
  <c r="Q76" i="1" s="1"/>
  <c r="R76" i="1" s="1"/>
  <c r="O75" i="1"/>
  <c r="O74" i="1"/>
  <c r="O72" i="1"/>
  <c r="O71" i="1"/>
  <c r="O70" i="1"/>
  <c r="O69" i="1"/>
  <c r="O68" i="1"/>
  <c r="M69" i="1"/>
  <c r="L78" i="1"/>
  <c r="L77" i="1"/>
  <c r="L76" i="1"/>
  <c r="L75" i="1"/>
  <c r="L74" i="1"/>
  <c r="L73" i="1"/>
  <c r="P73" i="1" s="1"/>
  <c r="Q73" i="1" s="1"/>
  <c r="R73" i="1" s="1"/>
  <c r="L72" i="1"/>
  <c r="L71" i="1"/>
  <c r="L70" i="1"/>
  <c r="L68" i="1"/>
  <c r="P69" i="1" l="1"/>
  <c r="Q69" i="1" s="1"/>
  <c r="R69" i="1" s="1"/>
  <c r="P71" i="1"/>
  <c r="Q71" i="1" s="1"/>
  <c r="R71" i="1" s="1"/>
  <c r="P72" i="1"/>
  <c r="Q72" i="1" s="1"/>
  <c r="R72" i="1" s="1"/>
  <c r="P78" i="1"/>
  <c r="Q78" i="1" s="1"/>
  <c r="R78" i="1" s="1"/>
  <c r="P74" i="1"/>
  <c r="Q74" i="1" s="1"/>
  <c r="R74" i="1" s="1"/>
  <c r="P77" i="1"/>
  <c r="Q77" i="1" s="1"/>
  <c r="R77" i="1" s="1"/>
  <c r="P70" i="1"/>
  <c r="Q70" i="1" s="1"/>
  <c r="R70" i="1" s="1"/>
  <c r="P68" i="1"/>
  <c r="Q68" i="1" s="1"/>
  <c r="R68" i="1" s="1"/>
  <c r="P75" i="1"/>
  <c r="Q75" i="1" s="1"/>
  <c r="R75" i="1" s="1"/>
  <c r="K64" i="1"/>
  <c r="L65" i="1"/>
  <c r="L63" i="1"/>
  <c r="L62" i="1"/>
  <c r="L61" i="1"/>
  <c r="L60" i="1"/>
  <c r="L59" i="1"/>
  <c r="J59" i="1"/>
  <c r="I65" i="1"/>
  <c r="I64" i="1"/>
  <c r="M64" i="1" s="1"/>
  <c r="N64" i="1" s="1"/>
  <c r="O64" i="1" s="1"/>
  <c r="I63" i="1"/>
  <c r="M63" i="1" s="1"/>
  <c r="N63" i="1" s="1"/>
  <c r="O63" i="1" s="1"/>
  <c r="I62" i="1"/>
  <c r="I61" i="1"/>
  <c r="I60" i="1"/>
  <c r="M60" i="1" s="1"/>
  <c r="N60" i="1" s="1"/>
  <c r="O60" i="1" s="1"/>
  <c r="L58" i="1"/>
  <c r="I58" i="1"/>
  <c r="M65" i="1" l="1"/>
  <c r="N65" i="1" s="1"/>
  <c r="O65" i="1" s="1"/>
  <c r="M58" i="1"/>
  <c r="N58" i="1" s="1"/>
  <c r="O58" i="1" s="1"/>
  <c r="M59" i="1"/>
  <c r="N59" i="1" s="1"/>
  <c r="O59" i="1" s="1"/>
  <c r="M61" i="1"/>
  <c r="N61" i="1" s="1"/>
  <c r="O61" i="1" s="1"/>
  <c r="M62" i="1"/>
  <c r="N62" i="1" s="1"/>
  <c r="O62" i="1" s="1"/>
  <c r="L55" i="1"/>
  <c r="I55" i="1"/>
  <c r="K54" i="1"/>
  <c r="I54" i="1"/>
  <c r="L53" i="1"/>
  <c r="I53" i="1"/>
  <c r="L52" i="1"/>
  <c r="I52" i="1"/>
  <c r="L51" i="1"/>
  <c r="I51" i="1"/>
  <c r="L50" i="1"/>
  <c r="I50" i="1"/>
  <c r="L49" i="1"/>
  <c r="J49" i="1"/>
  <c r="L48" i="1"/>
  <c r="I48" i="1"/>
  <c r="B14" i="1"/>
  <c r="B15" i="1"/>
  <c r="B16" i="1"/>
  <c r="B17" i="1"/>
  <c r="I17" i="1"/>
  <c r="H17" i="1"/>
  <c r="I16" i="1"/>
  <c r="H16" i="1"/>
  <c r="I15" i="1"/>
  <c r="H15" i="1"/>
  <c r="I14" i="1"/>
  <c r="H14" i="1"/>
  <c r="I7" i="1"/>
  <c r="H7" i="1"/>
  <c r="I6" i="1"/>
  <c r="H6" i="1"/>
  <c r="I5" i="1"/>
  <c r="H5" i="1"/>
  <c r="I4" i="1"/>
  <c r="H4" i="1"/>
  <c r="M29" i="1"/>
  <c r="K29" i="1"/>
  <c r="M28" i="1"/>
  <c r="K28" i="1"/>
  <c r="M27" i="1"/>
  <c r="K27" i="1"/>
  <c r="M26" i="1"/>
  <c r="K26" i="1"/>
  <c r="M25" i="1"/>
  <c r="K25" i="1"/>
  <c r="M24" i="1"/>
  <c r="J24" i="1"/>
  <c r="M23" i="1"/>
  <c r="I23" i="1"/>
  <c r="J44" i="1"/>
  <c r="H44" i="1"/>
  <c r="L37" i="1"/>
  <c r="G37" i="1"/>
  <c r="L36" i="1"/>
  <c r="G36" i="1"/>
  <c r="L35" i="1"/>
  <c r="H35" i="1"/>
  <c r="L34" i="1"/>
  <c r="G34" i="1"/>
  <c r="M51" i="1" l="1"/>
  <c r="N51" i="1" s="1"/>
  <c r="O51" i="1" s="1"/>
  <c r="M48" i="1"/>
  <c r="N48" i="1" s="1"/>
  <c r="O48" i="1" s="1"/>
  <c r="M50" i="1"/>
  <c r="N50" i="1" s="1"/>
  <c r="O50" i="1" s="1"/>
  <c r="M52" i="1"/>
  <c r="N52" i="1" s="1"/>
  <c r="O52" i="1" s="1"/>
  <c r="M54" i="1"/>
  <c r="N54" i="1" s="1"/>
  <c r="O54" i="1" s="1"/>
  <c r="N29" i="1"/>
  <c r="O29" i="1" s="1"/>
  <c r="P29" i="1" s="1"/>
  <c r="J5" i="1"/>
  <c r="K5" i="1" s="1"/>
  <c r="L5" i="1" s="1"/>
  <c r="J7" i="1"/>
  <c r="K7" i="1" s="1"/>
  <c r="L7" i="1" s="1"/>
  <c r="M49" i="1"/>
  <c r="N49" i="1" s="1"/>
  <c r="O49" i="1" s="1"/>
  <c r="M55" i="1"/>
  <c r="N55" i="1" s="1"/>
  <c r="O55" i="1" s="1"/>
  <c r="M53" i="1"/>
  <c r="N53" i="1" s="1"/>
  <c r="O53" i="1" s="1"/>
  <c r="J15" i="1"/>
  <c r="K15" i="1" s="1"/>
  <c r="L15" i="1" s="1"/>
  <c r="J17" i="1"/>
  <c r="K17" i="1" s="1"/>
  <c r="L17" i="1" s="1"/>
  <c r="J16" i="1"/>
  <c r="K16" i="1" s="1"/>
  <c r="L16" i="1" s="1"/>
  <c r="J4" i="1"/>
  <c r="K4" i="1" s="1"/>
  <c r="L4" i="1" s="1"/>
  <c r="J14" i="1"/>
  <c r="K14" i="1" s="1"/>
  <c r="L14" i="1" s="1"/>
  <c r="J6" i="1"/>
  <c r="K6" i="1" s="1"/>
  <c r="L6" i="1" s="1"/>
  <c r="N26" i="1"/>
  <c r="O26" i="1" s="1"/>
  <c r="P26" i="1" s="1"/>
  <c r="N28" i="1"/>
  <c r="O28" i="1" s="1"/>
  <c r="P28" i="1" s="1"/>
  <c r="M35" i="1"/>
  <c r="N35" i="1" s="1"/>
  <c r="O35" i="1" s="1"/>
  <c r="N23" i="1"/>
  <c r="O23" i="1" s="1"/>
  <c r="P23" i="1" s="1"/>
  <c r="N25" i="1"/>
  <c r="O25" i="1" s="1"/>
  <c r="P25" i="1" s="1"/>
  <c r="M34" i="1"/>
  <c r="N34" i="1" s="1"/>
  <c r="O34" i="1" s="1"/>
  <c r="M36" i="1"/>
  <c r="N36" i="1" s="1"/>
  <c r="O36" i="1" s="1"/>
  <c r="K44" i="1"/>
  <c r="L44" i="1" s="1"/>
  <c r="M44" i="1" s="1"/>
  <c r="N24" i="1"/>
  <c r="O24" i="1" s="1"/>
  <c r="P24" i="1" s="1"/>
  <c r="N27" i="1"/>
  <c r="O27" i="1" s="1"/>
  <c r="P27" i="1" s="1"/>
  <c r="M37" i="1"/>
  <c r="N37" i="1" s="1"/>
  <c r="O37" i="1" s="1"/>
</calcChain>
</file>

<file path=xl/sharedStrings.xml><?xml version="1.0" encoding="utf-8"?>
<sst xmlns="http://schemas.openxmlformats.org/spreadsheetml/2006/main" count="274" uniqueCount="112">
  <si>
    <t>f/hig437a/dm/comorb2</t>
  </si>
  <si>
    <t>m/hig437a/dm/comorb2</t>
  </si>
  <si>
    <t>m/hig437a/dm/comorb0</t>
  </si>
  <si>
    <t>m/hig437a/dm/comorb1</t>
  </si>
  <si>
    <t>int</t>
  </si>
  <si>
    <t>hig=437a</t>
  </si>
  <si>
    <t>gender=f</t>
  </si>
  <si>
    <t>comorb_index=0</t>
  </si>
  <si>
    <t>comorb_index=1</t>
  </si>
  <si>
    <t>fiscal_qtr</t>
  </si>
  <si>
    <t>agegroupn=11</t>
  </si>
  <si>
    <t>calendar_year=2014</t>
  </si>
  <si>
    <t>sum</t>
  </si>
  <si>
    <t>odds</t>
  </si>
  <si>
    <t>prob</t>
  </si>
  <si>
    <t>f/hig248/gi/comorb2</t>
  </si>
  <si>
    <t>m/hig248/gi/comorb2</t>
  </si>
  <si>
    <t>hig248/gi/comorb0</t>
  </si>
  <si>
    <t>hig248/gi/comorb1</t>
  </si>
  <si>
    <t>hig=248</t>
  </si>
  <si>
    <t>f/hig26/cva/comorb2</t>
  </si>
  <si>
    <t>hig26/cva/comorb1</t>
  </si>
  <si>
    <t>hig26/cva/comorb0</t>
  </si>
  <si>
    <t>hig26/cva/comorb2</t>
  </si>
  <si>
    <t>hig=26</t>
  </si>
  <si>
    <t>agegroupn=10</t>
  </si>
  <si>
    <t>prev_admit_index=0</t>
  </si>
  <si>
    <t>f/hig25/cva/comorb2</t>
  </si>
  <si>
    <t>hig=25</t>
  </si>
  <si>
    <t>agegroupn=18</t>
  </si>
  <si>
    <t>card</t>
  </si>
  <si>
    <t>f/hig208a/card/comorb2</t>
  </si>
  <si>
    <t>hig=208a</t>
  </si>
  <si>
    <t>fiscal_qtr=1</t>
  </si>
  <si>
    <t>agegroupn=13</t>
  </si>
  <si>
    <t>f/hig26/cva/comorb0</t>
  </si>
  <si>
    <t>m/hig26/cva/comorb2/age60</t>
  </si>
  <si>
    <t>cohort</t>
  </si>
  <si>
    <t>variable</t>
  </si>
  <si>
    <t>ami</t>
  </si>
  <si>
    <t>chf</t>
  </si>
  <si>
    <t>copd</t>
  </si>
  <si>
    <t>cva</t>
  </si>
  <si>
    <t>dm</t>
  </si>
  <si>
    <t>gi</t>
  </si>
  <si>
    <t>pneu</t>
  </si>
  <si>
    <t>hig</t>
  </si>
  <si>
    <t>agegroupn</t>
  </si>
  <si>
    <t>gender</t>
  </si>
  <si>
    <t>calendar_year</t>
  </si>
  <si>
    <t>prev_admit_index</t>
  </si>
  <si>
    <t>comorb_index</t>
  </si>
  <si>
    <t>calendar_year=2015</t>
  </si>
  <si>
    <t>prev_admit_index=1</t>
  </si>
  <si>
    <t>m/chf/comorb2/age60/fiscal_qtr4</t>
  </si>
  <si>
    <t>m/chf/comorb2/age86/fiscal_qtr4/2015</t>
  </si>
  <si>
    <t>f/chf/comorb2/age86/fiscal_qtr4/2015</t>
  </si>
  <si>
    <t>m/chf/comorb0/age86/fiscal_qtr4/2015</t>
  </si>
  <si>
    <t>y</t>
  </si>
  <si>
    <t>m/hig143/age86/fiscal_qtr4/prevadm3/com2/2015</t>
  </si>
  <si>
    <t>hig=136</t>
  </si>
  <si>
    <t>agegroupn=3</t>
  </si>
  <si>
    <t>prev_admit_index0</t>
  </si>
  <si>
    <t>m/hig143/age11/fiscal_qtr4/prevadm3/com2/2015</t>
  </si>
  <si>
    <t>f/hig143/age86/fiscal_qtr4/prevadm3/com2/2015</t>
  </si>
  <si>
    <t>m/hig136/age86/fiscal_qtr4/prevadm3/com2/2015</t>
  </si>
  <si>
    <t>m/hig143/age86/fiscal_qtr4/prevadm0/com2/2015</t>
  </si>
  <si>
    <t>m/hig143/age86/fiscal_qtr4/prevadm3/com0/2015</t>
  </si>
  <si>
    <t>m/hig143/age86/fiscal_qtr4/prevadm3/com2/2014</t>
  </si>
  <si>
    <t>m/hig143/age86/fiscal_qtr1/prevadm3/com2/2015</t>
  </si>
  <si>
    <t>m/hig194b/age86/fiscal_qtr4/prevadm3/com2/2015</t>
  </si>
  <si>
    <t>hig=193a</t>
  </si>
  <si>
    <t>f/hig194b/age86/fiscal_qtr4/prevadm3/com2/2015</t>
  </si>
  <si>
    <t>m/hig194b/age86/fiscal_qtr4/prevadm0/com2/2015</t>
  </si>
  <si>
    <t>m/hig194b/age86/fiscal_qtr4/prevadm3/com0/2015</t>
  </si>
  <si>
    <t>m/hig194b/age86/fiscal_qtr4/prevadm3/com2/2014</t>
  </si>
  <si>
    <t>m/hig194b/age86/fiscal_qtr1/prevadm3/com2/2015</t>
  </si>
  <si>
    <t>m/hig193a/age86/fiscal_qtr4/prevadm3/com2/2015</t>
  </si>
  <si>
    <t>m/hig194b/age62/fiscal_qtr4/prevadm3/com2/2015</t>
  </si>
  <si>
    <t>m/hig288(billiar)/qtr4/prevadm3/com2/2015</t>
  </si>
  <si>
    <t>hig=257</t>
  </si>
  <si>
    <t>hig=285</t>
  </si>
  <si>
    <t>hig=255</t>
  </si>
  <si>
    <t>hig=254</t>
  </si>
  <si>
    <t>m/hig288/age62/qtr4/prevadm3/com2/2015</t>
  </si>
  <si>
    <t>f/hig288/age86/qtr4/prevadm3/com2/2015</t>
  </si>
  <si>
    <t>m/hig288/age86/qtr4/prevadm0/com2/2015</t>
  </si>
  <si>
    <t>m/hig288/age86/qtr4/prevadm3/com0/2015</t>
  </si>
  <si>
    <t>m/hig288/age86/qtr4/prevadm3/com2/2014</t>
  </si>
  <si>
    <t>m/hig288/age86/qtr1/prevadm3/com2/2015</t>
  </si>
  <si>
    <t>m/hig257(gisign)/age86/qtr4/prevadm3/com2/2015</t>
  </si>
  <si>
    <t>m/hig285(cirrhosis)/qtr4/prevadm3/com2/2015</t>
  </si>
  <si>
    <t>m/hig255(obstruc)/qtr4/prevadm3/com2/2015</t>
  </si>
  <si>
    <t>m/hig254(hemmor)/qtr4/prevadm3/com2/2015</t>
  </si>
  <si>
    <t>m/hig202/age86/qtr4/prevadm3/com2/2015</t>
  </si>
  <si>
    <t>m/hig208b/qtr4/prevadm3/com2/2015</t>
  </si>
  <si>
    <t>m/hig208b/age62/qtr4/prevadm3/com2/2015</t>
  </si>
  <si>
    <t>f/hig208b/age86/qtr4/prevadm3/com2/2015</t>
  </si>
  <si>
    <t>m/hig208b/age86/qtr4/prevadm0/com2/2015</t>
  </si>
  <si>
    <t>m/hig208b/age86/qtr4/prevadm3/com0/2015</t>
  </si>
  <si>
    <t>m/hig208b/age86/qtr4/prevadm3/com2/2014</t>
  </si>
  <si>
    <t>m/hig208b/age86/qtr1/prevadm3/com2/2015</t>
  </si>
  <si>
    <t>hig=202</t>
  </si>
  <si>
    <t>m/hig139d/qtr4/prevadm3/com2/2015</t>
  </si>
  <si>
    <t>m/hig139d/age62/qtr4/prevadm3/com2/2015</t>
  </si>
  <si>
    <t>f/hig139d/age86/qtr4/prevadm3/com2/2015</t>
  </si>
  <si>
    <t>m/hig139d/age86/qtr4/prevadm0/com2/2015</t>
  </si>
  <si>
    <t>m/hig139d/age86/qtr4/prevadm3/com0/2015</t>
  </si>
  <si>
    <t>m/hig139d/age86/qtr4/prevadm3/com2/2014</t>
  </si>
  <si>
    <t>m/hig139d/age86/qtr1/prevadm3/com2/2015</t>
  </si>
  <si>
    <t>m/hig139c/age86/qtr4/prevadm3/com2/2015</t>
  </si>
  <si>
    <t>hig=139c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</si>
</sst>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color rgb="FF000000"/>
      <name val="Lucida Sans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7" fillId="0" borderId="0" xfId="0" applyFont="1"/>
    <xf numFmtId="0" fontId="6" fillId="0" borderId="0" xfId="0" applyFont="1"/>
    <xf numFmtId="0" fontId="5" fillId="0" borderId="0" xfId="0" applyFont="1"/>
    <xf numFmtId="0" fontId="8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opLeftCell="L85" zoomScaleNormal="100" workbookViewId="0">
      <selection activeCell="O98" sqref="O98"/>
    </sheetView>
  </sheetViews>
  <sheetFormatPr defaultColWidth="36.42578125" defaultRowHeight="15" x14ac:dyDescent="0.25"/>
  <cols>
    <col min="1" max="1" width="46.7109375" bestFit="1" customWidth="1"/>
    <col min="2" max="3" width="9" bestFit="1" customWidth="1"/>
    <col min="4" max="4" width="15.85546875" bestFit="1" customWidth="1"/>
    <col min="5" max="5" width="18.42578125" bestFit="1" customWidth="1"/>
    <col min="6" max="7" width="15.85546875" bestFit="1" customWidth="1"/>
    <col min="8" max="8" width="18.42578125" bestFit="1" customWidth="1"/>
    <col min="9" max="10" width="19.42578125" bestFit="1" customWidth="1"/>
    <col min="11" max="11" width="18.7109375" bestFit="1" customWidth="1"/>
    <col min="12" max="12" width="19.42578125" bestFit="1" customWidth="1"/>
    <col min="13" max="13" width="18.7109375" bestFit="1" customWidth="1"/>
    <col min="14" max="16" width="12" bestFit="1" customWidth="1"/>
  </cols>
  <sheetData>
    <row r="1" spans="1:12" x14ac:dyDescent="0.25">
      <c r="A1" s="4" t="s">
        <v>43</v>
      </c>
    </row>
    <row r="3" spans="1:12" x14ac:dyDescent="0.25"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</row>
    <row r="4" spans="1:12" x14ac:dyDescent="0.25">
      <c r="A4" t="s">
        <v>0</v>
      </c>
      <c r="B4" s="1">
        <v>-26.5547</v>
      </c>
      <c r="C4" s="1">
        <v>0.21690000000000001</v>
      </c>
      <c r="D4" s="1">
        <v>6.9000000000000006E-2</v>
      </c>
      <c r="G4" s="1">
        <v>7.6899999999999996E-2</v>
      </c>
      <c r="H4">
        <f>0.0146*11</f>
        <v>0.16059999999999999</v>
      </c>
      <c r="I4">
        <f>2014*0.0128</f>
        <v>25.779200000000003</v>
      </c>
      <c r="J4">
        <f>SUM(B4:I4)</f>
        <v>-0.25210000000000221</v>
      </c>
      <c r="K4">
        <f>EXP(J4)</f>
        <v>0.77716701748123174</v>
      </c>
      <c r="L4">
        <f>K4/(K4+1)</f>
        <v>0.43730668521110971</v>
      </c>
    </row>
    <row r="5" spans="1:12" x14ac:dyDescent="0.25">
      <c r="A5" t="s">
        <v>1</v>
      </c>
      <c r="B5" s="1">
        <v>-26.5547</v>
      </c>
      <c r="C5" s="1">
        <v>0.21690000000000001</v>
      </c>
      <c r="G5" s="1">
        <v>7.6899999999999996E-2</v>
      </c>
      <c r="H5">
        <f>0.0146*11</f>
        <v>0.16059999999999999</v>
      </c>
      <c r="I5">
        <f>2014*0.0128</f>
        <v>25.779200000000003</v>
      </c>
      <c r="J5">
        <f>SUM(B5:I5)</f>
        <v>-0.32110000000000127</v>
      </c>
      <c r="K5">
        <f>EXP(J5)</f>
        <v>0.72535071229203663</v>
      </c>
      <c r="L5">
        <f>K5/(K5+1)</f>
        <v>0.42040769283854573</v>
      </c>
    </row>
    <row r="6" spans="1:12" x14ac:dyDescent="0.25">
      <c r="A6" t="s">
        <v>2</v>
      </c>
      <c r="B6" s="1">
        <v>-26.5547</v>
      </c>
      <c r="C6" s="1">
        <v>0.21690000000000001</v>
      </c>
      <c r="E6" s="1">
        <v>-0.3982</v>
      </c>
      <c r="G6" s="1">
        <v>7.6899999999999996E-2</v>
      </c>
      <c r="H6">
        <f>0.0146*11</f>
        <v>0.16059999999999999</v>
      </c>
      <c r="I6">
        <f>2014*0.0128</f>
        <v>25.779200000000003</v>
      </c>
      <c r="J6">
        <f>SUM(B6:I6)</f>
        <v>-0.71930000000000049</v>
      </c>
      <c r="K6">
        <f>EXP(J6)</f>
        <v>0.48709310182127696</v>
      </c>
      <c r="L6">
        <f>K6/(K6+1)</f>
        <v>0.32754714632508408</v>
      </c>
    </row>
    <row r="7" spans="1:12" x14ac:dyDescent="0.25">
      <c r="A7" t="s">
        <v>3</v>
      </c>
      <c r="B7" s="1">
        <v>-26.5547</v>
      </c>
      <c r="C7" s="1">
        <v>0.21690000000000001</v>
      </c>
      <c r="F7" s="1">
        <v>-6.7799999999999999E-2</v>
      </c>
      <c r="G7" s="1">
        <v>7.6899999999999996E-2</v>
      </c>
      <c r="H7">
        <f>0.0146*11</f>
        <v>0.16059999999999999</v>
      </c>
      <c r="I7">
        <f>2014*0.0128</f>
        <v>25.779200000000003</v>
      </c>
      <c r="J7">
        <f>SUM(B7:I7)</f>
        <v>-0.38889999999999958</v>
      </c>
      <c r="K7">
        <f>EXP(J7)</f>
        <v>0.67780204682975709</v>
      </c>
      <c r="L7">
        <f>K7/(K7+1)</f>
        <v>0.40398213133097466</v>
      </c>
    </row>
    <row r="12" spans="1:12" x14ac:dyDescent="0.25">
      <c r="A12" s="4" t="s">
        <v>44</v>
      </c>
    </row>
    <row r="13" spans="1:12" x14ac:dyDescent="0.25">
      <c r="B13" t="s">
        <v>4</v>
      </c>
      <c r="C13" t="s">
        <v>19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  <c r="J13" t="s">
        <v>12</v>
      </c>
      <c r="K13" t="s">
        <v>13</v>
      </c>
      <c r="L13" t="s">
        <v>14</v>
      </c>
    </row>
    <row r="14" spans="1:12" x14ac:dyDescent="0.25">
      <c r="A14" t="s">
        <v>15</v>
      </c>
      <c r="B14">
        <f>-36.5028</f>
        <v>-36.502800000000001</v>
      </c>
      <c r="C14">
        <v>-7.9899999999999999E-2</v>
      </c>
      <c r="D14" s="1">
        <v>-1.1900000000000001E-2</v>
      </c>
      <c r="G14" s="1">
        <v>-9.8899999999999995E-3</v>
      </c>
      <c r="H14">
        <f>0.0215*11</f>
        <v>0.23649999999999999</v>
      </c>
      <c r="I14">
        <f>2014*0.0179</f>
        <v>36.050599999999996</v>
      </c>
      <c r="J14">
        <f>SUM(B14:I14)</f>
        <v>-0.31739000000000317</v>
      </c>
      <c r="K14">
        <f>EXP(J14)</f>
        <v>0.72804676151355441</v>
      </c>
      <c r="L14">
        <f>K14/(K14+1)</f>
        <v>0.42131195620879835</v>
      </c>
    </row>
    <row r="15" spans="1:12" x14ac:dyDescent="0.25">
      <c r="A15" t="s">
        <v>16</v>
      </c>
      <c r="B15">
        <f>-36.5028</f>
        <v>-36.502800000000001</v>
      </c>
      <c r="C15">
        <v>-7.9899999999999999E-2</v>
      </c>
      <c r="G15" s="1">
        <v>-9.8899999999999995E-3</v>
      </c>
      <c r="H15">
        <f>0.0215*11</f>
        <v>0.23649999999999999</v>
      </c>
      <c r="I15">
        <f>2014*0.0179</f>
        <v>36.050599999999996</v>
      </c>
      <c r="J15">
        <f>SUM(B15:I15)</f>
        <v>-0.30549000000000603</v>
      </c>
      <c r="K15">
        <f>EXP(J15)</f>
        <v>0.73676227241538061</v>
      </c>
      <c r="L15">
        <f>K15/(K15+1)</f>
        <v>0.42421595869349327</v>
      </c>
    </row>
    <row r="16" spans="1:12" x14ac:dyDescent="0.25">
      <c r="A16" t="s">
        <v>17</v>
      </c>
      <c r="B16">
        <f>-36.5028</f>
        <v>-36.502800000000001</v>
      </c>
      <c r="C16">
        <v>-7.9899999999999999E-2</v>
      </c>
      <c r="E16" s="1">
        <v>-0.57979999999999998</v>
      </c>
      <c r="G16" s="1">
        <v>-9.8899999999999995E-3</v>
      </c>
      <c r="H16">
        <f>0.0215*11</f>
        <v>0.23649999999999999</v>
      </c>
      <c r="I16">
        <f>2014*0.0179</f>
        <v>36.050599999999996</v>
      </c>
      <c r="J16">
        <f>SUM(B16:I16)</f>
        <v>-0.8852900000000048</v>
      </c>
      <c r="K16">
        <f>EXP(J16)</f>
        <v>0.41259450352175026</v>
      </c>
      <c r="L16">
        <f>K16/(K16+1)</f>
        <v>0.29208276153779994</v>
      </c>
    </row>
    <row r="17" spans="1:16" x14ac:dyDescent="0.25">
      <c r="A17" t="s">
        <v>18</v>
      </c>
      <c r="B17">
        <f>-36.5028</f>
        <v>-36.502800000000001</v>
      </c>
      <c r="C17">
        <v>-7.9899999999999999E-2</v>
      </c>
      <c r="F17" s="1">
        <v>-0.1885</v>
      </c>
      <c r="G17" s="1">
        <v>-9.8899999999999995E-3</v>
      </c>
      <c r="H17">
        <f>0.0215*11</f>
        <v>0.23649999999999999</v>
      </c>
      <c r="I17">
        <f>2014*0.0179</f>
        <v>36.050599999999996</v>
      </c>
      <c r="J17">
        <f>SUM(B17:I17)</f>
        <v>-0.4939900000000037</v>
      </c>
      <c r="K17">
        <f>EXP(J17)</f>
        <v>0.61018688492901763</v>
      </c>
      <c r="L17">
        <f>K17/(K17+1)</f>
        <v>0.37895407709516693</v>
      </c>
    </row>
    <row r="20" spans="1:16" x14ac:dyDescent="0.25">
      <c r="A20" s="4" t="s">
        <v>42</v>
      </c>
    </row>
    <row r="22" spans="1:16" x14ac:dyDescent="0.25">
      <c r="B22" t="s">
        <v>4</v>
      </c>
      <c r="C22" t="s">
        <v>28</v>
      </c>
      <c r="D22" t="s">
        <v>24</v>
      </c>
      <c r="E22" t="s">
        <v>6</v>
      </c>
      <c r="F22" t="s">
        <v>7</v>
      </c>
      <c r="G22" t="s">
        <v>8</v>
      </c>
      <c r="H22" t="s">
        <v>9</v>
      </c>
      <c r="I22" t="s">
        <v>29</v>
      </c>
      <c r="J22" t="s">
        <v>34</v>
      </c>
      <c r="K22" t="s">
        <v>25</v>
      </c>
      <c r="L22" t="s">
        <v>26</v>
      </c>
      <c r="M22" t="s">
        <v>11</v>
      </c>
      <c r="N22" t="s">
        <v>12</v>
      </c>
      <c r="O22" t="s">
        <v>13</v>
      </c>
      <c r="P22" t="s">
        <v>14</v>
      </c>
    </row>
    <row r="23" spans="1:16" x14ac:dyDescent="0.25">
      <c r="A23" t="s">
        <v>27</v>
      </c>
      <c r="B23" s="2">
        <v>10.478199999999999</v>
      </c>
      <c r="C23" s="2">
        <v>0.21060000000000001</v>
      </c>
      <c r="E23" s="2">
        <v>-4.36E-2</v>
      </c>
      <c r="F23" s="2">
        <v>-0.61140000000000005</v>
      </c>
      <c r="H23" s="2">
        <v>8.3199999999999993E-3</v>
      </c>
      <c r="I23">
        <f>0.0569*18</f>
        <v>1.0242</v>
      </c>
      <c r="L23" s="2">
        <v>-0.53320000000000001</v>
      </c>
      <c r="M23">
        <f t="shared" ref="M23:M29" si="0">2014*-0.00632</f>
        <v>-12.728479999999999</v>
      </c>
      <c r="N23">
        <f t="shared" ref="N23:N29" si="1">SUM(B23:M23)</f>
        <v>-2.1953600000000009</v>
      </c>
      <c r="O23">
        <f t="shared" ref="O23:O29" si="2">EXP(N23)</f>
        <v>0.11131847963793967</v>
      </c>
      <c r="P23">
        <f t="shared" ref="P23:P29" si="3">O23/(O23+1)</f>
        <v>0.100167937164337</v>
      </c>
    </row>
    <row r="24" spans="1:16" x14ac:dyDescent="0.25">
      <c r="A24" t="s">
        <v>36</v>
      </c>
      <c r="B24" s="2">
        <v>10.478199999999999</v>
      </c>
      <c r="D24" s="2">
        <v>-1.18E-2</v>
      </c>
      <c r="E24" s="2"/>
      <c r="H24" s="2">
        <v>8.3199999999999993E-3</v>
      </c>
      <c r="J24">
        <f>0.0569*13</f>
        <v>0.73970000000000002</v>
      </c>
      <c r="L24" s="2">
        <v>-0.53320000000000001</v>
      </c>
      <c r="M24">
        <f t="shared" si="0"/>
        <v>-12.728479999999999</v>
      </c>
      <c r="N24">
        <f t="shared" si="1"/>
        <v>-2.0472599999999996</v>
      </c>
      <c r="O24">
        <f t="shared" si="2"/>
        <v>0.12908812091038227</v>
      </c>
      <c r="P24">
        <f t="shared" si="3"/>
        <v>0.11432953595003612</v>
      </c>
    </row>
    <row r="25" spans="1:16" x14ac:dyDescent="0.25">
      <c r="A25" t="s">
        <v>35</v>
      </c>
      <c r="B25" s="2">
        <v>10.478199999999999</v>
      </c>
      <c r="D25" s="2">
        <v>-1.18E-2</v>
      </c>
      <c r="E25" s="2">
        <v>-4.36E-2</v>
      </c>
      <c r="F25" s="2">
        <v>-0.61140000000000005</v>
      </c>
      <c r="H25" s="2">
        <v>8.3199999999999993E-3</v>
      </c>
      <c r="K25">
        <f>0.0569*10</f>
        <v>0.56899999999999995</v>
      </c>
      <c r="L25" s="2">
        <v>-0.53320000000000001</v>
      </c>
      <c r="M25">
        <f t="shared" si="0"/>
        <v>-12.728479999999999</v>
      </c>
      <c r="N25">
        <f t="shared" si="1"/>
        <v>-2.8729600000000008</v>
      </c>
      <c r="O25">
        <f t="shared" si="2"/>
        <v>5.6531345898934493E-2</v>
      </c>
      <c r="P25">
        <f t="shared" si="3"/>
        <v>5.3506548687238059E-2</v>
      </c>
    </row>
    <row r="26" spans="1:16" x14ac:dyDescent="0.25">
      <c r="A26" t="s">
        <v>20</v>
      </c>
      <c r="B26" s="2">
        <v>10.478199999999999</v>
      </c>
      <c r="D26" s="2">
        <v>-1.18E-2</v>
      </c>
      <c r="E26" s="2">
        <v>-4.36E-2</v>
      </c>
      <c r="H26" s="2">
        <v>8.3199999999999993E-3</v>
      </c>
      <c r="K26">
        <f>0.0569*10</f>
        <v>0.56899999999999995</v>
      </c>
      <c r="L26" s="2">
        <v>-0.53320000000000001</v>
      </c>
      <c r="M26">
        <f t="shared" si="0"/>
        <v>-12.728479999999999</v>
      </c>
      <c r="N26">
        <f t="shared" si="1"/>
        <v>-2.2615600000000011</v>
      </c>
      <c r="O26">
        <f t="shared" si="2"/>
        <v>0.10418782490621675</v>
      </c>
      <c r="P26">
        <f t="shared" si="3"/>
        <v>9.4356976735426201E-2</v>
      </c>
    </row>
    <row r="27" spans="1:16" x14ac:dyDescent="0.25">
      <c r="A27" t="s">
        <v>23</v>
      </c>
      <c r="B27" s="2">
        <v>10.478199999999999</v>
      </c>
      <c r="D27" s="2">
        <v>-1.18E-2</v>
      </c>
      <c r="H27" s="2">
        <v>8.3199999999999993E-3</v>
      </c>
      <c r="K27">
        <f>0.0569*10</f>
        <v>0.56899999999999995</v>
      </c>
      <c r="L27" s="2">
        <v>-0.53320000000000001</v>
      </c>
      <c r="M27">
        <f t="shared" si="0"/>
        <v>-12.728479999999999</v>
      </c>
      <c r="N27">
        <f t="shared" si="1"/>
        <v>-2.2179599999999997</v>
      </c>
      <c r="O27">
        <f t="shared" si="2"/>
        <v>0.10883089755454878</v>
      </c>
      <c r="P27">
        <f t="shared" si="3"/>
        <v>9.8149228881128717E-2</v>
      </c>
    </row>
    <row r="28" spans="1:16" x14ac:dyDescent="0.25">
      <c r="A28" t="s">
        <v>22</v>
      </c>
      <c r="B28" s="2">
        <v>10.478199999999999</v>
      </c>
      <c r="D28" s="2">
        <v>-1.18E-2</v>
      </c>
      <c r="F28" s="2">
        <v>-0.61140000000000005</v>
      </c>
      <c r="H28" s="2">
        <v>8.3199999999999993E-3</v>
      </c>
      <c r="K28">
        <f>0.0569*10</f>
        <v>0.56899999999999995</v>
      </c>
      <c r="L28" s="2">
        <v>-0.53320000000000001</v>
      </c>
      <c r="M28">
        <f t="shared" si="0"/>
        <v>-12.728479999999999</v>
      </c>
      <c r="N28">
        <f t="shared" si="1"/>
        <v>-2.8293599999999994</v>
      </c>
      <c r="O28">
        <f t="shared" si="2"/>
        <v>5.9050633984207478E-2</v>
      </c>
      <c r="P28">
        <f t="shared" si="3"/>
        <v>5.5758083786849461E-2</v>
      </c>
    </row>
    <row r="29" spans="1:16" x14ac:dyDescent="0.25">
      <c r="A29" t="s">
        <v>21</v>
      </c>
      <c r="B29" s="2">
        <v>10.478199999999999</v>
      </c>
      <c r="D29" s="2">
        <v>-1.18E-2</v>
      </c>
      <c r="G29" s="2">
        <v>-0.4551</v>
      </c>
      <c r="H29" s="2">
        <v>8.3199999999999993E-3</v>
      </c>
      <c r="K29">
        <f>0.0569*10</f>
        <v>0.56899999999999995</v>
      </c>
      <c r="L29" s="2">
        <v>-0.53320000000000001</v>
      </c>
      <c r="M29">
        <f t="shared" si="0"/>
        <v>-12.728479999999999</v>
      </c>
      <c r="N29">
        <f t="shared" si="1"/>
        <v>-2.6730600000000013</v>
      </c>
      <c r="O29">
        <f t="shared" si="2"/>
        <v>6.9040637394511009E-2</v>
      </c>
      <c r="P29">
        <f t="shared" si="3"/>
        <v>6.4581864317878837E-2</v>
      </c>
    </row>
    <row r="31" spans="1:16" x14ac:dyDescent="0.25">
      <c r="A31" s="4" t="s">
        <v>40</v>
      </c>
    </row>
    <row r="33" spans="1:15" x14ac:dyDescent="0.25">
      <c r="B33" t="s">
        <v>4</v>
      </c>
      <c r="C33" t="s">
        <v>6</v>
      </c>
      <c r="D33" t="s">
        <v>7</v>
      </c>
      <c r="E33" t="s">
        <v>8</v>
      </c>
      <c r="F33" t="s">
        <v>33</v>
      </c>
      <c r="G33" t="s">
        <v>29</v>
      </c>
      <c r="H33" t="s">
        <v>34</v>
      </c>
      <c r="I33" t="s">
        <v>26</v>
      </c>
      <c r="J33" t="s">
        <v>53</v>
      </c>
      <c r="K33" t="s">
        <v>11</v>
      </c>
      <c r="L33" t="s">
        <v>52</v>
      </c>
      <c r="M33" t="s">
        <v>12</v>
      </c>
      <c r="N33" t="s">
        <v>13</v>
      </c>
      <c r="O33" t="s">
        <v>14</v>
      </c>
    </row>
    <row r="34" spans="1:15" x14ac:dyDescent="0.25">
      <c r="A34" t="s">
        <v>55</v>
      </c>
      <c r="B34" s="3">
        <v>2.7008999999999999</v>
      </c>
      <c r="F34" s="3"/>
      <c r="G34">
        <f>0.0123*18</f>
        <v>0.22140000000000001</v>
      </c>
      <c r="I34" s="3"/>
      <c r="L34" s="3">
        <f>2015*-0.00177</f>
        <v>-3.5665500000000003</v>
      </c>
      <c r="M34">
        <f>SUM(B34:L34)</f>
        <v>-0.64425000000000043</v>
      </c>
      <c r="N34">
        <f>EXP(M34)</f>
        <v>0.52505618661140985</v>
      </c>
      <c r="O34">
        <f>N34/(N34+1)</f>
        <v>0.3442864539817746</v>
      </c>
    </row>
    <row r="35" spans="1:15" x14ac:dyDescent="0.25">
      <c r="A35" t="s">
        <v>54</v>
      </c>
      <c r="B35" s="3">
        <v>2.7008999999999999</v>
      </c>
      <c r="C35" s="3"/>
      <c r="F35" s="3"/>
      <c r="H35">
        <f>0.0123*13</f>
        <v>0.15990000000000001</v>
      </c>
      <c r="I35" s="3"/>
      <c r="K35" s="3"/>
      <c r="L35" s="3">
        <f>2015*-0.00177</f>
        <v>-3.5665500000000003</v>
      </c>
      <c r="M35">
        <f>SUM(B35:L35)</f>
        <v>-0.70575000000000054</v>
      </c>
      <c r="N35">
        <f>EXP(M35)</f>
        <v>0.49373813175875031</v>
      </c>
      <c r="O35">
        <f>N35/(N35+1)</f>
        <v>0.33053861400553214</v>
      </c>
    </row>
    <row r="36" spans="1:15" x14ac:dyDescent="0.25">
      <c r="A36" t="s">
        <v>56</v>
      </c>
      <c r="B36" s="3">
        <v>2.7008999999999999</v>
      </c>
      <c r="C36" s="3">
        <v>-6.4000000000000001E-2</v>
      </c>
      <c r="D36" s="3"/>
      <c r="G36">
        <f>0.0123*18</f>
        <v>0.22140000000000001</v>
      </c>
      <c r="L36" s="3">
        <f>2015*-0.00177</f>
        <v>-3.5665500000000003</v>
      </c>
      <c r="M36">
        <f>SUM(B36:L36)</f>
        <v>-0.70825000000000049</v>
      </c>
      <c r="N36">
        <f>EXP(M36)</f>
        <v>0.49250532807604203</v>
      </c>
      <c r="O36">
        <f>N36/(N36+1)</f>
        <v>0.32998564146562914</v>
      </c>
    </row>
    <row r="37" spans="1:15" x14ac:dyDescent="0.25">
      <c r="A37" t="s">
        <v>57</v>
      </c>
      <c r="B37" s="3">
        <v>2.7008999999999999</v>
      </c>
      <c r="D37" s="3">
        <v>-0.13669999999999999</v>
      </c>
      <c r="G37">
        <f>0.0123*18</f>
        <v>0.22140000000000001</v>
      </c>
      <c r="L37" s="3">
        <f>2015*-0.00177</f>
        <v>-3.5665500000000003</v>
      </c>
      <c r="M37">
        <f>SUM(B37:L37)</f>
        <v>-0.78095000000000026</v>
      </c>
      <c r="N37">
        <f>EXP(M37)</f>
        <v>0.45797073238470731</v>
      </c>
      <c r="O37">
        <f>N37/(N37+1)</f>
        <v>0.31411517543677614</v>
      </c>
    </row>
    <row r="40" spans="1:15" x14ac:dyDescent="0.25">
      <c r="A40" s="4" t="s">
        <v>30</v>
      </c>
    </row>
    <row r="43" spans="1:15" x14ac:dyDescent="0.25">
      <c r="B43" t="s">
        <v>4</v>
      </c>
      <c r="C43" t="s">
        <v>32</v>
      </c>
      <c r="D43" t="s">
        <v>6</v>
      </c>
      <c r="E43" t="s">
        <v>7</v>
      </c>
      <c r="F43" t="s">
        <v>8</v>
      </c>
      <c r="G43" t="s">
        <v>33</v>
      </c>
      <c r="H43" t="s">
        <v>10</v>
      </c>
      <c r="I43" t="s">
        <v>26</v>
      </c>
      <c r="J43" t="s">
        <v>11</v>
      </c>
      <c r="K43" t="s">
        <v>12</v>
      </c>
      <c r="L43" t="s">
        <v>13</v>
      </c>
      <c r="M43" t="s">
        <v>14</v>
      </c>
    </row>
    <row r="44" spans="1:15" x14ac:dyDescent="0.25">
      <c r="A44" t="s">
        <v>31</v>
      </c>
      <c r="B44" s="2">
        <v>1.3971</v>
      </c>
      <c r="C44" s="2">
        <v>-8.6199999999999999E-2</v>
      </c>
      <c r="D44" s="2">
        <v>-9.1499999999999998E-2</v>
      </c>
      <c r="E44" s="2">
        <v>-0.68579999999999997</v>
      </c>
      <c r="G44" s="2">
        <v>-8.2699999999999996E-3</v>
      </c>
      <c r="H44">
        <f>0.0721*11</f>
        <v>0.79309999999999992</v>
      </c>
      <c r="I44" s="2">
        <v>-0.82440000000000002</v>
      </c>
      <c r="J44">
        <f>2014*-0.00163</f>
        <v>-3.2828200000000001</v>
      </c>
      <c r="K44">
        <f>SUM(B44:J44)</f>
        <v>-2.7887900000000001</v>
      </c>
      <c r="L44">
        <f>EXP(K44)</f>
        <v>6.1495578565377643E-2</v>
      </c>
      <c r="M44">
        <f>L44/(L44+1)</f>
        <v>5.7932957807030679E-2</v>
      </c>
    </row>
    <row r="47" spans="1:15" x14ac:dyDescent="0.25">
      <c r="A47" s="4" t="s">
        <v>45</v>
      </c>
      <c r="B47" t="s">
        <v>4</v>
      </c>
      <c r="C47" t="s">
        <v>60</v>
      </c>
      <c r="D47" t="s">
        <v>6</v>
      </c>
      <c r="E47" t="s">
        <v>62</v>
      </c>
      <c r="F47" t="s">
        <v>7</v>
      </c>
      <c r="G47" t="s">
        <v>8</v>
      </c>
      <c r="H47" t="s">
        <v>33</v>
      </c>
      <c r="I47" t="s">
        <v>29</v>
      </c>
      <c r="J47" t="s">
        <v>61</v>
      </c>
      <c r="K47" t="s">
        <v>11</v>
      </c>
      <c r="L47" t="s">
        <v>52</v>
      </c>
      <c r="M47" t="s">
        <v>12</v>
      </c>
      <c r="N47" t="s">
        <v>13</v>
      </c>
      <c r="O47" t="s">
        <v>14</v>
      </c>
    </row>
    <row r="48" spans="1:15" x14ac:dyDescent="0.25">
      <c r="A48" t="s">
        <v>59</v>
      </c>
      <c r="B48" s="5">
        <v>-21.0091</v>
      </c>
      <c r="E48" s="5"/>
      <c r="F48" s="5"/>
      <c r="G48" s="5"/>
      <c r="H48" s="5"/>
      <c r="I48">
        <f>18*0.0496</f>
        <v>0.89279999999999993</v>
      </c>
      <c r="L48" s="5">
        <f t="shared" ref="L48:L53" si="4">2015*0.00994</f>
        <v>20.0291</v>
      </c>
      <c r="M48">
        <f t="shared" ref="M48:M55" si="5">SUM(B48:L48)</f>
        <v>-8.7199999999999278E-2</v>
      </c>
      <c r="N48">
        <f t="shared" ref="N48:N55" si="6">EXP(M48)</f>
        <v>0.91649377854634606</v>
      </c>
      <c r="O48">
        <f t="shared" ref="O48:O55" si="7">N48/(N48+1)</f>
        <v>0.47821380314706968</v>
      </c>
    </row>
    <row r="49" spans="1:15" x14ac:dyDescent="0.25">
      <c r="A49" t="s">
        <v>63</v>
      </c>
      <c r="B49" s="5">
        <v>-21.0091</v>
      </c>
      <c r="E49" s="5"/>
      <c r="F49" s="5"/>
      <c r="G49" s="5"/>
      <c r="H49" s="5"/>
      <c r="J49">
        <f>3*0.0496</f>
        <v>0.14879999999999999</v>
      </c>
      <c r="L49" s="5">
        <f t="shared" si="4"/>
        <v>20.0291</v>
      </c>
      <c r="M49">
        <f t="shared" si="5"/>
        <v>-0.83119999999999905</v>
      </c>
      <c r="N49">
        <f t="shared" si="6"/>
        <v>0.43552634100789178</v>
      </c>
      <c r="O49">
        <f t="shared" si="7"/>
        <v>0.30339139628890827</v>
      </c>
    </row>
    <row r="50" spans="1:15" x14ac:dyDescent="0.25">
      <c r="A50" t="s">
        <v>64</v>
      </c>
      <c r="B50" s="5">
        <v>-21.0091</v>
      </c>
      <c r="D50">
        <v>-7.3099999999999998E-2</v>
      </c>
      <c r="E50" s="5"/>
      <c r="F50" s="5"/>
      <c r="G50" s="5"/>
      <c r="H50" s="5"/>
      <c r="I50">
        <f t="shared" ref="I50:I55" si="8">18*0.0496</f>
        <v>0.89279999999999993</v>
      </c>
      <c r="L50" s="5">
        <f t="shared" si="4"/>
        <v>20.0291</v>
      </c>
      <c r="M50">
        <f t="shared" si="5"/>
        <v>-0.16029999999999944</v>
      </c>
      <c r="N50">
        <f t="shared" si="6"/>
        <v>0.85188818417215806</v>
      </c>
      <c r="O50">
        <f t="shared" si="7"/>
        <v>0.46001059429674696</v>
      </c>
    </row>
    <row r="51" spans="1:15" x14ac:dyDescent="0.25">
      <c r="A51" t="s">
        <v>65</v>
      </c>
      <c r="B51" s="5">
        <v>-21.0091</v>
      </c>
      <c r="C51">
        <v>-0.50660000000000005</v>
      </c>
      <c r="E51" s="5"/>
      <c r="F51" s="5"/>
      <c r="G51" s="5"/>
      <c r="H51" s="5"/>
      <c r="I51">
        <f t="shared" si="8"/>
        <v>0.89279999999999993</v>
      </c>
      <c r="L51" s="5">
        <f t="shared" si="4"/>
        <v>20.0291</v>
      </c>
      <c r="M51">
        <f t="shared" si="5"/>
        <v>-0.59379999999999811</v>
      </c>
      <c r="N51">
        <f t="shared" si="6"/>
        <v>0.55222483823081736</v>
      </c>
      <c r="O51">
        <f t="shared" si="7"/>
        <v>0.3557634336403403</v>
      </c>
    </row>
    <row r="52" spans="1:15" x14ac:dyDescent="0.25">
      <c r="A52" t="s">
        <v>66</v>
      </c>
      <c r="B52" s="5">
        <v>-21.0091</v>
      </c>
      <c r="E52" s="5">
        <v>-0.81630000000000003</v>
      </c>
      <c r="F52" s="5"/>
      <c r="G52" s="5"/>
      <c r="H52" s="5"/>
      <c r="I52">
        <f t="shared" si="8"/>
        <v>0.89279999999999993</v>
      </c>
      <c r="L52" s="5">
        <f t="shared" si="4"/>
        <v>20.0291</v>
      </c>
      <c r="M52">
        <f t="shared" si="5"/>
        <v>-0.90350000000000108</v>
      </c>
      <c r="N52">
        <f t="shared" si="6"/>
        <v>0.40514915326793383</v>
      </c>
      <c r="O52">
        <f t="shared" si="7"/>
        <v>0.28833177768045809</v>
      </c>
    </row>
    <row r="53" spans="1:15" x14ac:dyDescent="0.25">
      <c r="A53" t="s">
        <v>67</v>
      </c>
      <c r="B53" s="5">
        <v>-21.0091</v>
      </c>
      <c r="E53" s="5"/>
      <c r="F53" s="5">
        <v>-0.48430000000000001</v>
      </c>
      <c r="G53" s="5"/>
      <c r="H53" s="5"/>
      <c r="I53">
        <f t="shared" si="8"/>
        <v>0.89279999999999993</v>
      </c>
      <c r="L53" s="5">
        <f t="shared" si="4"/>
        <v>20.0291</v>
      </c>
      <c r="M53">
        <f t="shared" si="5"/>
        <v>-0.57150000000000034</v>
      </c>
      <c r="N53">
        <f t="shared" si="6"/>
        <v>0.5646777864396173</v>
      </c>
      <c r="O53">
        <f t="shared" si="7"/>
        <v>0.36089077977167849</v>
      </c>
    </row>
    <row r="54" spans="1:15" x14ac:dyDescent="0.25">
      <c r="A54" t="s">
        <v>68</v>
      </c>
      <c r="B54" s="5">
        <v>-21.0091</v>
      </c>
      <c r="E54" s="5"/>
      <c r="F54" s="5"/>
      <c r="G54" s="5"/>
      <c r="H54" s="5"/>
      <c r="I54">
        <f t="shared" si="8"/>
        <v>0.89279999999999993</v>
      </c>
      <c r="K54" s="5">
        <f>2014*0.00994</f>
        <v>20.019159999999999</v>
      </c>
      <c r="M54">
        <f t="shared" si="5"/>
        <v>-9.713999999999956E-2</v>
      </c>
      <c r="N54">
        <f t="shared" si="6"/>
        <v>0.90742895718604821</v>
      </c>
      <c r="O54">
        <f t="shared" si="7"/>
        <v>0.47573407846588478</v>
      </c>
    </row>
    <row r="55" spans="1:15" x14ac:dyDescent="0.25">
      <c r="A55" t="s">
        <v>69</v>
      </c>
      <c r="B55" s="5">
        <v>-21.0091</v>
      </c>
      <c r="E55" s="5"/>
      <c r="F55" s="5"/>
      <c r="G55" s="5"/>
      <c r="H55" s="5">
        <v>2.5499999999999998E-2</v>
      </c>
      <c r="I55">
        <f t="shared" si="8"/>
        <v>0.89279999999999993</v>
      </c>
      <c r="L55" s="5">
        <f>2015*0.00994</f>
        <v>20.0291</v>
      </c>
      <c r="M55">
        <f t="shared" si="5"/>
        <v>-6.1699999999998312E-2</v>
      </c>
      <c r="N55">
        <f t="shared" si="6"/>
        <v>0.94016489395608749</v>
      </c>
      <c r="O55">
        <f t="shared" si="7"/>
        <v>0.48457989157769316</v>
      </c>
    </row>
    <row r="57" spans="1:15" x14ac:dyDescent="0.25">
      <c r="A57" s="4" t="s">
        <v>39</v>
      </c>
      <c r="B57" t="s">
        <v>4</v>
      </c>
      <c r="C57" t="s">
        <v>71</v>
      </c>
      <c r="D57" t="s">
        <v>6</v>
      </c>
      <c r="E57" t="s">
        <v>62</v>
      </c>
      <c r="F57" t="s">
        <v>7</v>
      </c>
      <c r="G57" t="s">
        <v>8</v>
      </c>
      <c r="H57" t="s">
        <v>33</v>
      </c>
      <c r="I57" t="s">
        <v>29</v>
      </c>
      <c r="J57" t="s">
        <v>34</v>
      </c>
      <c r="K57" t="s">
        <v>11</v>
      </c>
      <c r="L57" t="s">
        <v>52</v>
      </c>
      <c r="M57" t="s">
        <v>12</v>
      </c>
      <c r="N57" t="s">
        <v>13</v>
      </c>
      <c r="O57" t="s">
        <v>14</v>
      </c>
    </row>
    <row r="58" spans="1:15" x14ac:dyDescent="0.25">
      <c r="A58" t="s">
        <v>70</v>
      </c>
      <c r="B58" s="5">
        <v>29.564</v>
      </c>
      <c r="I58">
        <f>0.0424*18</f>
        <v>0.76319999999999999</v>
      </c>
      <c r="L58">
        <f>-0.0154*2015</f>
        <v>-31.031000000000002</v>
      </c>
      <c r="M58">
        <f t="shared" ref="M58:M65" si="9">SUM(B58:L58)</f>
        <v>-0.70380000000000109</v>
      </c>
      <c r="N58">
        <f t="shared" ref="N58:N65" si="10">EXP(M58)</f>
        <v>0.49470186044576797</v>
      </c>
      <c r="O58">
        <f t="shared" ref="O58:O65" si="11">N58/(N58+1)</f>
        <v>0.33097025804077879</v>
      </c>
    </row>
    <row r="59" spans="1:15" x14ac:dyDescent="0.25">
      <c r="A59" t="s">
        <v>78</v>
      </c>
      <c r="B59" s="5">
        <v>29.564</v>
      </c>
      <c r="E59" s="5"/>
      <c r="F59" s="5"/>
      <c r="G59" s="5"/>
      <c r="H59" s="5"/>
      <c r="J59">
        <f>0.0424*13</f>
        <v>0.55120000000000002</v>
      </c>
      <c r="L59">
        <f t="shared" ref="L59:L65" si="12">-0.0154*2015</f>
        <v>-31.031000000000002</v>
      </c>
      <c r="M59">
        <f t="shared" si="9"/>
        <v>-0.91580000000000084</v>
      </c>
      <c r="N59">
        <f t="shared" si="10"/>
        <v>0.40019634092109557</v>
      </c>
      <c r="O59">
        <f t="shared" si="11"/>
        <v>0.28581444560684477</v>
      </c>
    </row>
    <row r="60" spans="1:15" x14ac:dyDescent="0.25">
      <c r="A60" t="s">
        <v>72</v>
      </c>
      <c r="B60" s="5">
        <v>29.564</v>
      </c>
      <c r="D60">
        <v>-2.76E-2</v>
      </c>
      <c r="E60" s="5"/>
      <c r="F60" s="5"/>
      <c r="G60" s="5"/>
      <c r="H60" s="5"/>
      <c r="I60">
        <f t="shared" ref="I60:I65" si="13">0.0424*18</f>
        <v>0.76319999999999999</v>
      </c>
      <c r="L60">
        <f t="shared" si="12"/>
        <v>-31.031000000000002</v>
      </c>
      <c r="M60">
        <f t="shared" si="9"/>
        <v>-0.73140000000000072</v>
      </c>
      <c r="N60">
        <f t="shared" si="10"/>
        <v>0.48123478955457016</v>
      </c>
      <c r="O60">
        <f t="shared" si="11"/>
        <v>0.32488758227133241</v>
      </c>
    </row>
    <row r="61" spans="1:15" x14ac:dyDescent="0.25">
      <c r="A61" t="s">
        <v>77</v>
      </c>
      <c r="B61" s="5">
        <v>29.564</v>
      </c>
      <c r="C61">
        <v>-0.70169999999999999</v>
      </c>
      <c r="E61" s="5"/>
      <c r="F61" s="5"/>
      <c r="G61" s="5"/>
      <c r="H61" s="5"/>
      <c r="I61">
        <f t="shared" si="13"/>
        <v>0.76319999999999999</v>
      </c>
      <c r="L61">
        <f t="shared" si="12"/>
        <v>-31.031000000000002</v>
      </c>
      <c r="M61">
        <f t="shared" si="9"/>
        <v>-1.4055</v>
      </c>
      <c r="N61">
        <f t="shared" si="10"/>
        <v>0.24524440359047078</v>
      </c>
      <c r="O61">
        <f t="shared" si="11"/>
        <v>0.19694479483974892</v>
      </c>
    </row>
    <row r="62" spans="1:15" x14ac:dyDescent="0.25">
      <c r="A62" t="s">
        <v>73</v>
      </c>
      <c r="B62" s="5">
        <v>29.564</v>
      </c>
      <c r="E62" s="5">
        <v>-0.2082</v>
      </c>
      <c r="F62" s="5"/>
      <c r="G62" s="5"/>
      <c r="H62" s="5"/>
      <c r="I62">
        <f t="shared" si="13"/>
        <v>0.76319999999999999</v>
      </c>
      <c r="L62">
        <f t="shared" si="12"/>
        <v>-31.031000000000002</v>
      </c>
      <c r="M62">
        <f t="shared" si="9"/>
        <v>-0.91200000000000259</v>
      </c>
      <c r="N62">
        <f t="shared" si="10"/>
        <v>0.40171998009758503</v>
      </c>
      <c r="O62">
        <f t="shared" si="11"/>
        <v>0.28659074979413368</v>
      </c>
    </row>
    <row r="63" spans="1:15" x14ac:dyDescent="0.25">
      <c r="A63" t="s">
        <v>74</v>
      </c>
      <c r="B63" s="5">
        <v>29.564</v>
      </c>
      <c r="E63" s="5"/>
      <c r="F63" s="5">
        <v>-0.43090000000000001</v>
      </c>
      <c r="G63" s="5"/>
      <c r="H63" s="5"/>
      <c r="I63">
        <f t="shared" si="13"/>
        <v>0.76319999999999999</v>
      </c>
      <c r="L63">
        <f t="shared" si="12"/>
        <v>-31.031000000000002</v>
      </c>
      <c r="M63">
        <f t="shared" si="9"/>
        <v>-1.1347000000000023</v>
      </c>
      <c r="N63">
        <f t="shared" si="10"/>
        <v>0.32151856243623289</v>
      </c>
      <c r="O63">
        <f t="shared" si="11"/>
        <v>0.24329477585506643</v>
      </c>
    </row>
    <row r="64" spans="1:15" x14ac:dyDescent="0.25">
      <c r="A64" t="s">
        <v>75</v>
      </c>
      <c r="B64" s="5">
        <v>29.564</v>
      </c>
      <c r="E64" s="5"/>
      <c r="F64" s="5"/>
      <c r="G64" s="5"/>
      <c r="H64" s="5"/>
      <c r="I64">
        <f t="shared" si="13"/>
        <v>0.76319999999999999</v>
      </c>
      <c r="K64">
        <f>-0.0154*2014</f>
        <v>-31.015600000000003</v>
      </c>
      <c r="M64">
        <f t="shared" si="9"/>
        <v>-0.68840000000000146</v>
      </c>
      <c r="N64">
        <f t="shared" si="10"/>
        <v>0.50237923313647515</v>
      </c>
      <c r="O64">
        <f t="shared" si="11"/>
        <v>0.33438909567970537</v>
      </c>
    </row>
    <row r="65" spans="1:18" x14ac:dyDescent="0.25">
      <c r="A65" t="s">
        <v>76</v>
      </c>
      <c r="B65" s="5">
        <v>29.564</v>
      </c>
      <c r="E65" s="5"/>
      <c r="F65" s="5"/>
      <c r="G65" s="5"/>
      <c r="H65" s="5">
        <v>-1.4E-2</v>
      </c>
      <c r="I65">
        <f t="shared" si="13"/>
        <v>0.76319999999999999</v>
      </c>
      <c r="L65">
        <f t="shared" si="12"/>
        <v>-31.031000000000002</v>
      </c>
      <c r="M65">
        <f t="shared" si="9"/>
        <v>-0.71780000000000044</v>
      </c>
      <c r="N65">
        <f t="shared" si="10"/>
        <v>0.48782428972784109</v>
      </c>
      <c r="O65">
        <f t="shared" si="11"/>
        <v>0.32787762177015939</v>
      </c>
    </row>
    <row r="67" spans="1:18" x14ac:dyDescent="0.25">
      <c r="A67" s="4" t="s">
        <v>44</v>
      </c>
      <c r="B67" t="s">
        <v>4</v>
      </c>
      <c r="C67" t="s">
        <v>80</v>
      </c>
      <c r="D67" t="s">
        <v>81</v>
      </c>
      <c r="E67" t="s">
        <v>82</v>
      </c>
      <c r="F67" t="s">
        <v>83</v>
      </c>
      <c r="G67" t="s">
        <v>6</v>
      </c>
      <c r="H67" t="s">
        <v>62</v>
      </c>
      <c r="I67" t="s">
        <v>7</v>
      </c>
      <c r="J67" t="s">
        <v>8</v>
      </c>
      <c r="K67" t="s">
        <v>33</v>
      </c>
      <c r="L67" t="s">
        <v>29</v>
      </c>
      <c r="M67" t="s">
        <v>34</v>
      </c>
      <c r="N67" t="s">
        <v>11</v>
      </c>
      <c r="O67" t="s">
        <v>52</v>
      </c>
      <c r="P67" t="s">
        <v>12</v>
      </c>
      <c r="Q67" t="s">
        <v>13</v>
      </c>
      <c r="R67" t="s">
        <v>14</v>
      </c>
    </row>
    <row r="68" spans="1:18" x14ac:dyDescent="0.25">
      <c r="A68" t="s">
        <v>79</v>
      </c>
      <c r="B68" s="5">
        <v>-36.502800000000001</v>
      </c>
      <c r="L68">
        <f>0.0215*18</f>
        <v>0.38699999999999996</v>
      </c>
      <c r="O68">
        <f>0.0179*2015</f>
        <v>36.0685</v>
      </c>
      <c r="P68">
        <f t="shared" ref="P68:P78" si="14">SUM(B68:O68)</f>
        <v>-4.7299999999999898E-2</v>
      </c>
      <c r="Q68">
        <f t="shared" ref="Q68:Q74" si="15">EXP(P68)</f>
        <v>0.95380121430073395</v>
      </c>
      <c r="R68">
        <f t="shared" ref="R68:R74" si="16">Q68/(Q68+1)</f>
        <v>0.48817720416971883</v>
      </c>
    </row>
    <row r="69" spans="1:18" x14ac:dyDescent="0.25">
      <c r="A69" t="s">
        <v>84</v>
      </c>
      <c r="B69" s="5">
        <v>-36.502800000000001</v>
      </c>
      <c r="H69" s="5"/>
      <c r="I69" s="5"/>
      <c r="J69" s="5"/>
      <c r="K69" s="5"/>
      <c r="M69">
        <f>0.0215*13</f>
        <v>0.27949999999999997</v>
      </c>
      <c r="O69">
        <f t="shared" ref="O69:O78" si="17">0.0179*2015</f>
        <v>36.0685</v>
      </c>
      <c r="P69">
        <f t="shared" si="14"/>
        <v>-0.1548000000000016</v>
      </c>
      <c r="Q69">
        <f t="shared" si="15"/>
        <v>0.85658647764855433</v>
      </c>
      <c r="R69">
        <f t="shared" si="16"/>
        <v>0.46137709606366278</v>
      </c>
    </row>
    <row r="70" spans="1:18" x14ac:dyDescent="0.25">
      <c r="A70" t="s">
        <v>85</v>
      </c>
      <c r="B70" s="5">
        <v>-36.502800000000001</v>
      </c>
      <c r="G70" s="6">
        <v>-1.1900000000000001E-2</v>
      </c>
      <c r="H70" s="5"/>
      <c r="I70" s="5"/>
      <c r="J70" s="5"/>
      <c r="K70" s="5"/>
      <c r="L70">
        <f t="shared" ref="L70:L78" si="18">0.0215*18</f>
        <v>0.38699999999999996</v>
      </c>
      <c r="O70">
        <f t="shared" si="17"/>
        <v>36.0685</v>
      </c>
      <c r="P70">
        <f t="shared" si="14"/>
        <v>-5.9199999999997033E-2</v>
      </c>
      <c r="Q70">
        <f t="shared" si="15"/>
        <v>0.94251824665614958</v>
      </c>
      <c r="R70">
        <f t="shared" si="16"/>
        <v>0.48520432087502924</v>
      </c>
    </row>
    <row r="71" spans="1:18" x14ac:dyDescent="0.25">
      <c r="A71" t="s">
        <v>86</v>
      </c>
      <c r="B71" s="5">
        <v>-36.502800000000001</v>
      </c>
      <c r="H71" s="6">
        <v>-1.0116000000000001</v>
      </c>
      <c r="I71" s="5"/>
      <c r="J71" s="5"/>
      <c r="K71" s="5"/>
      <c r="L71">
        <f t="shared" si="18"/>
        <v>0.38699999999999996</v>
      </c>
      <c r="O71">
        <f t="shared" si="17"/>
        <v>36.0685</v>
      </c>
      <c r="P71">
        <f t="shared" si="14"/>
        <v>-1.0589000000000013</v>
      </c>
      <c r="Q71">
        <f t="shared" si="15"/>
        <v>0.34683712140406192</v>
      </c>
      <c r="R71">
        <f t="shared" si="16"/>
        <v>0.25751972223819336</v>
      </c>
    </row>
    <row r="72" spans="1:18" x14ac:dyDescent="0.25">
      <c r="A72" t="s">
        <v>87</v>
      </c>
      <c r="B72" s="5">
        <v>-36.502800000000001</v>
      </c>
      <c r="H72" s="5"/>
      <c r="I72" s="6">
        <v>-0.57979999999999998</v>
      </c>
      <c r="J72" s="5"/>
      <c r="K72" s="5"/>
      <c r="L72">
        <f t="shared" si="18"/>
        <v>0.38699999999999996</v>
      </c>
      <c r="O72">
        <f t="shared" si="17"/>
        <v>36.0685</v>
      </c>
      <c r="P72">
        <f t="shared" si="14"/>
        <v>-0.62709999999999866</v>
      </c>
      <c r="Q72">
        <f t="shared" si="15"/>
        <v>0.53413855894480855</v>
      </c>
      <c r="R72">
        <f t="shared" si="16"/>
        <v>0.34816839445857667</v>
      </c>
    </row>
    <row r="73" spans="1:18" x14ac:dyDescent="0.25">
      <c r="A73" t="s">
        <v>88</v>
      </c>
      <c r="B73" s="5">
        <v>-36.502800000000001</v>
      </c>
      <c r="H73" s="5"/>
      <c r="I73" s="5"/>
      <c r="J73" s="5"/>
      <c r="K73" s="5"/>
      <c r="L73">
        <f t="shared" si="18"/>
        <v>0.38699999999999996</v>
      </c>
      <c r="N73">
        <f>0.0179*2014</f>
        <v>36.050599999999996</v>
      </c>
      <c r="P73">
        <f t="shared" si="14"/>
        <v>-6.5200000000004366E-2</v>
      </c>
      <c r="Q73">
        <f t="shared" si="15"/>
        <v>0.93688006862482376</v>
      </c>
      <c r="R73">
        <f t="shared" si="16"/>
        <v>0.48370577187569719</v>
      </c>
    </row>
    <row r="74" spans="1:18" x14ac:dyDescent="0.25">
      <c r="A74" t="s">
        <v>89</v>
      </c>
      <c r="B74" s="5">
        <v>-36.502800000000001</v>
      </c>
      <c r="H74" s="5"/>
      <c r="I74" s="5"/>
      <c r="J74" s="5"/>
      <c r="K74" s="6">
        <v>-9.8899999999999995E-3</v>
      </c>
      <c r="L74">
        <f t="shared" si="18"/>
        <v>0.38699999999999996</v>
      </c>
      <c r="O74">
        <f t="shared" si="17"/>
        <v>36.0685</v>
      </c>
      <c r="P74">
        <f t="shared" si="14"/>
        <v>-5.718999999999852E-2</v>
      </c>
      <c r="Q74">
        <f t="shared" si="15"/>
        <v>0.94441461354218825</v>
      </c>
      <c r="R74">
        <f t="shared" si="16"/>
        <v>0.48570639562398926</v>
      </c>
    </row>
    <row r="75" spans="1:18" x14ac:dyDescent="0.25">
      <c r="A75" t="s">
        <v>90</v>
      </c>
      <c r="B75" s="5">
        <v>-36.502800000000001</v>
      </c>
      <c r="C75" s="6">
        <v>-8.8800000000000004E-2</v>
      </c>
      <c r="H75" s="5"/>
      <c r="I75" s="5"/>
      <c r="J75" s="5"/>
      <c r="K75" s="5"/>
      <c r="L75">
        <f t="shared" si="18"/>
        <v>0.38699999999999996</v>
      </c>
      <c r="O75">
        <f t="shared" si="17"/>
        <v>36.0685</v>
      </c>
      <c r="P75">
        <f t="shared" si="14"/>
        <v>-0.136099999999999</v>
      </c>
      <c r="Q75">
        <f>EXP(P75)</f>
        <v>0.87275535258953907</v>
      </c>
      <c r="R75">
        <f>Q75/(Q75+1)</f>
        <v>0.46602742391457747</v>
      </c>
    </row>
    <row r="76" spans="1:18" x14ac:dyDescent="0.25">
      <c r="A76" t="s">
        <v>91</v>
      </c>
      <c r="B76" s="5">
        <v>-36.502800000000001</v>
      </c>
      <c r="D76" s="6">
        <v>0.59689999999999999</v>
      </c>
      <c r="H76" s="5"/>
      <c r="I76" s="5"/>
      <c r="J76" s="5"/>
      <c r="K76" s="5"/>
      <c r="L76">
        <f t="shared" si="18"/>
        <v>0.38699999999999996</v>
      </c>
      <c r="O76">
        <f t="shared" si="17"/>
        <v>36.0685</v>
      </c>
      <c r="P76">
        <f t="shared" si="14"/>
        <v>0.54959999999999809</v>
      </c>
      <c r="Q76">
        <f>EXP(P76)</f>
        <v>1.7325598553020003</v>
      </c>
      <c r="R76">
        <f>Q76/(Q76+1)</f>
        <v>0.63404278297520378</v>
      </c>
    </row>
    <row r="77" spans="1:18" x14ac:dyDescent="0.25">
      <c r="A77" t="s">
        <v>92</v>
      </c>
      <c r="B77" s="5">
        <v>-36.502800000000001</v>
      </c>
      <c r="E77" s="6">
        <v>-0.1613</v>
      </c>
      <c r="H77" s="5"/>
      <c r="I77" s="5"/>
      <c r="J77" s="5"/>
      <c r="K77" s="5"/>
      <c r="L77">
        <f t="shared" si="18"/>
        <v>0.38699999999999996</v>
      </c>
      <c r="O77">
        <f t="shared" si="17"/>
        <v>36.0685</v>
      </c>
      <c r="P77">
        <f t="shared" si="14"/>
        <v>-0.20859999999999701</v>
      </c>
      <c r="Q77">
        <f>EXP(P77)</f>
        <v>0.81171985865794583</v>
      </c>
      <c r="R77">
        <f>Q77/(Q77+1)</f>
        <v>0.44803828515697647</v>
      </c>
    </row>
    <row r="78" spans="1:18" x14ac:dyDescent="0.25">
      <c r="A78" t="s">
        <v>93</v>
      </c>
      <c r="B78" s="5">
        <v>-36.502800000000001</v>
      </c>
      <c r="F78" s="6">
        <v>-0.3196</v>
      </c>
      <c r="H78" s="5"/>
      <c r="I78" s="5"/>
      <c r="J78" s="5"/>
      <c r="K78" s="5"/>
      <c r="L78">
        <f t="shared" si="18"/>
        <v>0.38699999999999996</v>
      </c>
      <c r="O78">
        <f t="shared" si="17"/>
        <v>36.0685</v>
      </c>
      <c r="P78">
        <f t="shared" si="14"/>
        <v>-0.36690000000000111</v>
      </c>
      <c r="Q78">
        <f>EXP(P78)</f>
        <v>0.69287892947305907</v>
      </c>
      <c r="R78">
        <f>Q78/(Q78+1)</f>
        <v>0.40929030269679761</v>
      </c>
    </row>
    <row r="79" spans="1:18" x14ac:dyDescent="0.25">
      <c r="B79" s="5"/>
      <c r="H79" s="5"/>
      <c r="I79" s="5"/>
      <c r="J79" s="5"/>
      <c r="K79" s="5"/>
    </row>
    <row r="84" spans="1:15" x14ac:dyDescent="0.25">
      <c r="A84" s="4" t="s">
        <v>30</v>
      </c>
      <c r="B84" t="s">
        <v>4</v>
      </c>
      <c r="C84" t="s">
        <v>102</v>
      </c>
      <c r="D84" t="s">
        <v>6</v>
      </c>
      <c r="E84" t="s">
        <v>62</v>
      </c>
      <c r="F84" t="s">
        <v>7</v>
      </c>
      <c r="G84" t="s">
        <v>8</v>
      </c>
      <c r="H84" t="s">
        <v>33</v>
      </c>
      <c r="I84" t="s">
        <v>29</v>
      </c>
      <c r="J84" t="s">
        <v>34</v>
      </c>
      <c r="K84" t="s">
        <v>11</v>
      </c>
      <c r="L84" t="s">
        <v>52</v>
      </c>
      <c r="M84" t="s">
        <v>12</v>
      </c>
      <c r="N84" t="s">
        <v>13</v>
      </c>
      <c r="O84" t="s">
        <v>14</v>
      </c>
    </row>
    <row r="85" spans="1:15" x14ac:dyDescent="0.25">
      <c r="A85" t="s">
        <v>95</v>
      </c>
      <c r="B85" s="7">
        <v>1.3971</v>
      </c>
      <c r="I85">
        <f>0.0721*18</f>
        <v>1.2978000000000001</v>
      </c>
      <c r="L85">
        <f t="shared" ref="L85:L89" si="19">-0.00163*2015</f>
        <v>-3.2844500000000001</v>
      </c>
      <c r="M85">
        <f t="shared" ref="M85:M92" si="20">SUM(B85:L85)</f>
        <v>-0.58955000000000002</v>
      </c>
      <c r="N85">
        <f t="shared" ref="N85:N91" si="21">EXP(M85)</f>
        <v>0.55457678814669498</v>
      </c>
      <c r="O85">
        <f t="shared" ref="O85:O91" si="22">N85/(N85+1)</f>
        <v>0.35673811186119631</v>
      </c>
    </row>
    <row r="86" spans="1:15" x14ac:dyDescent="0.25">
      <c r="A86" t="s">
        <v>96</v>
      </c>
      <c r="B86" s="7">
        <v>1.3971</v>
      </c>
      <c r="E86" s="5"/>
      <c r="F86" s="5"/>
      <c r="G86" s="5"/>
      <c r="H86" s="5"/>
      <c r="J86">
        <f>0.0721*13</f>
        <v>0.93730000000000002</v>
      </c>
      <c r="L86">
        <f t="shared" si="19"/>
        <v>-3.2844500000000001</v>
      </c>
      <c r="M86">
        <f t="shared" si="20"/>
        <v>-0.95005000000000006</v>
      </c>
      <c r="N86">
        <f t="shared" si="21"/>
        <v>0.38672168688674669</v>
      </c>
      <c r="O86">
        <f t="shared" si="22"/>
        <v>0.27887476668440547</v>
      </c>
    </row>
    <row r="87" spans="1:15" x14ac:dyDescent="0.25">
      <c r="A87" t="s">
        <v>97</v>
      </c>
      <c r="B87" s="7">
        <v>1.3971</v>
      </c>
      <c r="D87" s="7">
        <v>-9.1499999999999998E-2</v>
      </c>
      <c r="E87" s="5"/>
      <c r="F87" s="5"/>
      <c r="G87" s="5"/>
      <c r="H87" s="5"/>
      <c r="I87">
        <f t="shared" ref="I87:I92" si="23">0.0721*18</f>
        <v>1.2978000000000001</v>
      </c>
      <c r="L87">
        <f t="shared" si="19"/>
        <v>-3.2844500000000001</v>
      </c>
      <c r="M87">
        <f t="shared" si="20"/>
        <v>-0.68104999999999993</v>
      </c>
      <c r="N87">
        <f t="shared" si="21"/>
        <v>0.50608532369850301</v>
      </c>
      <c r="O87">
        <f t="shared" si="22"/>
        <v>0.33602699377994477</v>
      </c>
    </row>
    <row r="88" spans="1:15" x14ac:dyDescent="0.25">
      <c r="A88" t="s">
        <v>98</v>
      </c>
      <c r="B88" s="7">
        <v>1.3971</v>
      </c>
      <c r="E88" s="7">
        <v>-0.82440000000000002</v>
      </c>
      <c r="F88" s="5"/>
      <c r="G88" s="5"/>
      <c r="H88" s="5"/>
      <c r="I88">
        <f t="shared" si="23"/>
        <v>1.2978000000000001</v>
      </c>
      <c r="L88">
        <f t="shared" si="19"/>
        <v>-3.2844500000000001</v>
      </c>
      <c r="M88">
        <f t="shared" si="20"/>
        <v>-1.41395</v>
      </c>
      <c r="N88">
        <f t="shared" si="21"/>
        <v>0.2431808193024898</v>
      </c>
      <c r="O88">
        <f t="shared" si="22"/>
        <v>0.19561178512948021</v>
      </c>
    </row>
    <row r="89" spans="1:15" x14ac:dyDescent="0.25">
      <c r="A89" t="s">
        <v>99</v>
      </c>
      <c r="B89" s="7">
        <v>1.3971</v>
      </c>
      <c r="E89" s="5"/>
      <c r="F89" s="7">
        <v>-0.68579999999999997</v>
      </c>
      <c r="G89" s="5"/>
      <c r="H89" s="5"/>
      <c r="I89">
        <f t="shared" si="23"/>
        <v>1.2978000000000001</v>
      </c>
      <c r="L89">
        <f t="shared" si="19"/>
        <v>-3.2844500000000001</v>
      </c>
      <c r="M89">
        <f t="shared" si="20"/>
        <v>-1.27535</v>
      </c>
      <c r="N89">
        <f t="shared" si="21"/>
        <v>0.27933318449568006</v>
      </c>
      <c r="O89">
        <f t="shared" si="22"/>
        <v>0.21834279598226375</v>
      </c>
    </row>
    <row r="90" spans="1:15" x14ac:dyDescent="0.25">
      <c r="A90" t="s">
        <v>100</v>
      </c>
      <c r="B90" s="7">
        <v>1.3971</v>
      </c>
      <c r="E90" s="5"/>
      <c r="F90" s="5"/>
      <c r="G90" s="5"/>
      <c r="H90" s="5"/>
      <c r="I90">
        <f t="shared" si="23"/>
        <v>1.2978000000000001</v>
      </c>
      <c r="K90">
        <f>-0.00163*2014</f>
        <v>-3.2828200000000001</v>
      </c>
      <c r="M90">
        <f t="shared" si="20"/>
        <v>-0.58792</v>
      </c>
      <c r="N90">
        <f t="shared" si="21"/>
        <v>0.55548148543936005</v>
      </c>
      <c r="O90">
        <f t="shared" si="22"/>
        <v>0.35711224507597344</v>
      </c>
    </row>
    <row r="91" spans="1:15" x14ac:dyDescent="0.25">
      <c r="A91" t="s">
        <v>101</v>
      </c>
      <c r="B91" s="7">
        <v>1.3971</v>
      </c>
      <c r="E91" s="5"/>
      <c r="F91" s="5"/>
      <c r="G91" s="5"/>
      <c r="H91" s="7">
        <v>-8.2699999999999996E-3</v>
      </c>
      <c r="I91">
        <f t="shared" si="23"/>
        <v>1.2978000000000001</v>
      </c>
      <c r="L91">
        <f>-0.00163*2015</f>
        <v>-3.2844500000000001</v>
      </c>
      <c r="M91">
        <f t="shared" si="20"/>
        <v>-0.59782000000000002</v>
      </c>
      <c r="N91">
        <f t="shared" si="21"/>
        <v>0.55000935049507371</v>
      </c>
      <c r="O91">
        <f t="shared" si="22"/>
        <v>0.35484260163940334</v>
      </c>
    </row>
    <row r="92" spans="1:15" x14ac:dyDescent="0.25">
      <c r="A92" t="s">
        <v>94</v>
      </c>
      <c r="B92" s="7">
        <v>1.3971</v>
      </c>
      <c r="C92" s="7">
        <v>0.18229999999999999</v>
      </c>
      <c r="E92" s="5"/>
      <c r="F92" s="5"/>
      <c r="G92" s="5"/>
      <c r="H92" s="5"/>
      <c r="I92">
        <f t="shared" si="23"/>
        <v>1.2978000000000001</v>
      </c>
      <c r="L92">
        <f>-0.00163*2015</f>
        <v>-3.2844500000000001</v>
      </c>
      <c r="M92">
        <f t="shared" si="20"/>
        <v>-0.40724999999999989</v>
      </c>
      <c r="N92">
        <f>EXP(M92)</f>
        <v>0.66547780005359358</v>
      </c>
      <c r="O92">
        <f>N92/(N92+1)</f>
        <v>0.3995717025061391</v>
      </c>
    </row>
    <row r="96" spans="1:15" x14ac:dyDescent="0.25">
      <c r="A96" s="4" t="s">
        <v>41</v>
      </c>
      <c r="B96" t="s">
        <v>4</v>
      </c>
      <c r="C96" t="s">
        <v>111</v>
      </c>
      <c r="D96" t="s">
        <v>6</v>
      </c>
      <c r="E96" t="s">
        <v>62</v>
      </c>
      <c r="F96" t="s">
        <v>7</v>
      </c>
      <c r="G96" t="s">
        <v>8</v>
      </c>
      <c r="H96" t="s">
        <v>33</v>
      </c>
      <c r="I96" t="s">
        <v>29</v>
      </c>
      <c r="J96" t="s">
        <v>34</v>
      </c>
      <c r="K96" t="s">
        <v>11</v>
      </c>
      <c r="L96" t="s">
        <v>52</v>
      </c>
      <c r="M96" t="s">
        <v>12</v>
      </c>
      <c r="N96" t="s">
        <v>13</v>
      </c>
      <c r="O96" t="s">
        <v>14</v>
      </c>
    </row>
    <row r="97" spans="1:15" x14ac:dyDescent="0.25">
      <c r="A97" t="s">
        <v>103</v>
      </c>
      <c r="B97" s="7">
        <v>-5.9520999999999997</v>
      </c>
      <c r="I97">
        <f>0.00347*18</f>
        <v>6.2460000000000002E-2</v>
      </c>
      <c r="L97">
        <f>0.00281*2015</f>
        <v>5.6621499999999996</v>
      </c>
      <c r="M97">
        <f t="shared" ref="M97:M104" si="24">SUM(B97:L97)</f>
        <v>-0.22749000000000041</v>
      </c>
      <c r="N97">
        <f t="shared" ref="N97:N103" si="25">EXP(M97)</f>
        <v>0.79653038676153287</v>
      </c>
      <c r="O97">
        <f t="shared" ref="O97:O103" si="26">N97/(N97+1)</f>
        <v>0.44337150800848796</v>
      </c>
    </row>
    <row r="98" spans="1:15" x14ac:dyDescent="0.25">
      <c r="A98" t="s">
        <v>104</v>
      </c>
      <c r="B98" s="7">
        <v>-5.9520999999999997</v>
      </c>
      <c r="E98" s="5"/>
      <c r="F98" s="5"/>
      <c r="G98" s="5"/>
      <c r="H98" s="5"/>
      <c r="J98">
        <f>0.00347*13</f>
        <v>4.5109999999999997E-2</v>
      </c>
      <c r="L98">
        <f t="shared" ref="L98:L104" si="27">0.00281*2015</f>
        <v>5.6621499999999996</v>
      </c>
      <c r="M98">
        <f t="shared" si="24"/>
        <v>-0.24483999999999995</v>
      </c>
      <c r="N98">
        <f t="shared" si="25"/>
        <v>0.7828297809871394</v>
      </c>
      <c r="O98">
        <f t="shared" si="26"/>
        <v>0.43909395576379279</v>
      </c>
    </row>
    <row r="99" spans="1:15" x14ac:dyDescent="0.25">
      <c r="A99" t="s">
        <v>105</v>
      </c>
      <c r="B99" s="7">
        <v>-5.9520999999999997</v>
      </c>
      <c r="D99" s="8">
        <v>-0.11459999999999999</v>
      </c>
      <c r="E99" s="5"/>
      <c r="F99" s="5"/>
      <c r="G99" s="5"/>
      <c r="H99" s="5"/>
      <c r="I99">
        <f t="shared" ref="I98:J104" si="28">0.00347*18</f>
        <v>6.2460000000000002E-2</v>
      </c>
      <c r="L99">
        <f t="shared" si="27"/>
        <v>5.6621499999999996</v>
      </c>
      <c r="M99">
        <f t="shared" si="24"/>
        <v>-0.34209000000000067</v>
      </c>
      <c r="N99">
        <f t="shared" si="25"/>
        <v>0.71028427624757684</v>
      </c>
      <c r="O99">
        <f t="shared" si="26"/>
        <v>0.41530188057740036</v>
      </c>
    </row>
    <row r="100" spans="1:15" x14ac:dyDescent="0.25">
      <c r="A100" t="s">
        <v>106</v>
      </c>
      <c r="B100" s="7">
        <v>-5.9520999999999997</v>
      </c>
      <c r="E100" s="8">
        <v>-1.1100000000000001</v>
      </c>
      <c r="F100" s="5"/>
      <c r="G100" s="5"/>
      <c r="H100" s="5"/>
      <c r="I100">
        <f t="shared" si="28"/>
        <v>6.2460000000000002E-2</v>
      </c>
      <c r="L100">
        <f t="shared" si="27"/>
        <v>5.6621499999999996</v>
      </c>
      <c r="M100">
        <f t="shared" si="24"/>
        <v>-1.3374900000000007</v>
      </c>
      <c r="N100">
        <f t="shared" si="25"/>
        <v>0.26250372672594918</v>
      </c>
      <c r="O100">
        <f t="shared" si="26"/>
        <v>0.20792313018093031</v>
      </c>
    </row>
    <row r="101" spans="1:15" x14ac:dyDescent="0.25">
      <c r="A101" t="s">
        <v>107</v>
      </c>
      <c r="B101" s="7">
        <v>-5.9520999999999997</v>
      </c>
      <c r="E101" s="5"/>
      <c r="F101" s="8">
        <v>-0.34189999999999998</v>
      </c>
      <c r="G101" s="5"/>
      <c r="H101" s="5"/>
      <c r="I101">
        <f t="shared" si="28"/>
        <v>6.2460000000000002E-2</v>
      </c>
      <c r="L101">
        <f t="shared" si="27"/>
        <v>5.6621499999999996</v>
      </c>
      <c r="M101">
        <f t="shared" si="24"/>
        <v>-0.56939000000000028</v>
      </c>
      <c r="N101">
        <f t="shared" si="25"/>
        <v>0.56587051445454872</v>
      </c>
      <c r="O101">
        <f t="shared" si="26"/>
        <v>0.36137759107857181</v>
      </c>
    </row>
    <row r="102" spans="1:15" x14ac:dyDescent="0.25">
      <c r="A102" t="s">
        <v>108</v>
      </c>
      <c r="B102" s="7">
        <v>-5.9520999999999997</v>
      </c>
      <c r="E102" s="5"/>
      <c r="F102" s="5"/>
      <c r="G102" s="5"/>
      <c r="H102" s="5"/>
      <c r="I102">
        <f t="shared" si="28"/>
        <v>6.2460000000000002E-2</v>
      </c>
      <c r="K102">
        <f>0.00281*2014</f>
        <v>5.6593400000000003</v>
      </c>
      <c r="M102">
        <f t="shared" si="24"/>
        <v>-0.23029999999999973</v>
      </c>
      <c r="N102">
        <f t="shared" si="25"/>
        <v>0.79429527817302026</v>
      </c>
      <c r="O102">
        <f t="shared" si="26"/>
        <v>0.44267812986822563</v>
      </c>
    </row>
    <row r="103" spans="1:15" x14ac:dyDescent="0.25">
      <c r="A103" t="s">
        <v>109</v>
      </c>
      <c r="B103" s="7">
        <v>-5.9520999999999997</v>
      </c>
      <c r="E103" s="5"/>
      <c r="F103" s="5"/>
      <c r="G103" s="5"/>
      <c r="H103" s="8">
        <v>4.0300000000000002E-2</v>
      </c>
      <c r="I103">
        <f t="shared" si="28"/>
        <v>6.2460000000000002E-2</v>
      </c>
      <c r="L103">
        <f t="shared" si="27"/>
        <v>5.6621499999999996</v>
      </c>
      <c r="M103">
        <f t="shared" si="24"/>
        <v>-0.18719000000000019</v>
      </c>
      <c r="N103">
        <f t="shared" si="25"/>
        <v>0.82928615704600184</v>
      </c>
      <c r="O103">
        <f t="shared" si="26"/>
        <v>0.45333867194685573</v>
      </c>
    </row>
    <row r="104" spans="1:15" x14ac:dyDescent="0.25">
      <c r="A104" t="s">
        <v>110</v>
      </c>
      <c r="B104" s="7">
        <v>-5.9520999999999997</v>
      </c>
      <c r="C104" s="8">
        <v>-0.1973</v>
      </c>
      <c r="E104" s="5"/>
      <c r="F104" s="5"/>
      <c r="G104" s="5"/>
      <c r="H104" s="5"/>
      <c r="I104">
        <f t="shared" si="28"/>
        <v>6.2460000000000002E-2</v>
      </c>
      <c r="L104">
        <f t="shared" si="27"/>
        <v>5.6621499999999996</v>
      </c>
      <c r="M104">
        <f t="shared" si="24"/>
        <v>-0.42479000000000067</v>
      </c>
      <c r="N104">
        <f>EXP(M104)</f>
        <v>0.65390709120135704</v>
      </c>
      <c r="O104">
        <f>N104/(N104+1)</f>
        <v>0.39537111527006952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G9" sqref="G9"/>
    </sheetView>
  </sheetViews>
  <sheetFormatPr defaultRowHeight="15" x14ac:dyDescent="0.25"/>
  <sheetData>
    <row r="1" spans="1:9" x14ac:dyDescent="0.25">
      <c r="B1" t="s">
        <v>37</v>
      </c>
    </row>
    <row r="2" spans="1:9" x14ac:dyDescent="0.25">
      <c r="A2" t="s">
        <v>38</v>
      </c>
      <c r="B2" t="s">
        <v>39</v>
      </c>
      <c r="C2" t="s">
        <v>30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</row>
    <row r="3" spans="1:9" x14ac:dyDescent="0.25">
      <c r="A3" t="s">
        <v>46</v>
      </c>
      <c r="B3" t="s">
        <v>58</v>
      </c>
      <c r="C3" t="s">
        <v>58</v>
      </c>
      <c r="D3" t="s">
        <v>58</v>
      </c>
      <c r="E3" t="s">
        <v>58</v>
      </c>
      <c r="F3" t="s">
        <v>58</v>
      </c>
      <c r="H3" t="s">
        <v>58</v>
      </c>
      <c r="I3" t="s">
        <v>58</v>
      </c>
    </row>
    <row r="4" spans="1:9" x14ac:dyDescent="0.25">
      <c r="A4" t="s">
        <v>47</v>
      </c>
      <c r="B4" t="s">
        <v>58</v>
      </c>
      <c r="C4" t="s">
        <v>58</v>
      </c>
      <c r="D4" t="s">
        <v>58</v>
      </c>
      <c r="E4" t="s">
        <v>58</v>
      </c>
      <c r="F4" t="s">
        <v>58</v>
      </c>
      <c r="H4" t="s">
        <v>58</v>
      </c>
      <c r="I4" t="s">
        <v>58</v>
      </c>
    </row>
    <row r="5" spans="1:9" x14ac:dyDescent="0.25">
      <c r="A5" t="s">
        <v>48</v>
      </c>
      <c r="B5" t="s">
        <v>58</v>
      </c>
      <c r="C5" t="s">
        <v>58</v>
      </c>
      <c r="D5" t="s">
        <v>58</v>
      </c>
      <c r="E5" t="s">
        <v>58</v>
      </c>
      <c r="F5" t="s">
        <v>58</v>
      </c>
      <c r="G5" t="s">
        <v>58</v>
      </c>
      <c r="H5" t="s">
        <v>58</v>
      </c>
      <c r="I5" t="s">
        <v>58</v>
      </c>
    </row>
    <row r="6" spans="1:9" x14ac:dyDescent="0.25">
      <c r="A6" t="s">
        <v>49</v>
      </c>
      <c r="B6" t="s">
        <v>58</v>
      </c>
      <c r="C6" t="s">
        <v>58</v>
      </c>
      <c r="E6" t="s">
        <v>58</v>
      </c>
      <c r="F6" t="s">
        <v>58</v>
      </c>
      <c r="H6" t="s">
        <v>58</v>
      </c>
      <c r="I6" t="s">
        <v>58</v>
      </c>
    </row>
    <row r="7" spans="1:9" x14ac:dyDescent="0.25">
      <c r="A7" t="s">
        <v>50</v>
      </c>
      <c r="B7" t="s">
        <v>58</v>
      </c>
      <c r="C7" t="s">
        <v>58</v>
      </c>
      <c r="E7" t="s">
        <v>58</v>
      </c>
      <c r="F7" t="s">
        <v>58</v>
      </c>
      <c r="H7" t="s">
        <v>58</v>
      </c>
      <c r="I7" t="s">
        <v>58</v>
      </c>
    </row>
    <row r="8" spans="1:9" x14ac:dyDescent="0.25">
      <c r="A8" t="s">
        <v>51</v>
      </c>
      <c r="B8" t="s">
        <v>58</v>
      </c>
      <c r="C8" t="s">
        <v>58</v>
      </c>
      <c r="D8" t="s">
        <v>58</v>
      </c>
      <c r="E8" t="s">
        <v>58</v>
      </c>
      <c r="F8" t="s">
        <v>58</v>
      </c>
      <c r="G8" t="s">
        <v>58</v>
      </c>
      <c r="H8" t="s">
        <v>58</v>
      </c>
      <c r="I8" t="s">
        <v>58</v>
      </c>
    </row>
    <row r="9" spans="1:9" x14ac:dyDescent="0.25">
      <c r="A9" t="s">
        <v>9</v>
      </c>
      <c r="B9" t="s">
        <v>58</v>
      </c>
      <c r="C9" t="s">
        <v>58</v>
      </c>
      <c r="E9" t="s">
        <v>58</v>
      </c>
      <c r="F9" t="s">
        <v>58</v>
      </c>
      <c r="H9" t="s">
        <v>58</v>
      </c>
      <c r="I9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formulae</vt:lpstr>
      <vt:lpstr>progress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2016-01-02T15:41:22Z</dcterms:modified>
</cp:coreProperties>
</file>