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rmulae" sheetId="1" r:id="rId1"/>
    <sheet name="progr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4" i="1" l="1"/>
  <c r="M94" i="1"/>
  <c r="N94" i="1" s="1"/>
  <c r="O94" i="1" s="1"/>
  <c r="L95" i="1"/>
  <c r="L93" i="1"/>
  <c r="L92" i="1"/>
  <c r="M92" i="1" s="1"/>
  <c r="N92" i="1" s="1"/>
  <c r="O92" i="1" s="1"/>
  <c r="L91" i="1"/>
  <c r="M91" i="1" s="1"/>
  <c r="N91" i="1" s="1"/>
  <c r="O91" i="1" s="1"/>
  <c r="L90" i="1"/>
  <c r="L89" i="1"/>
  <c r="J89" i="1"/>
  <c r="I95" i="1"/>
  <c r="I94" i="1"/>
  <c r="I93" i="1"/>
  <c r="M93" i="1" s="1"/>
  <c r="N93" i="1" s="1"/>
  <c r="O93" i="1" s="1"/>
  <c r="I92" i="1"/>
  <c r="I91" i="1"/>
  <c r="I90" i="1"/>
  <c r="M90" i="1" s="1"/>
  <c r="N90" i="1" s="1"/>
  <c r="O90" i="1" s="1"/>
  <c r="M95" i="1"/>
  <c r="N95" i="1" s="1"/>
  <c r="O95" i="1" s="1"/>
  <c r="M89" i="1"/>
  <c r="N89" i="1" s="1"/>
  <c r="O89" i="1" s="1"/>
  <c r="M88" i="1"/>
  <c r="N88" i="1" s="1"/>
  <c r="O88" i="1" s="1"/>
  <c r="L88" i="1"/>
  <c r="I88" i="1"/>
  <c r="M84" i="1" l="1"/>
  <c r="M85" i="1"/>
  <c r="N85" i="1" s="1"/>
  <c r="O85" i="1" s="1"/>
  <c r="L85" i="1"/>
  <c r="I85" i="1"/>
  <c r="K84" i="1"/>
  <c r="M78" i="1"/>
  <c r="I84" i="1"/>
  <c r="N84" i="1" s="1"/>
  <c r="O84" i="1" s="1"/>
  <c r="L83" i="1"/>
  <c r="I83" i="1"/>
  <c r="L82" i="1"/>
  <c r="I82" i="1"/>
  <c r="M82" i="1" s="1"/>
  <c r="N82" i="1" s="1"/>
  <c r="O82" i="1" s="1"/>
  <c r="L81" i="1"/>
  <c r="M81" i="1" s="1"/>
  <c r="N81" i="1" s="1"/>
  <c r="O81" i="1" s="1"/>
  <c r="I81" i="1"/>
  <c r="M80" i="1"/>
  <c r="N80" i="1" s="1"/>
  <c r="O80" i="1" s="1"/>
  <c r="L80" i="1"/>
  <c r="I80" i="1"/>
  <c r="L79" i="1"/>
  <c r="J79" i="1"/>
  <c r="M79" i="1" s="1"/>
  <c r="N79" i="1" s="1"/>
  <c r="O79" i="1" s="1"/>
  <c r="L78" i="1"/>
  <c r="I78" i="1"/>
  <c r="B14" i="1"/>
  <c r="B15" i="1"/>
  <c r="B16" i="1"/>
  <c r="B17" i="1"/>
  <c r="I17" i="1"/>
  <c r="H17" i="1"/>
  <c r="I16" i="1"/>
  <c r="H16" i="1"/>
  <c r="I15" i="1"/>
  <c r="H15" i="1"/>
  <c r="I14" i="1"/>
  <c r="H14" i="1"/>
  <c r="I7" i="1"/>
  <c r="H7" i="1"/>
  <c r="J7" i="1" s="1"/>
  <c r="K7" i="1" s="1"/>
  <c r="L7" i="1" s="1"/>
  <c r="I6" i="1"/>
  <c r="H6" i="1"/>
  <c r="I5" i="1"/>
  <c r="H5" i="1"/>
  <c r="J5" i="1" s="1"/>
  <c r="K5" i="1" s="1"/>
  <c r="L5" i="1" s="1"/>
  <c r="I4" i="1"/>
  <c r="H4" i="1"/>
  <c r="M29" i="1"/>
  <c r="K29" i="1"/>
  <c r="N29" i="1" s="1"/>
  <c r="O29" i="1" s="1"/>
  <c r="P29" i="1" s="1"/>
  <c r="M28" i="1"/>
  <c r="K28" i="1"/>
  <c r="M27" i="1"/>
  <c r="K27" i="1"/>
  <c r="M26" i="1"/>
  <c r="K26" i="1"/>
  <c r="M25" i="1"/>
  <c r="K25" i="1"/>
  <c r="M24" i="1"/>
  <c r="J24" i="1"/>
  <c r="M23" i="1"/>
  <c r="I23" i="1"/>
  <c r="J74" i="1"/>
  <c r="H74" i="1"/>
  <c r="L67" i="1"/>
  <c r="G67" i="1"/>
  <c r="L66" i="1"/>
  <c r="G66" i="1"/>
  <c r="L65" i="1"/>
  <c r="H65" i="1"/>
  <c r="L64" i="1"/>
  <c r="G64" i="1"/>
  <c r="N78" i="1" l="1"/>
  <c r="O78" i="1" s="1"/>
  <c r="M83" i="1"/>
  <c r="N83" i="1" s="1"/>
  <c r="O83" i="1" s="1"/>
  <c r="J15" i="1"/>
  <c r="K15" i="1" s="1"/>
  <c r="L15" i="1" s="1"/>
  <c r="J17" i="1"/>
  <c r="K17" i="1" s="1"/>
  <c r="L17" i="1" s="1"/>
  <c r="J16" i="1"/>
  <c r="K16" i="1" s="1"/>
  <c r="L16" i="1" s="1"/>
  <c r="J4" i="1"/>
  <c r="K4" i="1" s="1"/>
  <c r="L4" i="1" s="1"/>
  <c r="J14" i="1"/>
  <c r="K14" i="1" s="1"/>
  <c r="L14" i="1" s="1"/>
  <c r="J6" i="1"/>
  <c r="K6" i="1" s="1"/>
  <c r="L6" i="1" s="1"/>
  <c r="N26" i="1"/>
  <c r="O26" i="1" s="1"/>
  <c r="P26" i="1" s="1"/>
  <c r="N28" i="1"/>
  <c r="O28" i="1" s="1"/>
  <c r="P28" i="1" s="1"/>
  <c r="M65" i="1"/>
  <c r="N65" i="1" s="1"/>
  <c r="O65" i="1" s="1"/>
  <c r="N23" i="1"/>
  <c r="O23" i="1" s="1"/>
  <c r="P23" i="1" s="1"/>
  <c r="N25" i="1"/>
  <c r="O25" i="1" s="1"/>
  <c r="P25" i="1" s="1"/>
  <c r="M64" i="1"/>
  <c r="N64" i="1" s="1"/>
  <c r="O64" i="1" s="1"/>
  <c r="M66" i="1"/>
  <c r="N66" i="1" s="1"/>
  <c r="O66" i="1" s="1"/>
  <c r="K74" i="1"/>
  <c r="L74" i="1" s="1"/>
  <c r="M74" i="1" s="1"/>
  <c r="N24" i="1"/>
  <c r="O24" i="1" s="1"/>
  <c r="P24" i="1" s="1"/>
  <c r="N27" i="1"/>
  <c r="O27" i="1" s="1"/>
  <c r="P27" i="1" s="1"/>
  <c r="M67" i="1"/>
  <c r="N67" i="1" s="1"/>
  <c r="O67" i="1" s="1"/>
</calcChain>
</file>

<file path=xl/sharedStrings.xml><?xml version="1.0" encoding="utf-8"?>
<sst xmlns="http://schemas.openxmlformats.org/spreadsheetml/2006/main" count="179" uniqueCount="86">
  <si>
    <t>f/hig437a/dm/comorb2</t>
  </si>
  <si>
    <t>m/hig437a/dm/comorb2</t>
  </si>
  <si>
    <t>m/hig437a/dm/comorb0</t>
  </si>
  <si>
    <t>m/hig437a/dm/comorb1</t>
  </si>
  <si>
    <t>int</t>
  </si>
  <si>
    <t>hig=437a</t>
  </si>
  <si>
    <t>gender=f</t>
  </si>
  <si>
    <t>comorb_index=0</t>
  </si>
  <si>
    <t>comorb_index=1</t>
  </si>
  <si>
    <t>fiscal_qtr</t>
  </si>
  <si>
    <t>agegroupn=11</t>
  </si>
  <si>
    <t>calendar_year=2014</t>
  </si>
  <si>
    <t>sum</t>
  </si>
  <si>
    <t>odds</t>
  </si>
  <si>
    <t>prob</t>
  </si>
  <si>
    <t>f/hig248/gi/comorb2</t>
  </si>
  <si>
    <t>m/hig248/gi/comorb2</t>
  </si>
  <si>
    <t>hig248/gi/comorb0</t>
  </si>
  <si>
    <t>hig248/gi/comorb1</t>
  </si>
  <si>
    <t>hig=248</t>
  </si>
  <si>
    <t>f/hig26/cva/comorb2</t>
  </si>
  <si>
    <t>hig26/cva/comorb1</t>
  </si>
  <si>
    <t>hig26/cva/comorb0</t>
  </si>
  <si>
    <t>hig26/cva/comorb2</t>
  </si>
  <si>
    <t>hig=26</t>
  </si>
  <si>
    <t>agegroupn=10</t>
  </si>
  <si>
    <t>prev_admit_index=0</t>
  </si>
  <si>
    <t>f/hig25/cva/comorb2</t>
  </si>
  <si>
    <t>hig=25</t>
  </si>
  <si>
    <t>agegroupn=18</t>
  </si>
  <si>
    <t>card</t>
  </si>
  <si>
    <t>f/hig208a/card/comorb2</t>
  </si>
  <si>
    <t>hig=208a</t>
  </si>
  <si>
    <t>pneu-hig138</t>
  </si>
  <si>
    <t>gi-hig288</t>
  </si>
  <si>
    <t>fiscal_qtr=1</t>
  </si>
  <si>
    <t>agegroupn=13</t>
  </si>
  <si>
    <t>f/hig26/cva/comorb0</t>
  </si>
  <si>
    <t>m/hig26/cva/comorb2/age60</t>
  </si>
  <si>
    <t>cohort</t>
  </si>
  <si>
    <t>variable</t>
  </si>
  <si>
    <t>ami</t>
  </si>
  <si>
    <t>chf</t>
  </si>
  <si>
    <t>copd</t>
  </si>
  <si>
    <t>cva</t>
  </si>
  <si>
    <t>dm</t>
  </si>
  <si>
    <t>gi</t>
  </si>
  <si>
    <t>pneu</t>
  </si>
  <si>
    <t>hig</t>
  </si>
  <si>
    <t>agegroupn</t>
  </si>
  <si>
    <t>gender</t>
  </si>
  <si>
    <t>calendar_year</t>
  </si>
  <si>
    <t>prev_admit_index</t>
  </si>
  <si>
    <t>comorb_index</t>
  </si>
  <si>
    <t>calendar_year=2015</t>
  </si>
  <si>
    <t>prev_admit_index=1</t>
  </si>
  <si>
    <t>m/chf/comorb2/age60/fiscal_qtr4</t>
  </si>
  <si>
    <t>m/chf/comorb2/age86/fiscal_qtr4/2015</t>
  </si>
  <si>
    <t>f/chf/comorb2/age86/fiscal_qtr4/2015</t>
  </si>
  <si>
    <t>m/chf/comorb0/age86/fiscal_qtr4/2015</t>
  </si>
  <si>
    <t>y</t>
  </si>
  <si>
    <t>m/hig143/age86/fiscal_qtr4/prevadm3/com2/2015</t>
  </si>
  <si>
    <t>hig=136</t>
  </si>
  <si>
    <t>agegroupn=3</t>
  </si>
  <si>
    <t>prev_admit_index0</t>
  </si>
  <si>
    <t>m/hig143/age11/fiscal_qtr4/prevadm3/com2/2015</t>
  </si>
  <si>
    <t>f/hig143/age86/fiscal_qtr4/prevadm3/com2/2015</t>
  </si>
  <si>
    <t>m/hig136/age86/fiscal_qtr4/prevadm3/com2/2015</t>
  </si>
  <si>
    <t>m/hig143/age86/fiscal_qtr4/prevadm0/com2/2015</t>
  </si>
  <si>
    <t>m/hig143/age86/fiscal_qtr4/prevadm3/com0/2015</t>
  </si>
  <si>
    <t>m/hig143/age86/fiscal_qtr4/prevadm3/com2/2014</t>
  </si>
  <si>
    <t>m/hig143/age86/fiscal_qtr1/prevadm3/com2/2015</t>
  </si>
  <si>
    <t>m/hig194b/age86/fiscal_qtr4/prevadm3/com2/2015</t>
  </si>
  <si>
    <t>hig=193a</t>
  </si>
  <si>
    <t>f/hig194b/age86/fiscal_qtr4/prevadm3/com2/2015</t>
  </si>
  <si>
    <t>m/hig194b/age86/fiscal_qtr4/prevadm0/com2/2015</t>
  </si>
  <si>
    <t>m/hig194b/age86/fiscal_qtr4/prevadm3/com0/2015</t>
  </si>
  <si>
    <t>m/hig194b/age86/fiscal_qtr4/prevadm3/com2/2014</t>
  </si>
  <si>
    <t>m/hig194b/age86/fiscal_qtr1/prevadm3/com2/2015</t>
  </si>
  <si>
    <t>m/hig193a/age86/fiscal_qtr4/prevadm3/com2/2015</t>
  </si>
  <si>
    <t>m/hig194b/age62/fiscal_qtr4/prevadm3/com2/2015</t>
  </si>
  <si>
    <t>hig285(cirrhosis)</t>
  </si>
  <si>
    <t>hig257(gi sign)</t>
  </si>
  <si>
    <t>hig255(obstruc)</t>
  </si>
  <si>
    <t>hig254(hemmor)</t>
  </si>
  <si>
    <t>hig202(arrhyhmia wo cardio angio)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</si>
</sst>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000000"/>
      <name val="Lucida San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topLeftCell="A87" zoomScaleNormal="100" workbookViewId="0">
      <selection activeCell="A88" sqref="A88"/>
    </sheetView>
  </sheetViews>
  <sheetFormatPr defaultColWidth="36.42578125" defaultRowHeight="15" x14ac:dyDescent="0.25"/>
  <cols>
    <col min="1" max="1" width="46.7109375" bestFit="1" customWidth="1"/>
    <col min="2" max="3" width="9" bestFit="1" customWidth="1"/>
    <col min="4" max="4" width="15.85546875" bestFit="1" customWidth="1"/>
    <col min="5" max="5" width="18.42578125" bestFit="1" customWidth="1"/>
    <col min="6" max="7" width="15.85546875" bestFit="1" customWidth="1"/>
    <col min="8" max="8" width="13.5703125" bestFit="1" customWidth="1"/>
    <col min="9" max="10" width="19.42578125" bestFit="1" customWidth="1"/>
    <col min="11" max="11" width="18.7109375" bestFit="1" customWidth="1"/>
    <col min="12" max="12" width="19.42578125" bestFit="1" customWidth="1"/>
    <col min="13" max="13" width="18.7109375" bestFit="1" customWidth="1"/>
    <col min="14" max="16" width="12" bestFit="1" customWidth="1"/>
  </cols>
  <sheetData>
    <row r="1" spans="1:12" x14ac:dyDescent="0.25">
      <c r="A1" s="4" t="s">
        <v>45</v>
      </c>
    </row>
    <row r="3" spans="1:12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</row>
    <row r="4" spans="1:12" x14ac:dyDescent="0.25">
      <c r="A4" t="s">
        <v>0</v>
      </c>
      <c r="B4" s="1">
        <v>-26.5547</v>
      </c>
      <c r="C4" s="1">
        <v>0.21690000000000001</v>
      </c>
      <c r="D4" s="1">
        <v>6.9000000000000006E-2</v>
      </c>
      <c r="G4" s="1">
        <v>7.6899999999999996E-2</v>
      </c>
      <c r="H4">
        <f>0.0146*11</f>
        <v>0.16059999999999999</v>
      </c>
      <c r="I4">
        <f>2014*0.0128</f>
        <v>25.779200000000003</v>
      </c>
      <c r="J4">
        <f>SUM(B4:I4)</f>
        <v>-0.25210000000000221</v>
      </c>
      <c r="K4">
        <f>EXP(J4)</f>
        <v>0.77716701748123174</v>
      </c>
      <c r="L4">
        <f>K4/(K4+1)</f>
        <v>0.43730668521110971</v>
      </c>
    </row>
    <row r="5" spans="1:12" x14ac:dyDescent="0.25">
      <c r="A5" t="s">
        <v>1</v>
      </c>
      <c r="B5" s="1">
        <v>-26.5547</v>
      </c>
      <c r="C5" s="1">
        <v>0.21690000000000001</v>
      </c>
      <c r="G5" s="1">
        <v>7.6899999999999996E-2</v>
      </c>
      <c r="H5">
        <f>0.0146*11</f>
        <v>0.16059999999999999</v>
      </c>
      <c r="I5">
        <f>2014*0.0128</f>
        <v>25.779200000000003</v>
      </c>
      <c r="J5">
        <f>SUM(B5:I5)</f>
        <v>-0.32110000000000127</v>
      </c>
      <c r="K5">
        <f>EXP(J5)</f>
        <v>0.72535071229203663</v>
      </c>
      <c r="L5">
        <f>K5/(K5+1)</f>
        <v>0.42040769283854573</v>
      </c>
    </row>
    <row r="6" spans="1:12" x14ac:dyDescent="0.25">
      <c r="A6" t="s">
        <v>2</v>
      </c>
      <c r="B6" s="1">
        <v>-26.5547</v>
      </c>
      <c r="C6" s="1">
        <v>0.21690000000000001</v>
      </c>
      <c r="E6" s="1">
        <v>-0.3982</v>
      </c>
      <c r="G6" s="1">
        <v>7.6899999999999996E-2</v>
      </c>
      <c r="H6">
        <f>0.0146*11</f>
        <v>0.16059999999999999</v>
      </c>
      <c r="I6">
        <f>2014*0.0128</f>
        <v>25.779200000000003</v>
      </c>
      <c r="J6">
        <f>SUM(B6:I6)</f>
        <v>-0.71930000000000049</v>
      </c>
      <c r="K6">
        <f>EXP(J6)</f>
        <v>0.48709310182127696</v>
      </c>
      <c r="L6">
        <f>K6/(K6+1)</f>
        <v>0.32754714632508408</v>
      </c>
    </row>
    <row r="7" spans="1:12" x14ac:dyDescent="0.25">
      <c r="A7" t="s">
        <v>3</v>
      </c>
      <c r="B7" s="1">
        <v>-26.5547</v>
      </c>
      <c r="C7" s="1">
        <v>0.21690000000000001</v>
      </c>
      <c r="F7" s="1">
        <v>-6.7799999999999999E-2</v>
      </c>
      <c r="G7" s="1">
        <v>7.6899999999999996E-2</v>
      </c>
      <c r="H7">
        <f>0.0146*11</f>
        <v>0.16059999999999999</v>
      </c>
      <c r="I7">
        <f>2014*0.0128</f>
        <v>25.779200000000003</v>
      </c>
      <c r="J7">
        <f>SUM(B7:I7)</f>
        <v>-0.38889999999999958</v>
      </c>
      <c r="K7">
        <f>EXP(J7)</f>
        <v>0.67780204682975709</v>
      </c>
      <c r="L7">
        <f>K7/(K7+1)</f>
        <v>0.40398213133097466</v>
      </c>
    </row>
    <row r="12" spans="1:12" x14ac:dyDescent="0.25">
      <c r="A12" s="4" t="s">
        <v>46</v>
      </c>
    </row>
    <row r="13" spans="1:12" x14ac:dyDescent="0.25">
      <c r="B13" t="s">
        <v>4</v>
      </c>
      <c r="C13" t="s">
        <v>19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</row>
    <row r="14" spans="1:12" x14ac:dyDescent="0.25">
      <c r="A14" t="s">
        <v>15</v>
      </c>
      <c r="B14">
        <f>-36.5028</f>
        <v>-36.502800000000001</v>
      </c>
      <c r="C14">
        <v>-7.9899999999999999E-2</v>
      </c>
      <c r="D14" s="1">
        <v>-1.1900000000000001E-2</v>
      </c>
      <c r="G14" s="1">
        <v>-9.8899999999999995E-3</v>
      </c>
      <c r="H14">
        <f>0.0215*11</f>
        <v>0.23649999999999999</v>
      </c>
      <c r="I14">
        <f>2014*0.0179</f>
        <v>36.050599999999996</v>
      </c>
      <c r="J14">
        <f>SUM(B14:I14)</f>
        <v>-0.31739000000000317</v>
      </c>
      <c r="K14">
        <f>EXP(J14)</f>
        <v>0.72804676151355441</v>
      </c>
      <c r="L14">
        <f>K14/(K14+1)</f>
        <v>0.42131195620879835</v>
      </c>
    </row>
    <row r="15" spans="1:12" x14ac:dyDescent="0.25">
      <c r="A15" t="s">
        <v>16</v>
      </c>
      <c r="B15">
        <f>-36.5028</f>
        <v>-36.502800000000001</v>
      </c>
      <c r="C15">
        <v>-7.9899999999999999E-2</v>
      </c>
      <c r="G15" s="1">
        <v>-9.8899999999999995E-3</v>
      </c>
      <c r="H15">
        <f>0.0215*11</f>
        <v>0.23649999999999999</v>
      </c>
      <c r="I15">
        <f>2014*0.0179</f>
        <v>36.050599999999996</v>
      </c>
      <c r="J15">
        <f>SUM(B15:I15)</f>
        <v>-0.30549000000000603</v>
      </c>
      <c r="K15">
        <f>EXP(J15)</f>
        <v>0.73676227241538061</v>
      </c>
      <c r="L15">
        <f>K15/(K15+1)</f>
        <v>0.42421595869349327</v>
      </c>
    </row>
    <row r="16" spans="1:12" x14ac:dyDescent="0.25">
      <c r="A16" t="s">
        <v>17</v>
      </c>
      <c r="B16">
        <f>-36.5028</f>
        <v>-36.502800000000001</v>
      </c>
      <c r="C16">
        <v>-7.9899999999999999E-2</v>
      </c>
      <c r="E16" s="1">
        <v>-0.57979999999999998</v>
      </c>
      <c r="G16" s="1">
        <v>-9.8899999999999995E-3</v>
      </c>
      <c r="H16">
        <f>0.0215*11</f>
        <v>0.23649999999999999</v>
      </c>
      <c r="I16">
        <f>2014*0.0179</f>
        <v>36.050599999999996</v>
      </c>
      <c r="J16">
        <f>SUM(B16:I16)</f>
        <v>-0.8852900000000048</v>
      </c>
      <c r="K16">
        <f>EXP(J16)</f>
        <v>0.41259450352175026</v>
      </c>
      <c r="L16">
        <f>K16/(K16+1)</f>
        <v>0.29208276153779994</v>
      </c>
    </row>
    <row r="17" spans="1:16" x14ac:dyDescent="0.25">
      <c r="A17" t="s">
        <v>18</v>
      </c>
      <c r="B17">
        <f>-36.5028</f>
        <v>-36.502800000000001</v>
      </c>
      <c r="C17">
        <v>-7.9899999999999999E-2</v>
      </c>
      <c r="F17" s="1">
        <v>-0.1885</v>
      </c>
      <c r="G17" s="1">
        <v>-9.8899999999999995E-3</v>
      </c>
      <c r="H17">
        <f>0.0215*11</f>
        <v>0.23649999999999999</v>
      </c>
      <c r="I17">
        <f>2014*0.0179</f>
        <v>36.050599999999996</v>
      </c>
      <c r="J17">
        <f>SUM(B17:I17)</f>
        <v>-0.4939900000000037</v>
      </c>
      <c r="K17">
        <f>EXP(J17)</f>
        <v>0.61018688492901763</v>
      </c>
      <c r="L17">
        <f>K17/(K17+1)</f>
        <v>0.37895407709516693</v>
      </c>
    </row>
    <row r="20" spans="1:16" x14ac:dyDescent="0.25">
      <c r="A20" s="4" t="s">
        <v>44</v>
      </c>
    </row>
    <row r="22" spans="1:16" x14ac:dyDescent="0.25">
      <c r="B22" t="s">
        <v>4</v>
      </c>
      <c r="C22" t="s">
        <v>28</v>
      </c>
      <c r="D22" t="s">
        <v>24</v>
      </c>
      <c r="E22" t="s">
        <v>6</v>
      </c>
      <c r="F22" t="s">
        <v>7</v>
      </c>
      <c r="G22" t="s">
        <v>8</v>
      </c>
      <c r="H22" t="s">
        <v>9</v>
      </c>
      <c r="I22" t="s">
        <v>29</v>
      </c>
      <c r="J22" t="s">
        <v>36</v>
      </c>
      <c r="K22" t="s">
        <v>25</v>
      </c>
      <c r="L22" t="s">
        <v>26</v>
      </c>
      <c r="M22" t="s">
        <v>11</v>
      </c>
      <c r="N22" t="s">
        <v>12</v>
      </c>
      <c r="O22" t="s">
        <v>13</v>
      </c>
      <c r="P22" t="s">
        <v>14</v>
      </c>
    </row>
    <row r="23" spans="1:16" x14ac:dyDescent="0.25">
      <c r="A23" t="s">
        <v>27</v>
      </c>
      <c r="B23" s="2">
        <v>10.478199999999999</v>
      </c>
      <c r="C23" s="2">
        <v>0.21060000000000001</v>
      </c>
      <c r="E23" s="2">
        <v>-4.36E-2</v>
      </c>
      <c r="F23" s="2">
        <v>-0.61140000000000005</v>
      </c>
      <c r="H23" s="2">
        <v>8.3199999999999993E-3</v>
      </c>
      <c r="I23">
        <f>0.0569*18</f>
        <v>1.0242</v>
      </c>
      <c r="L23" s="2">
        <v>-0.53320000000000001</v>
      </c>
      <c r="M23">
        <f t="shared" ref="M23:M29" si="0">2014*-0.00632</f>
        <v>-12.728479999999999</v>
      </c>
      <c r="N23">
        <f t="shared" ref="N23:N29" si="1">SUM(B23:M23)</f>
        <v>-2.1953600000000009</v>
      </c>
      <c r="O23">
        <f t="shared" ref="O23:O29" si="2">EXP(N23)</f>
        <v>0.11131847963793967</v>
      </c>
      <c r="P23">
        <f t="shared" ref="P23:P29" si="3">O23/(O23+1)</f>
        <v>0.100167937164337</v>
      </c>
    </row>
    <row r="24" spans="1:16" x14ac:dyDescent="0.25">
      <c r="A24" t="s">
        <v>38</v>
      </c>
      <c r="B24" s="2">
        <v>10.478199999999999</v>
      </c>
      <c r="D24" s="2">
        <v>-1.18E-2</v>
      </c>
      <c r="E24" s="2"/>
      <c r="H24" s="2">
        <v>8.3199999999999993E-3</v>
      </c>
      <c r="J24">
        <f>0.0569*13</f>
        <v>0.73970000000000002</v>
      </c>
      <c r="L24" s="2">
        <v>-0.53320000000000001</v>
      </c>
      <c r="M24">
        <f t="shared" si="0"/>
        <v>-12.728479999999999</v>
      </c>
      <c r="N24">
        <f t="shared" si="1"/>
        <v>-2.0472599999999996</v>
      </c>
      <c r="O24">
        <f t="shared" si="2"/>
        <v>0.12908812091038227</v>
      </c>
      <c r="P24">
        <f t="shared" si="3"/>
        <v>0.11432953595003612</v>
      </c>
    </row>
    <row r="25" spans="1:16" x14ac:dyDescent="0.25">
      <c r="A25" t="s">
        <v>37</v>
      </c>
      <c r="B25" s="2">
        <v>10.478199999999999</v>
      </c>
      <c r="D25" s="2">
        <v>-1.18E-2</v>
      </c>
      <c r="E25" s="2">
        <v>-4.36E-2</v>
      </c>
      <c r="F25" s="2">
        <v>-0.61140000000000005</v>
      </c>
      <c r="H25" s="2">
        <v>8.3199999999999993E-3</v>
      </c>
      <c r="K25">
        <f>0.0569*10</f>
        <v>0.56899999999999995</v>
      </c>
      <c r="L25" s="2">
        <v>-0.53320000000000001</v>
      </c>
      <c r="M25">
        <f t="shared" si="0"/>
        <v>-12.728479999999999</v>
      </c>
      <c r="N25">
        <f t="shared" si="1"/>
        <v>-2.8729600000000008</v>
      </c>
      <c r="O25">
        <f t="shared" si="2"/>
        <v>5.6531345898934493E-2</v>
      </c>
      <c r="P25">
        <f t="shared" si="3"/>
        <v>5.3506548687238059E-2</v>
      </c>
    </row>
    <row r="26" spans="1:16" x14ac:dyDescent="0.25">
      <c r="A26" t="s">
        <v>20</v>
      </c>
      <c r="B26" s="2">
        <v>10.478199999999999</v>
      </c>
      <c r="D26" s="2">
        <v>-1.18E-2</v>
      </c>
      <c r="E26" s="2">
        <v>-4.36E-2</v>
      </c>
      <c r="H26" s="2">
        <v>8.3199999999999993E-3</v>
      </c>
      <c r="K26">
        <f>0.0569*10</f>
        <v>0.56899999999999995</v>
      </c>
      <c r="L26" s="2">
        <v>-0.53320000000000001</v>
      </c>
      <c r="M26">
        <f t="shared" si="0"/>
        <v>-12.728479999999999</v>
      </c>
      <c r="N26">
        <f t="shared" si="1"/>
        <v>-2.2615600000000011</v>
      </c>
      <c r="O26">
        <f t="shared" si="2"/>
        <v>0.10418782490621675</v>
      </c>
      <c r="P26">
        <f t="shared" si="3"/>
        <v>9.4356976735426201E-2</v>
      </c>
    </row>
    <row r="27" spans="1:16" x14ac:dyDescent="0.25">
      <c r="A27" t="s">
        <v>23</v>
      </c>
      <c r="B27" s="2">
        <v>10.478199999999999</v>
      </c>
      <c r="D27" s="2">
        <v>-1.18E-2</v>
      </c>
      <c r="H27" s="2">
        <v>8.3199999999999993E-3</v>
      </c>
      <c r="K27">
        <f>0.0569*10</f>
        <v>0.56899999999999995</v>
      </c>
      <c r="L27" s="2">
        <v>-0.53320000000000001</v>
      </c>
      <c r="M27">
        <f t="shared" si="0"/>
        <v>-12.728479999999999</v>
      </c>
      <c r="N27">
        <f t="shared" si="1"/>
        <v>-2.2179599999999997</v>
      </c>
      <c r="O27">
        <f t="shared" si="2"/>
        <v>0.10883089755454878</v>
      </c>
      <c r="P27">
        <f t="shared" si="3"/>
        <v>9.8149228881128717E-2</v>
      </c>
    </row>
    <row r="28" spans="1:16" x14ac:dyDescent="0.25">
      <c r="A28" t="s">
        <v>22</v>
      </c>
      <c r="B28" s="2">
        <v>10.478199999999999</v>
      </c>
      <c r="D28" s="2">
        <v>-1.18E-2</v>
      </c>
      <c r="F28" s="2">
        <v>-0.61140000000000005</v>
      </c>
      <c r="H28" s="2">
        <v>8.3199999999999993E-3</v>
      </c>
      <c r="K28">
        <f>0.0569*10</f>
        <v>0.56899999999999995</v>
      </c>
      <c r="L28" s="2">
        <v>-0.53320000000000001</v>
      </c>
      <c r="M28">
        <f t="shared" si="0"/>
        <v>-12.728479999999999</v>
      </c>
      <c r="N28">
        <f t="shared" si="1"/>
        <v>-2.8293599999999994</v>
      </c>
      <c r="O28">
        <f t="shared" si="2"/>
        <v>5.9050633984207478E-2</v>
      </c>
      <c r="P28">
        <f t="shared" si="3"/>
        <v>5.5758083786849461E-2</v>
      </c>
    </row>
    <row r="29" spans="1:16" x14ac:dyDescent="0.25">
      <c r="A29" t="s">
        <v>21</v>
      </c>
      <c r="B29" s="2">
        <v>10.478199999999999</v>
      </c>
      <c r="D29" s="2">
        <v>-1.18E-2</v>
      </c>
      <c r="G29" s="2">
        <v>-0.4551</v>
      </c>
      <c r="H29" s="2">
        <v>8.3199999999999993E-3</v>
      </c>
      <c r="K29">
        <f>0.0569*10</f>
        <v>0.56899999999999995</v>
      </c>
      <c r="L29" s="2">
        <v>-0.53320000000000001</v>
      </c>
      <c r="M29">
        <f t="shared" si="0"/>
        <v>-12.728479999999999</v>
      </c>
      <c r="N29">
        <f t="shared" si="1"/>
        <v>-2.6730600000000013</v>
      </c>
      <c r="O29">
        <f t="shared" si="2"/>
        <v>6.9040637394511009E-2</v>
      </c>
      <c r="P29">
        <f t="shared" si="3"/>
        <v>6.4581864317878837E-2</v>
      </c>
    </row>
    <row r="34" spans="1:1" x14ac:dyDescent="0.25">
      <c r="A34" t="s">
        <v>33</v>
      </c>
    </row>
    <row r="41" spans="1:1" x14ac:dyDescent="0.25">
      <c r="A41" t="s">
        <v>34</v>
      </c>
    </row>
    <row r="51" spans="1:15" x14ac:dyDescent="0.25">
      <c r="A51" t="s">
        <v>34</v>
      </c>
    </row>
    <row r="61" spans="1:15" x14ac:dyDescent="0.25">
      <c r="A61" s="4" t="s">
        <v>42</v>
      </c>
    </row>
    <row r="63" spans="1:15" x14ac:dyDescent="0.25">
      <c r="B63" t="s">
        <v>4</v>
      </c>
      <c r="C63" t="s">
        <v>6</v>
      </c>
      <c r="D63" t="s">
        <v>7</v>
      </c>
      <c r="E63" t="s">
        <v>8</v>
      </c>
      <c r="F63" t="s">
        <v>35</v>
      </c>
      <c r="G63" t="s">
        <v>29</v>
      </c>
      <c r="H63" t="s">
        <v>36</v>
      </c>
      <c r="I63" t="s">
        <v>26</v>
      </c>
      <c r="J63" t="s">
        <v>55</v>
      </c>
      <c r="K63" t="s">
        <v>11</v>
      </c>
      <c r="L63" t="s">
        <v>54</v>
      </c>
      <c r="M63" t="s">
        <v>12</v>
      </c>
      <c r="N63" t="s">
        <v>13</v>
      </c>
      <c r="O63" t="s">
        <v>14</v>
      </c>
    </row>
    <row r="64" spans="1:15" x14ac:dyDescent="0.25">
      <c r="A64" t="s">
        <v>57</v>
      </c>
      <c r="B64" s="3">
        <v>2.7008999999999999</v>
      </c>
      <c r="F64" s="3"/>
      <c r="G64">
        <f>0.0123*18</f>
        <v>0.22140000000000001</v>
      </c>
      <c r="I64" s="3"/>
      <c r="L64" s="3">
        <f>2015*-0.00177</f>
        <v>-3.5665500000000003</v>
      </c>
      <c r="M64">
        <f>SUM(B64:L64)</f>
        <v>-0.64425000000000043</v>
      </c>
      <c r="N64">
        <f>EXP(M64)</f>
        <v>0.52505618661140985</v>
      </c>
      <c r="O64">
        <f>N64/(N64+1)</f>
        <v>0.3442864539817746</v>
      </c>
    </row>
    <row r="65" spans="1:15" x14ac:dyDescent="0.25">
      <c r="A65" t="s">
        <v>56</v>
      </c>
      <c r="B65" s="3">
        <v>2.7008999999999999</v>
      </c>
      <c r="C65" s="3"/>
      <c r="F65" s="3"/>
      <c r="H65">
        <f>0.0123*13</f>
        <v>0.15990000000000001</v>
      </c>
      <c r="I65" s="3"/>
      <c r="K65" s="3"/>
      <c r="L65" s="3">
        <f>2015*-0.00177</f>
        <v>-3.5665500000000003</v>
      </c>
      <c r="M65">
        <f>SUM(B65:L65)</f>
        <v>-0.70575000000000054</v>
      </c>
      <c r="N65">
        <f>EXP(M65)</f>
        <v>0.49373813175875031</v>
      </c>
      <c r="O65">
        <f>N65/(N65+1)</f>
        <v>0.33053861400553214</v>
      </c>
    </row>
    <row r="66" spans="1:15" x14ac:dyDescent="0.25">
      <c r="A66" t="s">
        <v>58</v>
      </c>
      <c r="B66" s="3">
        <v>2.7008999999999999</v>
      </c>
      <c r="C66" s="3">
        <v>-6.4000000000000001E-2</v>
      </c>
      <c r="D66" s="3"/>
      <c r="G66">
        <f>0.0123*18</f>
        <v>0.22140000000000001</v>
      </c>
      <c r="L66" s="3">
        <f>2015*-0.00177</f>
        <v>-3.5665500000000003</v>
      </c>
      <c r="M66">
        <f>SUM(B66:L66)</f>
        <v>-0.70825000000000049</v>
      </c>
      <c r="N66">
        <f>EXP(M66)</f>
        <v>0.49250532807604203</v>
      </c>
      <c r="O66">
        <f>N66/(N66+1)</f>
        <v>0.32998564146562914</v>
      </c>
    </row>
    <row r="67" spans="1:15" x14ac:dyDescent="0.25">
      <c r="A67" t="s">
        <v>59</v>
      </c>
      <c r="B67" s="3">
        <v>2.7008999999999999</v>
      </c>
      <c r="D67" s="3">
        <v>-0.13669999999999999</v>
      </c>
      <c r="G67">
        <f>0.0123*18</f>
        <v>0.22140000000000001</v>
      </c>
      <c r="L67" s="3">
        <f>2015*-0.00177</f>
        <v>-3.5665500000000003</v>
      </c>
      <c r="M67">
        <f>SUM(B67:L67)</f>
        <v>-0.78095000000000026</v>
      </c>
      <c r="N67">
        <f>EXP(M67)</f>
        <v>0.45797073238470731</v>
      </c>
      <c r="O67">
        <f>N67/(N67+1)</f>
        <v>0.31411517543677614</v>
      </c>
    </row>
    <row r="70" spans="1:15" x14ac:dyDescent="0.25">
      <c r="A70" s="4" t="s">
        <v>30</v>
      </c>
    </row>
    <row r="73" spans="1:15" x14ac:dyDescent="0.25">
      <c r="B73" t="s">
        <v>4</v>
      </c>
      <c r="C73" t="s">
        <v>32</v>
      </c>
      <c r="D73" t="s">
        <v>6</v>
      </c>
      <c r="E73" t="s">
        <v>7</v>
      </c>
      <c r="F73" t="s">
        <v>8</v>
      </c>
      <c r="G73" t="s">
        <v>35</v>
      </c>
      <c r="H73" t="s">
        <v>10</v>
      </c>
      <c r="I73" t="s">
        <v>26</v>
      </c>
      <c r="J73" t="s">
        <v>11</v>
      </c>
      <c r="K73" t="s">
        <v>12</v>
      </c>
      <c r="L73" t="s">
        <v>13</v>
      </c>
      <c r="M73" t="s">
        <v>14</v>
      </c>
    </row>
    <row r="74" spans="1:15" x14ac:dyDescent="0.25">
      <c r="A74" t="s">
        <v>31</v>
      </c>
      <c r="B74" s="2">
        <v>1.3971</v>
      </c>
      <c r="C74" s="2">
        <v>-8.6199999999999999E-2</v>
      </c>
      <c r="D74" s="2">
        <v>-9.1499999999999998E-2</v>
      </c>
      <c r="E74" s="2">
        <v>-0.68579999999999997</v>
      </c>
      <c r="G74" s="2">
        <v>-8.2699999999999996E-3</v>
      </c>
      <c r="H74">
        <f>0.0721*11</f>
        <v>0.79309999999999992</v>
      </c>
      <c r="I74" s="2">
        <v>-0.82440000000000002</v>
      </c>
      <c r="J74">
        <f>2014*-0.00163</f>
        <v>-3.2828200000000001</v>
      </c>
      <c r="K74">
        <f>SUM(B74:J74)</f>
        <v>-2.7887900000000001</v>
      </c>
      <c r="L74">
        <f>EXP(K74)</f>
        <v>6.1495578565377643E-2</v>
      </c>
      <c r="M74">
        <f>L74/(L74+1)</f>
        <v>5.7932957807030679E-2</v>
      </c>
    </row>
    <row r="77" spans="1:15" x14ac:dyDescent="0.25">
      <c r="A77" s="4" t="s">
        <v>47</v>
      </c>
      <c r="B77" t="s">
        <v>4</v>
      </c>
      <c r="C77" t="s">
        <v>62</v>
      </c>
      <c r="D77" t="s">
        <v>6</v>
      </c>
      <c r="E77" t="s">
        <v>64</v>
      </c>
      <c r="F77" t="s">
        <v>7</v>
      </c>
      <c r="G77" t="s">
        <v>8</v>
      </c>
      <c r="H77" t="s">
        <v>35</v>
      </c>
      <c r="I77" t="s">
        <v>29</v>
      </c>
      <c r="J77" t="s">
        <v>63</v>
      </c>
      <c r="K77" t="s">
        <v>11</v>
      </c>
      <c r="L77" t="s">
        <v>54</v>
      </c>
      <c r="M77" t="s">
        <v>12</v>
      </c>
      <c r="N77" t="s">
        <v>13</v>
      </c>
      <c r="O77" t="s">
        <v>14</v>
      </c>
    </row>
    <row r="78" spans="1:15" x14ac:dyDescent="0.25">
      <c r="A78" t="s">
        <v>61</v>
      </c>
      <c r="B78" s="5">
        <v>-21.0091</v>
      </c>
      <c r="E78" s="5"/>
      <c r="F78" s="5"/>
      <c r="G78" s="5"/>
      <c r="H78" s="5"/>
      <c r="I78">
        <f>18*0.0496</f>
        <v>0.89279999999999993</v>
      </c>
      <c r="L78" s="5">
        <f t="shared" ref="L78:L83" si="4">2015*0.00994</f>
        <v>20.0291</v>
      </c>
      <c r="M78">
        <f t="shared" ref="M78:M85" si="5">SUM(B78:L78)</f>
        <v>-8.7199999999999278E-2</v>
      </c>
      <c r="N78">
        <f t="shared" ref="N78:N85" si="6">EXP(M78)</f>
        <v>0.91649377854634606</v>
      </c>
      <c r="O78">
        <f t="shared" ref="O78:O85" si="7">N78/(N78+1)</f>
        <v>0.47821380314706968</v>
      </c>
    </row>
    <row r="79" spans="1:15" x14ac:dyDescent="0.25">
      <c r="A79" t="s">
        <v>65</v>
      </c>
      <c r="B79" s="5">
        <v>-21.0091</v>
      </c>
      <c r="E79" s="5"/>
      <c r="F79" s="5"/>
      <c r="G79" s="5"/>
      <c r="H79" s="5"/>
      <c r="J79">
        <f>3*0.0496</f>
        <v>0.14879999999999999</v>
      </c>
      <c r="L79" s="5">
        <f t="shared" si="4"/>
        <v>20.0291</v>
      </c>
      <c r="M79">
        <f t="shared" si="5"/>
        <v>-0.83119999999999905</v>
      </c>
      <c r="N79">
        <f t="shared" si="6"/>
        <v>0.43552634100789178</v>
      </c>
      <c r="O79">
        <f t="shared" si="7"/>
        <v>0.30339139628890827</v>
      </c>
    </row>
    <row r="80" spans="1:15" x14ac:dyDescent="0.25">
      <c r="A80" t="s">
        <v>66</v>
      </c>
      <c r="B80" s="5">
        <v>-21.0091</v>
      </c>
      <c r="D80">
        <v>-7.3099999999999998E-2</v>
      </c>
      <c r="E80" s="5"/>
      <c r="F80" s="5"/>
      <c r="G80" s="5"/>
      <c r="H80" s="5"/>
      <c r="I80">
        <f t="shared" ref="I80:I85" si="8">18*0.0496</f>
        <v>0.89279999999999993</v>
      </c>
      <c r="L80" s="5">
        <f t="shared" si="4"/>
        <v>20.0291</v>
      </c>
      <c r="M80">
        <f t="shared" si="5"/>
        <v>-0.16029999999999944</v>
      </c>
      <c r="N80">
        <f t="shared" si="6"/>
        <v>0.85188818417215806</v>
      </c>
      <c r="O80">
        <f t="shared" si="7"/>
        <v>0.46001059429674696</v>
      </c>
    </row>
    <row r="81" spans="1:15" x14ac:dyDescent="0.25">
      <c r="A81" t="s">
        <v>67</v>
      </c>
      <c r="B81" s="5">
        <v>-21.0091</v>
      </c>
      <c r="C81">
        <v>-0.50660000000000005</v>
      </c>
      <c r="E81" s="5"/>
      <c r="F81" s="5"/>
      <c r="G81" s="5"/>
      <c r="H81" s="5"/>
      <c r="I81">
        <f t="shared" si="8"/>
        <v>0.89279999999999993</v>
      </c>
      <c r="L81" s="5">
        <f t="shared" si="4"/>
        <v>20.0291</v>
      </c>
      <c r="M81">
        <f t="shared" si="5"/>
        <v>-0.59379999999999811</v>
      </c>
      <c r="N81">
        <f t="shared" si="6"/>
        <v>0.55222483823081736</v>
      </c>
      <c r="O81">
        <f t="shared" si="7"/>
        <v>0.3557634336403403</v>
      </c>
    </row>
    <row r="82" spans="1:15" x14ac:dyDescent="0.25">
      <c r="A82" t="s">
        <v>68</v>
      </c>
      <c r="B82" s="5">
        <v>-21.0091</v>
      </c>
      <c r="E82" s="5">
        <v>-0.81630000000000003</v>
      </c>
      <c r="F82" s="5"/>
      <c r="G82" s="5"/>
      <c r="H82" s="5"/>
      <c r="I82">
        <f t="shared" si="8"/>
        <v>0.89279999999999993</v>
      </c>
      <c r="L82" s="5">
        <f t="shared" si="4"/>
        <v>20.0291</v>
      </c>
      <c r="M82">
        <f t="shared" si="5"/>
        <v>-0.90350000000000108</v>
      </c>
      <c r="N82">
        <f t="shared" si="6"/>
        <v>0.40514915326793383</v>
      </c>
      <c r="O82">
        <f t="shared" si="7"/>
        <v>0.28833177768045809</v>
      </c>
    </row>
    <row r="83" spans="1:15" x14ac:dyDescent="0.25">
      <c r="A83" t="s">
        <v>69</v>
      </c>
      <c r="B83" s="5">
        <v>-21.0091</v>
      </c>
      <c r="E83" s="5"/>
      <c r="F83" s="5">
        <v>-0.48430000000000001</v>
      </c>
      <c r="G83" s="5"/>
      <c r="H83" s="5"/>
      <c r="I83">
        <f t="shared" si="8"/>
        <v>0.89279999999999993</v>
      </c>
      <c r="L83" s="5">
        <f t="shared" si="4"/>
        <v>20.0291</v>
      </c>
      <c r="M83">
        <f t="shared" si="5"/>
        <v>-0.57150000000000034</v>
      </c>
      <c r="N83">
        <f t="shared" si="6"/>
        <v>0.5646777864396173</v>
      </c>
      <c r="O83">
        <f t="shared" si="7"/>
        <v>0.36089077977167849</v>
      </c>
    </row>
    <row r="84" spans="1:15" x14ac:dyDescent="0.25">
      <c r="A84" t="s">
        <v>70</v>
      </c>
      <c r="B84" s="5">
        <v>-21.0091</v>
      </c>
      <c r="E84" s="5"/>
      <c r="F84" s="5"/>
      <c r="G84" s="5"/>
      <c r="H84" s="5"/>
      <c r="I84">
        <f t="shared" si="8"/>
        <v>0.89279999999999993</v>
      </c>
      <c r="K84" s="5">
        <f>2014*0.00994</f>
        <v>20.019159999999999</v>
      </c>
      <c r="M84">
        <f t="shared" si="5"/>
        <v>-9.713999999999956E-2</v>
      </c>
      <c r="N84">
        <f t="shared" si="6"/>
        <v>0.90742895718604821</v>
      </c>
      <c r="O84">
        <f t="shared" si="7"/>
        <v>0.47573407846588478</v>
      </c>
    </row>
    <row r="85" spans="1:15" x14ac:dyDescent="0.25">
      <c r="A85" t="s">
        <v>71</v>
      </c>
      <c r="B85" s="5">
        <v>-21.0091</v>
      </c>
      <c r="E85" s="5"/>
      <c r="F85" s="5"/>
      <c r="G85" s="5"/>
      <c r="H85" s="5">
        <v>2.5499999999999998E-2</v>
      </c>
      <c r="I85">
        <f t="shared" si="8"/>
        <v>0.89279999999999993</v>
      </c>
      <c r="L85" s="5">
        <f>2015*0.00994</f>
        <v>20.0291</v>
      </c>
      <c r="M85">
        <f t="shared" si="5"/>
        <v>-6.1699999999998312E-2</v>
      </c>
      <c r="N85">
        <f t="shared" si="6"/>
        <v>0.94016489395608749</v>
      </c>
      <c r="O85">
        <f t="shared" si="7"/>
        <v>0.48457989157769316</v>
      </c>
    </row>
    <row r="87" spans="1:15" x14ac:dyDescent="0.25">
      <c r="A87" s="4" t="s">
        <v>41</v>
      </c>
      <c r="B87" t="s">
        <v>4</v>
      </c>
      <c r="C87" t="s">
        <v>73</v>
      </c>
      <c r="D87" t="s">
        <v>6</v>
      </c>
      <c r="E87" t="s">
        <v>64</v>
      </c>
      <c r="F87" t="s">
        <v>7</v>
      </c>
      <c r="G87" t="s">
        <v>8</v>
      </c>
      <c r="H87" t="s">
        <v>35</v>
      </c>
      <c r="I87" t="s">
        <v>29</v>
      </c>
      <c r="J87" t="s">
        <v>36</v>
      </c>
      <c r="K87" t="s">
        <v>11</v>
      </c>
      <c r="L87" t="s">
        <v>54</v>
      </c>
      <c r="M87" t="s">
        <v>12</v>
      </c>
      <c r="N87" t="s">
        <v>13</v>
      </c>
      <c r="O87" t="s">
        <v>14</v>
      </c>
    </row>
    <row r="88" spans="1:15" x14ac:dyDescent="0.25">
      <c r="A88" t="s">
        <v>72</v>
      </c>
      <c r="B88" s="5">
        <v>29.564</v>
      </c>
      <c r="I88">
        <f>0.0424*18</f>
        <v>0.76319999999999999</v>
      </c>
      <c r="L88">
        <f>-0.0154*2015</f>
        <v>-31.031000000000002</v>
      </c>
      <c r="M88">
        <f t="shared" ref="M88:M95" si="9">SUM(B88:L88)</f>
        <v>-0.70380000000000109</v>
      </c>
      <c r="N88">
        <f t="shared" ref="N88:N95" si="10">EXP(M88)</f>
        <v>0.49470186044576797</v>
      </c>
      <c r="O88">
        <f t="shared" ref="O88:O95" si="11">N88/(N88+1)</f>
        <v>0.33097025804077879</v>
      </c>
    </row>
    <row r="89" spans="1:15" x14ac:dyDescent="0.25">
      <c r="A89" t="s">
        <v>80</v>
      </c>
      <c r="B89" s="5">
        <v>29.564</v>
      </c>
      <c r="E89" s="5"/>
      <c r="F89" s="5"/>
      <c r="G89" s="5"/>
      <c r="H89" s="5"/>
      <c r="J89">
        <f>0.0424*13</f>
        <v>0.55120000000000002</v>
      </c>
      <c r="L89">
        <f t="shared" ref="L89:L95" si="12">-0.0154*2015</f>
        <v>-31.031000000000002</v>
      </c>
      <c r="M89">
        <f t="shared" si="9"/>
        <v>-0.91580000000000084</v>
      </c>
      <c r="N89">
        <f t="shared" si="10"/>
        <v>0.40019634092109557</v>
      </c>
      <c r="O89">
        <f t="shared" si="11"/>
        <v>0.28581444560684477</v>
      </c>
    </row>
    <row r="90" spans="1:15" x14ac:dyDescent="0.25">
      <c r="A90" t="s">
        <v>74</v>
      </c>
      <c r="B90" s="5">
        <v>29.564</v>
      </c>
      <c r="D90">
        <v>-2.76E-2</v>
      </c>
      <c r="E90" s="5"/>
      <c r="F90" s="5"/>
      <c r="G90" s="5"/>
      <c r="H90" s="5"/>
      <c r="I90">
        <f t="shared" ref="I90:I95" si="13">0.0424*18</f>
        <v>0.76319999999999999</v>
      </c>
      <c r="L90">
        <f t="shared" si="12"/>
        <v>-31.031000000000002</v>
      </c>
      <c r="M90">
        <f t="shared" si="9"/>
        <v>-0.73140000000000072</v>
      </c>
      <c r="N90">
        <f t="shared" si="10"/>
        <v>0.48123478955457016</v>
      </c>
      <c r="O90">
        <f t="shared" si="11"/>
        <v>0.32488758227133241</v>
      </c>
    </row>
    <row r="91" spans="1:15" x14ac:dyDescent="0.25">
      <c r="A91" t="s">
        <v>79</v>
      </c>
      <c r="B91" s="5">
        <v>29.564</v>
      </c>
      <c r="C91">
        <v>-0.70169999999999999</v>
      </c>
      <c r="E91" s="5"/>
      <c r="F91" s="5"/>
      <c r="G91" s="5"/>
      <c r="H91" s="5"/>
      <c r="I91">
        <f t="shared" si="13"/>
        <v>0.76319999999999999</v>
      </c>
      <c r="L91">
        <f t="shared" si="12"/>
        <v>-31.031000000000002</v>
      </c>
      <c r="M91">
        <f t="shared" si="9"/>
        <v>-1.4055</v>
      </c>
      <c r="N91">
        <f t="shared" si="10"/>
        <v>0.24524440359047078</v>
      </c>
      <c r="O91">
        <f t="shared" si="11"/>
        <v>0.19694479483974892</v>
      </c>
    </row>
    <row r="92" spans="1:15" x14ac:dyDescent="0.25">
      <c r="A92" t="s">
        <v>75</v>
      </c>
      <c r="B92" s="5">
        <v>29.564</v>
      </c>
      <c r="E92" s="5">
        <v>-0.2082</v>
      </c>
      <c r="F92" s="5"/>
      <c r="G92" s="5"/>
      <c r="H92" s="5"/>
      <c r="I92">
        <f t="shared" si="13"/>
        <v>0.76319999999999999</v>
      </c>
      <c r="L92">
        <f t="shared" si="12"/>
        <v>-31.031000000000002</v>
      </c>
      <c r="M92">
        <f t="shared" si="9"/>
        <v>-0.91200000000000259</v>
      </c>
      <c r="N92">
        <f t="shared" si="10"/>
        <v>0.40171998009758503</v>
      </c>
      <c r="O92">
        <f t="shared" si="11"/>
        <v>0.28659074979413368</v>
      </c>
    </row>
    <row r="93" spans="1:15" x14ac:dyDescent="0.25">
      <c r="A93" t="s">
        <v>76</v>
      </c>
      <c r="B93" s="5">
        <v>29.564</v>
      </c>
      <c r="E93" s="5"/>
      <c r="F93" s="5">
        <v>-0.43090000000000001</v>
      </c>
      <c r="G93" s="5"/>
      <c r="H93" s="5"/>
      <c r="I93">
        <f t="shared" si="13"/>
        <v>0.76319999999999999</v>
      </c>
      <c r="L93">
        <f t="shared" si="12"/>
        <v>-31.031000000000002</v>
      </c>
      <c r="M93">
        <f t="shared" si="9"/>
        <v>-1.1347000000000023</v>
      </c>
      <c r="N93">
        <f t="shared" si="10"/>
        <v>0.32151856243623289</v>
      </c>
      <c r="O93">
        <f t="shared" si="11"/>
        <v>0.24329477585506643</v>
      </c>
    </row>
    <row r="94" spans="1:15" x14ac:dyDescent="0.25">
      <c r="A94" t="s">
        <v>77</v>
      </c>
      <c r="B94" s="5">
        <v>29.564</v>
      </c>
      <c r="E94" s="5"/>
      <c r="F94" s="5"/>
      <c r="G94" s="5"/>
      <c r="H94" s="5"/>
      <c r="I94">
        <f t="shared" si="13"/>
        <v>0.76319999999999999</v>
      </c>
      <c r="K94">
        <f>-0.0154*2014</f>
        <v>-31.015600000000003</v>
      </c>
      <c r="M94">
        <f t="shared" si="9"/>
        <v>-0.68840000000000146</v>
      </c>
      <c r="N94">
        <f t="shared" si="10"/>
        <v>0.50237923313647515</v>
      </c>
      <c r="O94">
        <f t="shared" si="11"/>
        <v>0.33438909567970537</v>
      </c>
    </row>
    <row r="95" spans="1:15" x14ac:dyDescent="0.25">
      <c r="A95" t="s">
        <v>78</v>
      </c>
      <c r="B95" s="5">
        <v>29.564</v>
      </c>
      <c r="E95" s="5"/>
      <c r="F95" s="5"/>
      <c r="G95" s="5"/>
      <c r="H95" s="5">
        <v>-1.4E-2</v>
      </c>
      <c r="I95">
        <f t="shared" si="13"/>
        <v>0.76319999999999999</v>
      </c>
      <c r="L95">
        <f t="shared" si="12"/>
        <v>-31.031000000000002</v>
      </c>
      <c r="M95">
        <f t="shared" si="9"/>
        <v>-0.71780000000000044</v>
      </c>
      <c r="N95">
        <f t="shared" si="10"/>
        <v>0.48782428972784109</v>
      </c>
      <c r="O95">
        <f t="shared" si="11"/>
        <v>0.32787762177015939</v>
      </c>
    </row>
    <row r="97" spans="1:1" x14ac:dyDescent="0.25">
      <c r="A97" s="4" t="s">
        <v>46</v>
      </c>
    </row>
    <row r="98" spans="1:1" x14ac:dyDescent="0.25">
      <c r="A98" t="s">
        <v>82</v>
      </c>
    </row>
    <row r="99" spans="1:1" x14ac:dyDescent="0.25">
      <c r="A99" t="s">
        <v>81</v>
      </c>
    </row>
    <row r="100" spans="1:1" x14ac:dyDescent="0.25">
      <c r="A100" t="s">
        <v>83</v>
      </c>
    </row>
    <row r="101" spans="1:1" x14ac:dyDescent="0.25">
      <c r="A101" t="s">
        <v>84</v>
      </c>
    </row>
    <row r="114" spans="1:1" x14ac:dyDescent="0.25">
      <c r="A114" s="4" t="s">
        <v>30</v>
      </c>
    </row>
    <row r="115" spans="1:1" x14ac:dyDescent="0.25">
      <c r="A115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3" sqref="A3"/>
    </sheetView>
  </sheetViews>
  <sheetFormatPr defaultRowHeight="15" x14ac:dyDescent="0.25"/>
  <sheetData>
    <row r="1" spans="1:9" x14ac:dyDescent="0.25">
      <c r="B1" t="s">
        <v>39</v>
      </c>
    </row>
    <row r="2" spans="1:9" x14ac:dyDescent="0.25">
      <c r="A2" t="s">
        <v>40</v>
      </c>
      <c r="B2" t="s">
        <v>41</v>
      </c>
      <c r="C2" t="s">
        <v>30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</row>
    <row r="3" spans="1:9" x14ac:dyDescent="0.25">
      <c r="A3" t="s">
        <v>48</v>
      </c>
      <c r="B3" t="s">
        <v>60</v>
      </c>
      <c r="D3" t="s">
        <v>60</v>
      </c>
      <c r="I3" t="s">
        <v>60</v>
      </c>
    </row>
    <row r="4" spans="1:9" x14ac:dyDescent="0.25">
      <c r="A4" t="s">
        <v>49</v>
      </c>
      <c r="B4" t="s">
        <v>60</v>
      </c>
      <c r="D4" t="s">
        <v>60</v>
      </c>
      <c r="I4" t="s">
        <v>60</v>
      </c>
    </row>
    <row r="5" spans="1:9" x14ac:dyDescent="0.25">
      <c r="A5" t="s">
        <v>50</v>
      </c>
      <c r="B5" t="s">
        <v>60</v>
      </c>
      <c r="D5" t="s">
        <v>60</v>
      </c>
      <c r="I5" t="s">
        <v>60</v>
      </c>
    </row>
    <row r="6" spans="1:9" x14ac:dyDescent="0.25">
      <c r="A6" t="s">
        <v>51</v>
      </c>
      <c r="B6" t="s">
        <v>60</v>
      </c>
      <c r="I6" t="s">
        <v>60</v>
      </c>
    </row>
    <row r="7" spans="1:9" x14ac:dyDescent="0.25">
      <c r="A7" t="s">
        <v>52</v>
      </c>
      <c r="B7" t="s">
        <v>60</v>
      </c>
      <c r="I7" t="s">
        <v>60</v>
      </c>
    </row>
    <row r="8" spans="1:9" x14ac:dyDescent="0.25">
      <c r="A8" t="s">
        <v>53</v>
      </c>
      <c r="B8" t="s">
        <v>60</v>
      </c>
      <c r="D8" t="s">
        <v>60</v>
      </c>
      <c r="I8" t="s">
        <v>60</v>
      </c>
    </row>
    <row r="9" spans="1:9" x14ac:dyDescent="0.25">
      <c r="A9" t="s">
        <v>9</v>
      </c>
      <c r="B9" t="s">
        <v>60</v>
      </c>
      <c r="I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formulae</vt:lpstr>
      <vt:lpstr>progress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2016-01-02T14:03:55Z</dcterms:modified>
</cp:coreProperties>
</file>