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 codeName="ThisWorkbook"/>
  <xr:revisionPtr revIDLastSave="0" documentId="13_ncr:1_{4BFA913B-327B-8742-BF44-CA4007B9F1F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rdine_materiale" sheetId="3" r:id="rId1"/>
  </sheets>
  <definedNames>
    <definedName name="_xlchart.v1.0" hidden="1">ordine_materiale!$F$17:$F$23</definedName>
    <definedName name="_xlchart.v1.1" hidden="1">ordine_materiale!$F$17:$F$23</definedName>
    <definedName name="_xlchart.v1.2" hidden="1">ordine_materiale!$F$17:$F$23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19" i="3"/>
  <c r="G20" i="3"/>
  <c r="G21" i="3"/>
  <c r="G22" i="3"/>
  <c r="G23" i="3"/>
  <c r="G24" i="3"/>
  <c r="G17" i="3"/>
  <c r="F24" i="3"/>
  <c r="F18" i="3"/>
  <c r="E18" i="3"/>
  <c r="E19" i="3"/>
  <c r="F19" i="3" s="1"/>
  <c r="E20" i="3"/>
  <c r="F20" i="3" s="1"/>
  <c r="E21" i="3"/>
  <c r="F21" i="3" s="1"/>
  <c r="F26" i="3" s="1"/>
  <c r="E22" i="3"/>
  <c r="F22" i="3" s="1"/>
  <c r="E23" i="3"/>
  <c r="F23" i="3" s="1"/>
  <c r="E24" i="3"/>
  <c r="E17" i="3"/>
  <c r="F17" i="3" s="1"/>
  <c r="C17" i="3"/>
  <c r="C18" i="3"/>
  <c r="C19" i="3"/>
  <c r="C20" i="3"/>
  <c r="C21" i="3"/>
  <c r="C22" i="3"/>
  <c r="C23" i="3"/>
  <c r="C24" i="3"/>
  <c r="C11" i="3"/>
  <c r="F27" i="3" l="1"/>
  <c r="F29" i="3" s="1"/>
</calcChain>
</file>

<file path=xl/sharedStrings.xml><?xml version="1.0" encoding="utf-8"?>
<sst xmlns="http://schemas.openxmlformats.org/spreadsheetml/2006/main" count="62" uniqueCount="45">
  <si>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</si>
  <si>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</si>
  <si>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</si>
  <si>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</si>
  <si>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</si>
  <si>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</si>
  <si>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</si>
  <si>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</si>
  <si>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</si>
  <si>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</si>
  <si>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</si>
  <si>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</si>
  <si>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</si>
  <si>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</si>
  <si>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totale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</si>
  <si>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</si>
  <si>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</si>
  <si>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</si>
  <si>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</si>
  <si>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</si>
  <si>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</si>
  <si>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</si>
  <si>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</si>
  <si>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</si>
  <si>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</si>
  <si>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</si>
  <si>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</si>
  <si>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</si>
  <si>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</si>
  <si>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Descrizione</t>
  </si>
  <si>
    <t>Quantità</t>
  </si>
  <si>
    <t xml:space="preserve">prezzo </t>
  </si>
  <si>
    <t>Totale Imponibile</t>
  </si>
  <si>
    <t>codice</t>
  </si>
  <si>
    <t xml:space="preserve">Codice </t>
  </si>
  <si>
    <t>Categoria prodotto</t>
  </si>
  <si>
    <t>modello</t>
  </si>
  <si>
    <t>iva 22%</t>
  </si>
  <si>
    <t>Giacche Snowboard</t>
  </si>
  <si>
    <t>Pantaloni Snowboard</t>
  </si>
  <si>
    <t>Scarponi</t>
  </si>
  <si>
    <t xml:space="preserve">SCHEDA ORDINATIVO </t>
  </si>
  <si>
    <t>tot. Importo</t>
  </si>
  <si>
    <t>-</t>
  </si>
  <si>
    <t>% su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</si>
</sst>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2" applyFont="1" applyBorder="1"/>
    <xf numFmtId="0" fontId="4" fillId="2" borderId="1" xfId="0" applyFont="1" applyFill="1" applyBorder="1"/>
    <xf numFmtId="0" fontId="5" fillId="0" borderId="0" xfId="0" applyFont="1"/>
    <xf numFmtId="164" fontId="0" fillId="0" borderId="0" xfId="2" applyFont="1" applyBorder="1"/>
    <xf numFmtId="164" fontId="2" fillId="0" borderId="0" xfId="2" applyFont="1" applyBorder="1" applyAlignment="1">
      <alignment horizontal="right"/>
    </xf>
    <xf numFmtId="164" fontId="5" fillId="0" borderId="1" xfId="2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5" fillId="0" borderId="1" xfId="0" quotePrefix="1" applyFont="1" applyBorder="1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quotePrefix="1" applyFont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0" xfId="0" applyNumberFormat="1" applyFont="1" applyBorder="1"/>
    <xf numFmtId="164" fontId="0" fillId="0" borderId="0" xfId="1" applyFont="1" applyBorder="1"/>
    <xf numFmtId="0" fontId="3" fillId="0" borderId="0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 vertical="top"/>
    </xf>
    <xf numFmtId="0" fontId="7" fillId="4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0" fillId="0" borderId="0" xfId="2" applyFont="1" applyFill="1" applyBorder="1"/>
    <xf numFmtId="9" fontId="0" fillId="0" borderId="1" xfId="3" applyFont="1" applyBorder="1"/>
  </cellXfs>
  <cellStyles count="4">
    <cellStyle name="Euro" xfId="1" xr:uid="{00000000-0005-0000-0000-000000000000}"/>
    <cellStyle name="Normale" xfId="0" builtinId="0"/>
    <cellStyle name="Percentuale" xfId="3" builtinId="5"/>
    <cellStyle name="Valuta" xfId="2" builtinId="4"/>
  </cellStyles>
  <dxfs count="0"/>
  <tableStyles count="1" defaultTableStyle="TableStyleMedium2" defaultPivotStyle="PivotStyleLight16">
    <tableStyle name="Invisible" pivot="0" table="0" count="0" xr9:uid="{274CD37F-C048-484B-B93C-48458821A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su Fatturato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51139032599105794"/>
          <c:y val="0.12153644151281004"/>
          <c:w val="0.38028157934533247"/>
          <c:h val="0.792569371518703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ordine_materiale!$C$17:$C$24</c:f>
              <c:strCache>
                <c:ptCount val="8"/>
                <c:pt idx="0">
                  <c:v>Snowboard EVIL</c:v>
                </c:pt>
                <c:pt idx="1">
                  <c:v>Giacche Snowboard ROUTER</c:v>
                </c:pt>
                <c:pt idx="2">
                  <c:v>Giacche Snowboard MAIMED</c:v>
                </c:pt>
                <c:pt idx="3">
                  <c:v>Pantaloni Snowboard CARGO</c:v>
                </c:pt>
                <c:pt idx="4">
                  <c:v>Pantaloni Snowboard FRANK</c:v>
                </c:pt>
                <c:pt idx="5">
                  <c:v>Scarponi SLOGAN</c:v>
                </c:pt>
                <c:pt idx="6">
                  <c:v>Scarponi PRISON</c:v>
                </c:pt>
                <c:pt idx="7">
                  <c:v>Scarponi SOLID</c:v>
                </c:pt>
              </c:strCache>
            </c:strRef>
          </c:cat>
          <c:val>
            <c:numRef>
              <c:f>ordine_materiale!$G$17:$G$24</c:f>
              <c:numCache>
                <c:formatCode>0%</c:formatCode>
                <c:ptCount val="8"/>
                <c:pt idx="0">
                  <c:v>0.18374998147681637</c:v>
                </c:pt>
                <c:pt idx="1">
                  <c:v>0.12746914037609472</c:v>
                </c:pt>
                <c:pt idx="2">
                  <c:v>7.0462190477601772E-2</c:v>
                </c:pt>
                <c:pt idx="3">
                  <c:v>5.4769349317605916E-2</c:v>
                </c:pt>
                <c:pt idx="4">
                  <c:v>5.8296163478209324E-2</c:v>
                </c:pt>
                <c:pt idx="5">
                  <c:v>0.19850925418253487</c:v>
                </c:pt>
                <c:pt idx="6">
                  <c:v>0.30674392069113704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B-0543-B371-48ACC524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07778865070179E-2"/>
          <c:y val="0.1312485247996201"/>
          <c:w val="0.33993832949842367"/>
          <c:h val="0.78618265489427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articolo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Quantità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ordine_materiale!$C$17:$C$24</c:f>
              <c:strCache>
                <c:ptCount val="8"/>
                <c:pt idx="0">
                  <c:v>Snowboard EVIL</c:v>
                </c:pt>
                <c:pt idx="1">
                  <c:v>Giacche Snowboard ROUTER</c:v>
                </c:pt>
                <c:pt idx="2">
                  <c:v>Giacche Snowboard MAIMED</c:v>
                </c:pt>
                <c:pt idx="3">
                  <c:v>Pantaloni Snowboard CARGO</c:v>
                </c:pt>
                <c:pt idx="4">
                  <c:v>Pantaloni Snowboard FRANK</c:v>
                </c:pt>
                <c:pt idx="5">
                  <c:v>Scarponi SLOGAN</c:v>
                </c:pt>
                <c:pt idx="6">
                  <c:v>Scarponi PRISON</c:v>
                </c:pt>
                <c:pt idx="7">
                  <c:v>Scarponi SOLID</c:v>
                </c:pt>
              </c:strCache>
            </c:strRef>
          </c:cat>
          <c:val>
            <c:numRef>
              <c:f>ordine_materiale!$D$17:$D$24</c:f>
              <c:numCache>
                <c:formatCode>General</c:formatCode>
                <c:ptCount val="8"/>
                <c:pt idx="0">
                  <c:v>10</c:v>
                </c:pt>
                <c:pt idx="1">
                  <c:v>23</c:v>
                </c:pt>
                <c:pt idx="2">
                  <c:v>15</c:v>
                </c:pt>
                <c:pt idx="3">
                  <c:v>11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3-884C-81A7-990F6CD4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55984"/>
        <c:axId val="1995882784"/>
      </c:barChart>
      <c:catAx>
        <c:axId val="20283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5882784"/>
        <c:crosses val="autoZero"/>
        <c:auto val="1"/>
        <c:lblAlgn val="ctr"/>
        <c:lblOffset val="100"/>
        <c:noMultiLvlLbl val="0"/>
      </c:catAx>
      <c:valAx>
        <c:axId val="19958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83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889000" y="158750"/>
          <a:ext cx="3672417" cy="11112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</xdr:colOff>
      <xdr:row>11</xdr:row>
      <xdr:rowOff>0</xdr:rowOff>
    </xdr:from>
    <xdr:to>
      <xdr:col>10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8371418" y="2222499"/>
          <a:ext cx="1344082" cy="47625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2</xdr:col>
      <xdr:colOff>1996722</xdr:colOff>
      <xdr:row>32</xdr:row>
      <xdr:rowOff>145344</xdr:rowOff>
    </xdr:from>
    <xdr:to>
      <xdr:col>7</xdr:col>
      <xdr:colOff>649110</xdr:colOff>
      <xdr:row>53</xdr:row>
      <xdr:rowOff>126999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E5CE682-8971-6CFF-BCBB-45B1A6E74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2024946</xdr:colOff>
      <xdr:row>54</xdr:row>
      <xdr:rowOff>117121</xdr:rowOff>
    </xdr:from>
    <xdr:to>
      <xdr:col>7</xdr:col>
      <xdr:colOff>677333</xdr:colOff>
      <xdr:row>78</xdr:row>
      <xdr:rowOff>84666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A30CE80-5F65-F984-5A99-E4D1567B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10:N34"/>
  <sheetViews>
    <sheetView tabSelected="1" topLeftCell="A25" zoomScale="90" workbookViewId="0">
      <selection activeCell="K34" sqref="K34"/>
    </sheetView>
  </sheetViews>
  <sheetFormatPr baseColWidth="10" defaultColWidth="8.83203125" defaultRowHeight="13" x14ac:dyDescent="0.15"/>
  <cols>
    <col min="1" max="1" width="4.6640625" customWidth="1"/>
    <col min="2" max="2" width="8.5" style="20" bestFit="1" customWidth="1"/>
    <col min="3" max="3" width="55.1640625" customWidth="1"/>
    <col min="4" max="4" width="10.5" bestFit="1" customWidth="1"/>
    <col min="5" max="5" width="18" customWidth="1"/>
    <col min="6" max="6" width="13.5" bestFit="1" customWidth="1"/>
    <col min="7" max="7" width="17.1640625" customWidth="1"/>
    <col min="8" max="8" width="22.83203125" customWidth="1"/>
    <col min="9" max="9" width="7.83203125" bestFit="1" customWidth="1"/>
    <col min="10" max="10" width="20.1640625" bestFit="1" customWidth="1"/>
    <col min="11" max="11" width="18.5" bestFit="1" customWidth="1"/>
    <col min="12" max="12" width="14.83203125" bestFit="1" customWidth="1"/>
    <col min="13" max="13" width="13.33203125" bestFit="1" customWidth="1"/>
  </cols>
  <sheetData>
    <row r="10" spans="2:12" x14ac:dyDescent="0.15">
      <c r="C10" s="19" t="s">
        <v>41</v>
      </c>
    </row>
    <row r="11" spans="2:12" x14ac:dyDescent="0.15">
      <c r="C11" s="12" t="str">
        <f ca="1">"Del "&amp;TEXT(TODAY(),"gg/mm/aaaa")</f>
        <v>Del 19/10/2022</v>
      </c>
    </row>
    <row r="12" spans="2:12" x14ac:dyDescent="0.15">
      <c r="C12" s="13"/>
      <c r="D12" s="12"/>
    </row>
    <row r="13" spans="2:12" x14ac:dyDescent="0.15">
      <c r="C13" s="13"/>
      <c r="D13" s="12"/>
    </row>
    <row r="14" spans="2:12" x14ac:dyDescent="0.15">
      <c r="C14" s="13"/>
      <c r="D14" s="12"/>
      <c r="H14" s="29"/>
      <c r="J14" s="24"/>
      <c r="K14" s="2"/>
      <c r="L14" s="6"/>
    </row>
    <row r="15" spans="2:12" ht="14" x14ac:dyDescent="0.15">
      <c r="C15" s="17"/>
      <c r="H15" s="29"/>
    </row>
    <row r="16" spans="2:12" ht="16" x14ac:dyDescent="0.2">
      <c r="B16" s="21" t="s">
        <v>33</v>
      </c>
      <c r="C16" s="4" t="s">
        <v>29</v>
      </c>
      <c r="D16" s="16" t="s">
        <v>30</v>
      </c>
      <c r="E16" s="16" t="s">
        <v>31</v>
      </c>
      <c r="F16" s="16" t="s">
        <v>14</v>
      </c>
      <c r="G16" s="16" t="s">
        <v>44</v>
      </c>
      <c r="H16" s="30"/>
      <c r="I16" s="27" t="s">
        <v>34</v>
      </c>
      <c r="J16" s="27" t="s">
        <v>35</v>
      </c>
      <c r="K16" s="27" t="s">
        <v>36</v>
      </c>
      <c r="L16" s="27" t="s">
        <v>15</v>
      </c>
    </row>
    <row r="17" spans="2:14" ht="15" customHeight="1" x14ac:dyDescent="0.2">
      <c r="B17" s="26" t="s">
        <v>17</v>
      </c>
      <c r="C17" s="11" t="str">
        <f t="shared" ref="C17:C23" si="0">_xlfn.CONCAT(VLOOKUP(B17,$I$17:$L$29,2,FALSE)," ",VLOOKUP(B17,$I$17:$L$29,3,FALSE))</f>
        <v>Snowboard EVIL</v>
      </c>
      <c r="D17" s="14">
        <v>10</v>
      </c>
      <c r="E17" s="8">
        <f>VLOOKUP(B17,$I$17:$L$29,4,FALSE)</f>
        <v>620</v>
      </c>
      <c r="F17" s="9">
        <f>D17*E17</f>
        <v>6200</v>
      </c>
      <c r="G17" s="33">
        <f>F17/$F$26</f>
        <v>0.18374998147681637</v>
      </c>
      <c r="H17" s="29"/>
      <c r="I17" s="18" t="s">
        <v>16</v>
      </c>
      <c r="J17" s="10" t="s">
        <v>0</v>
      </c>
      <c r="K17" s="1" t="s">
        <v>11</v>
      </c>
      <c r="L17" s="3">
        <v>578</v>
      </c>
    </row>
    <row r="18" spans="2:14" s="5" customFormat="1" ht="15" customHeight="1" x14ac:dyDescent="0.2">
      <c r="B18" s="26" t="s">
        <v>20</v>
      </c>
      <c r="C18" s="11" t="str">
        <f t="shared" si="0"/>
        <v>Giacche Snowboard ROUTER</v>
      </c>
      <c r="D18" s="15">
        <v>23</v>
      </c>
      <c r="E18" s="8">
        <f t="shared" ref="E18:E24" si="1">VLOOKUP(B18,$I$17:$L$29,4,FALSE)</f>
        <v>187</v>
      </c>
      <c r="F18" s="9">
        <f t="shared" ref="F18:F24" si="2">D18*E18</f>
        <v>4301</v>
      </c>
      <c r="G18" s="33">
        <f t="shared" ref="G18:G24" si="3">F18/$F$26</f>
        <v>0.12746914037609472</v>
      </c>
      <c r="H18" s="29"/>
      <c r="I18" s="18" t="s">
        <v>17</v>
      </c>
      <c r="J18" s="10" t="s">
        <v>0</v>
      </c>
      <c r="K18" s="1" t="s">
        <v>12</v>
      </c>
      <c r="L18" s="3">
        <v>620</v>
      </c>
      <c r="M18"/>
      <c r="N18"/>
    </row>
    <row r="19" spans="2:14" s="5" customFormat="1" ht="15" customHeight="1" x14ac:dyDescent="0.2">
      <c r="B19" s="26" t="s">
        <v>22</v>
      </c>
      <c r="C19" s="11" t="str">
        <f t="shared" si="0"/>
        <v>Giacche Snowboard MAIMED</v>
      </c>
      <c r="D19" s="15">
        <v>15</v>
      </c>
      <c r="E19" s="8">
        <f t="shared" si="1"/>
        <v>158.5</v>
      </c>
      <c r="F19" s="9">
        <f t="shared" si="2"/>
        <v>2377.5</v>
      </c>
      <c r="G19" s="33">
        <f t="shared" si="3"/>
        <v>7.0462190477601772E-2</v>
      </c>
      <c r="H19" s="29"/>
      <c r="I19" s="18" t="s">
        <v>18</v>
      </c>
      <c r="J19" s="10" t="s">
        <v>38</v>
      </c>
      <c r="K19" s="1" t="s">
        <v>1</v>
      </c>
      <c r="L19" s="3">
        <v>261.5</v>
      </c>
      <c r="M19"/>
      <c r="N19"/>
    </row>
    <row r="20" spans="2:14" ht="15" customHeight="1" x14ac:dyDescent="0.2">
      <c r="B20" s="26" t="s">
        <v>24</v>
      </c>
      <c r="C20" s="11" t="str">
        <f t="shared" si="0"/>
        <v>Pantaloni Snowboard CARGO</v>
      </c>
      <c r="D20" s="15">
        <v>11</v>
      </c>
      <c r="E20" s="8">
        <f t="shared" si="1"/>
        <v>168</v>
      </c>
      <c r="F20" s="9">
        <f t="shared" si="2"/>
        <v>1848</v>
      </c>
      <c r="G20" s="33">
        <f t="shared" si="3"/>
        <v>5.4769349317605916E-2</v>
      </c>
      <c r="H20" s="29"/>
      <c r="I20" s="18" t="s">
        <v>19</v>
      </c>
      <c r="J20" s="10" t="s">
        <v>38</v>
      </c>
      <c r="K20" s="1" t="s">
        <v>2</v>
      </c>
      <c r="L20" s="3">
        <v>214</v>
      </c>
    </row>
    <row r="21" spans="2:14" ht="15" customHeight="1" x14ac:dyDescent="0.2">
      <c r="B21" s="26" t="s">
        <v>25</v>
      </c>
      <c r="C21" s="11" t="str">
        <f t="shared" si="0"/>
        <v>Pantaloni Snowboard FRANK</v>
      </c>
      <c r="D21" s="15">
        <v>14</v>
      </c>
      <c r="E21" s="8">
        <f t="shared" si="1"/>
        <v>140.5</v>
      </c>
      <c r="F21" s="9">
        <f t="shared" si="2"/>
        <v>1967</v>
      </c>
      <c r="G21" s="33">
        <f t="shared" si="3"/>
        <v>5.8296163478209324E-2</v>
      </c>
      <c r="H21" s="29"/>
      <c r="I21" s="18" t="s">
        <v>20</v>
      </c>
      <c r="J21" s="10" t="s">
        <v>38</v>
      </c>
      <c r="K21" s="1" t="s">
        <v>3</v>
      </c>
      <c r="L21" s="3">
        <v>187</v>
      </c>
      <c r="M21" s="22"/>
      <c r="N21" s="22"/>
    </row>
    <row r="22" spans="2:14" ht="15" customHeight="1" x14ac:dyDescent="0.2">
      <c r="B22" s="26" t="s">
        <v>26</v>
      </c>
      <c r="C22" s="11" t="str">
        <f t="shared" si="0"/>
        <v>Scarponi SLOGAN</v>
      </c>
      <c r="D22" s="15">
        <v>34</v>
      </c>
      <c r="E22" s="8">
        <f t="shared" si="1"/>
        <v>197</v>
      </c>
      <c r="F22" s="9">
        <f t="shared" si="2"/>
        <v>6698</v>
      </c>
      <c r="G22" s="33">
        <f t="shared" si="3"/>
        <v>0.19850925418253487</v>
      </c>
      <c r="H22" s="29"/>
      <c r="I22" s="18" t="s">
        <v>21</v>
      </c>
      <c r="J22" s="10" t="s">
        <v>38</v>
      </c>
      <c r="K22" s="1" t="s">
        <v>4</v>
      </c>
      <c r="L22" s="3">
        <v>299</v>
      </c>
    </row>
    <row r="23" spans="2:14" ht="15" customHeight="1" x14ac:dyDescent="0.2">
      <c r="B23" s="26" t="s">
        <v>27</v>
      </c>
      <c r="C23" s="11" t="str">
        <f t="shared" si="0"/>
        <v>Scarponi PRISON</v>
      </c>
      <c r="D23" s="15">
        <v>45</v>
      </c>
      <c r="E23" s="8">
        <f t="shared" si="1"/>
        <v>230</v>
      </c>
      <c r="F23" s="9">
        <f t="shared" si="2"/>
        <v>10350</v>
      </c>
      <c r="G23" s="33">
        <f t="shared" si="3"/>
        <v>0.30674392069113704</v>
      </c>
      <c r="H23" s="29"/>
      <c r="I23" s="18" t="s">
        <v>22</v>
      </c>
      <c r="J23" s="10" t="s">
        <v>38</v>
      </c>
      <c r="K23" s="1" t="s">
        <v>5</v>
      </c>
      <c r="L23" s="3">
        <v>158.5</v>
      </c>
    </row>
    <row r="24" spans="2:14" ht="15" customHeight="1" x14ac:dyDescent="0.2">
      <c r="B24" s="26" t="s">
        <v>28</v>
      </c>
      <c r="C24" s="11" t="str">
        <f>_xlfn.CONCAT(VLOOKUP(B24,$I$17:$L$29,2,FALSE)," ",VLOOKUP(B24,$I$17:$L$29,3,FALSE))</f>
        <v>Scarponi SOLID</v>
      </c>
      <c r="D24" s="28" t="s">
        <v>43</v>
      </c>
      <c r="E24" s="8">
        <f t="shared" si="1"/>
        <v>195.5</v>
      </c>
      <c r="F24" s="9" t="e">
        <f t="shared" si="2"/>
        <v>#VALUE!</v>
      </c>
      <c r="G24" s="33" t="e">
        <f t="shared" si="3"/>
        <v>#VALUE!</v>
      </c>
      <c r="H24" s="29"/>
      <c r="I24" s="18" t="s">
        <v>23</v>
      </c>
      <c r="J24" s="10" t="s">
        <v>39</v>
      </c>
      <c r="K24" s="1" t="s">
        <v>6</v>
      </c>
      <c r="L24" s="3">
        <v>183.5</v>
      </c>
    </row>
    <row r="25" spans="2:14" ht="15" customHeight="1" x14ac:dyDescent="0.2">
      <c r="G25" s="22"/>
      <c r="H25" s="31"/>
      <c r="I25" s="18" t="s">
        <v>24</v>
      </c>
      <c r="J25" s="10" t="s">
        <v>39</v>
      </c>
      <c r="K25" s="1" t="s">
        <v>7</v>
      </c>
      <c r="L25" s="3">
        <v>168</v>
      </c>
    </row>
    <row r="26" spans="2:14" ht="15" customHeight="1" x14ac:dyDescent="0.2">
      <c r="E26" s="7" t="s">
        <v>32</v>
      </c>
      <c r="F26" s="9">
        <f>_xlfn.AGGREGATE(9,6,F17:F24)</f>
        <v>33741.5</v>
      </c>
      <c r="G26" s="22"/>
      <c r="H26" s="31"/>
      <c r="I26" s="18" t="s">
        <v>25</v>
      </c>
      <c r="J26" s="10" t="s">
        <v>39</v>
      </c>
      <c r="K26" s="1" t="s">
        <v>8</v>
      </c>
      <c r="L26" s="3">
        <v>140.5</v>
      </c>
    </row>
    <row r="27" spans="2:14" ht="15" customHeight="1" x14ac:dyDescent="0.2">
      <c r="C27" s="2"/>
      <c r="D27" s="6"/>
      <c r="E27" s="7" t="s">
        <v>37</v>
      </c>
      <c r="F27" s="9">
        <f>F26*22%</f>
        <v>7423.13</v>
      </c>
      <c r="G27" s="6"/>
      <c r="H27" s="32"/>
      <c r="I27" s="18" t="s">
        <v>26</v>
      </c>
      <c r="J27" s="10" t="s">
        <v>40</v>
      </c>
      <c r="K27" s="1" t="s">
        <v>13</v>
      </c>
      <c r="L27" s="3">
        <v>197</v>
      </c>
    </row>
    <row r="28" spans="2:14" ht="15" customHeight="1" x14ac:dyDescent="0.15">
      <c r="C28" s="2"/>
      <c r="D28" s="2"/>
      <c r="G28" s="6"/>
      <c r="H28" s="6"/>
      <c r="I28" s="18" t="s">
        <v>27</v>
      </c>
      <c r="J28" s="10" t="s">
        <v>40</v>
      </c>
      <c r="K28" s="1" t="s">
        <v>9</v>
      </c>
      <c r="L28" s="3">
        <v>230</v>
      </c>
    </row>
    <row r="29" spans="2:14" ht="15" customHeight="1" x14ac:dyDescent="0.2">
      <c r="C29" s="2"/>
      <c r="D29" s="2"/>
      <c r="E29" s="25" t="s">
        <v>42</v>
      </c>
      <c r="F29" s="9">
        <f>_xlfn.AGGREGATE(9,6,F26:F27)</f>
        <v>41164.629999999997</v>
      </c>
      <c r="G29" s="6"/>
      <c r="H29" s="6"/>
      <c r="I29" s="18" t="s">
        <v>28</v>
      </c>
      <c r="J29" s="10" t="s">
        <v>40</v>
      </c>
      <c r="K29" s="1" t="s">
        <v>10</v>
      </c>
      <c r="L29" s="3">
        <v>195.5</v>
      </c>
    </row>
    <row r="30" spans="2:14" x14ac:dyDescent="0.15">
      <c r="C30" s="2"/>
      <c r="D30" s="2"/>
      <c r="E30" s="6"/>
      <c r="F30" s="6"/>
      <c r="G30" s="6"/>
      <c r="H30" s="6"/>
    </row>
    <row r="31" spans="2:14" x14ac:dyDescent="0.15">
      <c r="C31" s="2"/>
      <c r="D31" s="2"/>
      <c r="E31" s="6"/>
      <c r="F31" s="6"/>
      <c r="G31" s="6"/>
      <c r="H31" s="6"/>
    </row>
    <row r="32" spans="2:14" x14ac:dyDescent="0.15">
      <c r="C32" s="2"/>
      <c r="D32" s="2"/>
      <c r="E32" s="2"/>
      <c r="F32" s="2"/>
      <c r="G32" s="2"/>
      <c r="H32" s="2"/>
    </row>
    <row r="33" spans="3:8" x14ac:dyDescent="0.15">
      <c r="C33" s="2"/>
      <c r="D33" s="2"/>
      <c r="E33" s="2"/>
      <c r="F33" s="2"/>
      <c r="G33" s="2"/>
      <c r="H33" s="2"/>
    </row>
    <row r="34" spans="3:8" x14ac:dyDescent="0.15">
      <c r="C34" s="2"/>
      <c r="D34" s="2"/>
      <c r="G34" s="23"/>
      <c r="H34" s="23"/>
    </row>
  </sheetData>
  <phoneticPr fontId="0" type="noConversion"/>
  <dataValidations count="1">
    <dataValidation type="list" allowBlank="1" showInputMessage="1" showErrorMessage="1" sqref="D12:D14" xr:uid="{00000000-0002-0000-0000-000000000000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ordine_materiale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2022-08-31T13:51:39Z</dcterms:created>
  <dcterms:modified xsi:type="dcterms:W3CDTF">2022-10-19T15:07:07Z</dcterms:modified>
</cp:coreProperties>
</file>