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YT\Thesis\Kevin_Hemolytic peptides\HSPN Paper\Paper 1\Supplementary Material\SM3_HSPNs\"/>
    </mc:Choice>
  </mc:AlternateContent>
  <xr:revisionPtr revIDLastSave="0" documentId="13_ncr:1_{DC5CE8FC-B886-40A2-8459-3A55491E274F}" xr6:coauthVersionLast="47" xr6:coauthVersionMax="47" xr10:uidLastSave="{00000000-0000-0000-0000-000000000000}"/>
  <bookViews>
    <workbookView xWindow="-108" yWindow="-108" windowWidth="23256" windowHeight="12456" tabRatio="631" xr2:uid="{62FF3B46-4DEE-4255-A966-F4BA3BC5D001}"/>
  </bookViews>
  <sheets>
    <sheet name="Best Networks" sheetId="23" r:id="rId1"/>
    <sheet name="AngularSep_HSPN" sheetId="21" r:id="rId2"/>
    <sheet name="Bhattacharyya_HSPN" sheetId="20" r:id="rId3"/>
    <sheet name="Chebyshev_HSPN" sheetId="18" r:id="rId4"/>
    <sheet name="Euclidean_HSPN" sheetId="15" r:id="rId5"/>
    <sheet name="Soergel_HSPN" sheetId="19" r:id="rId6"/>
    <sheet name="Total_HSPN" sheetId="24" r:id="rId7"/>
  </sheets>
  <definedNames>
    <definedName name="_xlnm._FilterDatabase" localSheetId="0" hidden="1">'Best Networks'!$B$1:$O$14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23" l="1"/>
  <c r="N11" i="23"/>
  <c r="I11" i="23"/>
  <c r="O10" i="23"/>
  <c r="N10" i="23"/>
  <c r="O9" i="23"/>
  <c r="N9" i="23"/>
  <c r="I9" i="23"/>
  <c r="O8" i="23"/>
  <c r="N8" i="23"/>
  <c r="O7" i="23"/>
  <c r="N7" i="23"/>
  <c r="I7" i="23"/>
  <c r="O6" i="23"/>
  <c r="N6" i="23"/>
  <c r="O4" i="23"/>
  <c r="O5" i="23"/>
  <c r="O2" i="23"/>
  <c r="O3" i="23"/>
  <c r="N4" i="23"/>
  <c r="H56" i="24"/>
  <c r="H55" i="24"/>
  <c r="H54" i="24"/>
  <c r="H45" i="24"/>
  <c r="H44" i="24"/>
  <c r="H43" i="24"/>
  <c r="H42" i="24"/>
  <c r="H41" i="24"/>
  <c r="H40" i="24"/>
  <c r="H39" i="24"/>
  <c r="H34" i="24"/>
  <c r="H33" i="24"/>
  <c r="H32" i="24"/>
  <c r="H31" i="24"/>
  <c r="H30" i="24"/>
  <c r="H29" i="24"/>
  <c r="H28" i="24"/>
  <c r="H23" i="24"/>
  <c r="H22" i="24"/>
  <c r="H21" i="24"/>
  <c r="H20" i="24"/>
  <c r="H19" i="24"/>
  <c r="H18" i="24"/>
  <c r="H17" i="24"/>
  <c r="H16" i="24"/>
  <c r="H15" i="24"/>
  <c r="H12" i="24"/>
  <c r="H11" i="24"/>
  <c r="H10" i="24"/>
  <c r="H9" i="24"/>
  <c r="H8" i="24"/>
  <c r="H7" i="24"/>
  <c r="H6" i="24"/>
  <c r="N3" i="23"/>
  <c r="I3" i="23"/>
  <c r="N2" i="23"/>
  <c r="N5" i="23"/>
  <c r="I5" i="23"/>
  <c r="M3" i="21"/>
  <c r="M4" i="21"/>
  <c r="M5" i="21"/>
  <c r="M6" i="21"/>
  <c r="M7" i="21"/>
  <c r="M8" i="21"/>
  <c r="M9" i="21"/>
  <c r="M10" i="21"/>
  <c r="M11" i="21"/>
  <c r="M12" i="21"/>
  <c r="M2" i="21"/>
  <c r="M3" i="20"/>
  <c r="M4" i="20"/>
  <c r="M5" i="20"/>
  <c r="M6" i="20"/>
  <c r="M7" i="20"/>
  <c r="M8" i="20"/>
  <c r="M9" i="20"/>
  <c r="M10" i="20"/>
  <c r="M11" i="20"/>
  <c r="M12" i="20"/>
  <c r="M2" i="20"/>
  <c r="M2" i="19"/>
  <c r="M3" i="19"/>
  <c r="M4" i="19"/>
  <c r="M5" i="19"/>
  <c r="M6" i="19"/>
  <c r="M7" i="19"/>
  <c r="M8" i="19"/>
  <c r="M9" i="19"/>
  <c r="M10" i="19"/>
  <c r="M11" i="19"/>
  <c r="M12" i="19"/>
  <c r="M3" i="15"/>
  <c r="M4" i="15"/>
  <c r="M5" i="15"/>
  <c r="M6" i="15"/>
  <c r="M7" i="15"/>
  <c r="M8" i="15"/>
  <c r="M9" i="15"/>
  <c r="M10" i="15"/>
  <c r="M11" i="15"/>
  <c r="M12" i="15"/>
  <c r="M2" i="15"/>
  <c r="M3" i="18"/>
  <c r="M4" i="18"/>
  <c r="M5" i="18"/>
  <c r="M6" i="18"/>
  <c r="M7" i="18"/>
  <c r="M8" i="18"/>
  <c r="M9" i="18"/>
  <c r="M10" i="18"/>
  <c r="M11" i="18"/>
  <c r="M12" i="18"/>
  <c r="M2" i="18"/>
  <c r="H12" i="21"/>
  <c r="H11" i="21"/>
  <c r="H10" i="21"/>
  <c r="H12" i="20"/>
  <c r="H11" i="20"/>
  <c r="H10" i="20"/>
  <c r="H9" i="20"/>
  <c r="H8" i="20"/>
  <c r="H7" i="20" l="1"/>
  <c r="H6" i="20"/>
  <c r="H12" i="18"/>
  <c r="H10" i="18"/>
  <c r="H9" i="18"/>
  <c r="H8" i="18"/>
  <c r="H11" i="18"/>
  <c r="H7" i="18"/>
  <c r="H6" i="18"/>
  <c r="H12" i="19"/>
  <c r="H11" i="19"/>
  <c r="H10" i="19"/>
  <c r="H8" i="19"/>
  <c r="H9" i="19"/>
  <c r="H7" i="19"/>
  <c r="H6" i="19"/>
  <c r="H5" i="18"/>
  <c r="H4" i="18"/>
  <c r="H12" i="15"/>
  <c r="H11" i="15"/>
  <c r="H10" i="15"/>
  <c r="H9" i="15"/>
  <c r="H8" i="15"/>
  <c r="H7" i="15"/>
  <c r="H6" i="15"/>
</calcChain>
</file>

<file path=xl/sharedStrings.xml><?xml version="1.0" encoding="utf-8"?>
<sst xmlns="http://schemas.openxmlformats.org/spreadsheetml/2006/main" count="157" uniqueCount="30">
  <si>
    <t>No</t>
  </si>
  <si>
    <t>Edges</t>
  </si>
  <si>
    <t>Density</t>
  </si>
  <si>
    <t>Modularity</t>
  </si>
  <si>
    <t>Diameter</t>
  </si>
  <si>
    <t>Av_degree</t>
  </si>
  <si>
    <t xml:space="preserve">Av_Path_Length </t>
  </si>
  <si>
    <t>Av_Cluster_Coeff</t>
  </si>
  <si>
    <t>Similarity Cutoff</t>
  </si>
  <si>
    <t>Singletons (Giant Component)</t>
  </si>
  <si>
    <t>Singletones (Degree 0)</t>
  </si>
  <si>
    <t>Clusters (N. Communities)</t>
  </si>
  <si>
    <t>Euclidean</t>
  </si>
  <si>
    <t>Chebyshev</t>
  </si>
  <si>
    <t>Soergel</t>
  </si>
  <si>
    <t>Angular Separation</t>
  </si>
  <si>
    <t>Clusters (no zero degree)</t>
  </si>
  <si>
    <t>Metrics</t>
  </si>
  <si>
    <t>Similarity_Cutoff</t>
  </si>
  <si>
    <t>Singletons (GC)</t>
  </si>
  <si>
    <t>Clusters</t>
  </si>
  <si>
    <t>Bhattacharyya</t>
  </si>
  <si>
    <t>Angular_Separation</t>
  </si>
  <si>
    <t>Singletons (D0)</t>
  </si>
  <si>
    <t>ACC</t>
  </si>
  <si>
    <t>No. Clusters</t>
  </si>
  <si>
    <t>APL</t>
  </si>
  <si>
    <t>Average_Degree</t>
  </si>
  <si>
    <t>Mod/Den</t>
  </si>
  <si>
    <t>Clusters (no D0)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</si>
</sst>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1" fillId="4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4" borderId="0" xfId="0" applyFill="1"/>
    <xf numFmtId="0" fontId="2" fillId="4" borderId="0" xfId="0" applyFont="1" applyFill="1"/>
    <xf numFmtId="164" fontId="1" fillId="0" borderId="0" xfId="0" applyNumberFormat="1" applyFont="1" applyFill="1"/>
    <xf numFmtId="2" fontId="1" fillId="0" borderId="5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988392126094149E-2"/>
          <c:y val="3.7799398564759272E-2"/>
          <c:w val="0.93450138659417281"/>
          <c:h val="0.79930819253936736"/>
        </c:manualLayout>
      </c:layout>
      <c:scatterChart>
        <c:scatterStyle val="lineMarker"/>
        <c:varyColors val="0"/>
        <c:ser>
          <c:idx val="2"/>
          <c:order val="0"/>
          <c:tx>
            <c:strRef>
              <c:f>AngularSep_HSPN!$E$1</c:f>
              <c:strCache>
                <c:ptCount val="1"/>
                <c:pt idx="0">
                  <c:v>Density</c:v>
                </c:pt>
              </c:strCache>
            </c:strRef>
          </c:tx>
          <c:xVal>
            <c:numRef>
              <c:f>AngularSep_HSPN!$B$2:$B$12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AngularSep_HSPN!$E$2:$E$12</c:f>
              <c:numCache>
                <c:formatCode>0.000</c:formatCode>
                <c:ptCount val="1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1.9E-2</c:v>
                </c:pt>
                <c:pt idx="5">
                  <c:v>1.9E-2</c:v>
                </c:pt>
                <c:pt idx="6">
                  <c:v>1.9E-2</c:v>
                </c:pt>
                <c:pt idx="7">
                  <c:v>1.9E-2</c:v>
                </c:pt>
                <c:pt idx="8" formatCode="General">
                  <c:v>1.9E-2</c:v>
                </c:pt>
                <c:pt idx="9" formatCode="General">
                  <c:v>1.7999999999999999E-2</c:v>
                </c:pt>
                <c:pt idx="10" formatCode="General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5-4638-80F8-2A7DC3DE254D}"/>
            </c:ext>
          </c:extLst>
        </c:ser>
        <c:ser>
          <c:idx val="3"/>
          <c:order val="1"/>
          <c:tx>
            <c:strRef>
              <c:f>AngularSep_HSPN!$F$1</c:f>
              <c:strCache>
                <c:ptCount val="1"/>
                <c:pt idx="0">
                  <c:v>Av_Cluster_Coeff</c:v>
                </c:pt>
              </c:strCache>
            </c:strRef>
          </c:tx>
          <c:xVal>
            <c:numRef>
              <c:f>AngularSep_HSPN!$B$2:$B$12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AngularSep_HSPN!$F$2:$F$12</c:f>
              <c:numCache>
                <c:formatCode>0.000</c:formatCode>
                <c:ptCount val="11"/>
                <c:pt idx="0">
                  <c:v>0.183</c:v>
                </c:pt>
                <c:pt idx="1">
                  <c:v>0.184</c:v>
                </c:pt>
                <c:pt idx="2">
                  <c:v>0.184</c:v>
                </c:pt>
                <c:pt idx="3">
                  <c:v>0.184</c:v>
                </c:pt>
                <c:pt idx="4">
                  <c:v>0.185</c:v>
                </c:pt>
                <c:pt idx="5">
                  <c:v>0.185</c:v>
                </c:pt>
                <c:pt idx="6">
                  <c:v>0.186</c:v>
                </c:pt>
                <c:pt idx="7">
                  <c:v>0.189</c:v>
                </c:pt>
                <c:pt idx="8" formatCode="General">
                  <c:v>0.19400000000000001</c:v>
                </c:pt>
                <c:pt idx="9" formatCode="General">
                  <c:v>0.20499999999999999</c:v>
                </c:pt>
                <c:pt idx="10" formatCode="General">
                  <c:v>0.28100000000000003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5-4638-80F8-2A7DC3DE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01903"/>
        <c:axId val="122570231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AngularSep_HSPN!$D$1</c15:sqref>
                        </c15:formulaRef>
                      </c:ext>
                    </c:extLst>
                    <c:strCache>
                      <c:ptCount val="1"/>
                      <c:pt idx="0">
                        <c:v>Modularity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AngularSep_HSPN!$B$2:$B$12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0.55000000000000004</c:v>
                      </c:pt>
                      <c:pt idx="3">
                        <c:v>0.6</c:v>
                      </c:pt>
                      <c:pt idx="4">
                        <c:v>0.65</c:v>
                      </c:pt>
                      <c:pt idx="5">
                        <c:v>0.7</c:v>
                      </c:pt>
                      <c:pt idx="6">
                        <c:v>0.75</c:v>
                      </c:pt>
                      <c:pt idx="7">
                        <c:v>0.8</c:v>
                      </c:pt>
                      <c:pt idx="8">
                        <c:v>0.85</c:v>
                      </c:pt>
                      <c:pt idx="9">
                        <c:v>0.9</c:v>
                      </c:pt>
                      <c:pt idx="10">
                        <c:v>0.95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AngularSep_HSPN!$D$2:$D$12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0.49</c:v>
                      </c:pt>
                      <c:pt idx="1">
                        <c:v>0.49</c:v>
                      </c:pt>
                      <c:pt idx="2">
                        <c:v>0.49099999999999999</c:v>
                      </c:pt>
                      <c:pt idx="3">
                        <c:v>0.49199999999999999</c:v>
                      </c:pt>
                      <c:pt idx="4">
                        <c:v>0.49299999999999999</c:v>
                      </c:pt>
                      <c:pt idx="5">
                        <c:v>0.48899999999999999</c:v>
                      </c:pt>
                      <c:pt idx="6">
                        <c:v>0.49399999999999999</c:v>
                      </c:pt>
                      <c:pt idx="7">
                        <c:v>0.48599999999999999</c:v>
                      </c:pt>
                      <c:pt idx="8" formatCode="General">
                        <c:v>0.49199999999999999</c:v>
                      </c:pt>
                      <c:pt idx="9" formatCode="General">
                        <c:v>0.499</c:v>
                      </c:pt>
                      <c:pt idx="10" formatCode="General">
                        <c:v>0.55000000000000004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A55-4638-80F8-2A7DC3DE254D}"/>
                  </c:ext>
                </c:extLst>
              </c15:ser>
            </c15:filteredScatterSeries>
          </c:ext>
        </c:extLst>
      </c:scatterChart>
      <c:valAx>
        <c:axId val="1225701903"/>
        <c:scaling>
          <c:orientation val="minMax"/>
          <c:max val="0.9500000000000000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Similarity 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2319"/>
        <c:crosses val="autoZero"/>
        <c:crossBetween val="midCat"/>
        <c:majorUnit val="5.000000000000001E-2"/>
      </c:valAx>
      <c:valAx>
        <c:axId val="12257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190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825549614262687E-2"/>
          <c:y val="0.30719492746682336"/>
          <c:w val="0.12713747465937017"/>
          <c:h val="0.25115157480314959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Soergel_HSPN!$D$1</c:f>
              <c:strCache>
                <c:ptCount val="1"/>
                <c:pt idx="0">
                  <c:v>Modularity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Soergel_HSPN!$B$2:$B$12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Soergel_HSPN!$D$2:$D$12</c:f>
              <c:numCache>
                <c:formatCode>0.000</c:formatCode>
                <c:ptCount val="11"/>
                <c:pt idx="0">
                  <c:v>0.441</c:v>
                </c:pt>
                <c:pt idx="1">
                  <c:v>0.44500000000000001</c:v>
                </c:pt>
                <c:pt idx="2">
                  <c:v>0.44900000000000001</c:v>
                </c:pt>
                <c:pt idx="3">
                  <c:v>0.45300000000000001</c:v>
                </c:pt>
                <c:pt idx="4">
                  <c:v>0.46300000000000002</c:v>
                </c:pt>
                <c:pt idx="5">
                  <c:v>0.496</c:v>
                </c:pt>
                <c:pt idx="6">
                  <c:v>0.55800000000000005</c:v>
                </c:pt>
                <c:pt idx="7">
                  <c:v>0.71899999999999997</c:v>
                </c:pt>
                <c:pt idx="8" formatCode="General">
                  <c:v>0.92900000000000005</c:v>
                </c:pt>
                <c:pt idx="9" formatCode="General">
                  <c:v>0.96599999999999997</c:v>
                </c:pt>
                <c:pt idx="10" formatCode="General">
                  <c:v>0.94499999999999995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C-486E-B96A-E25BAB3A4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1904"/>
        <c:axId val="80602320"/>
      </c:scatterChart>
      <c:valAx>
        <c:axId val="80601904"/>
        <c:scaling>
          <c:orientation val="minMax"/>
          <c:max val="0.9500000000000000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2320"/>
        <c:crosses val="autoZero"/>
        <c:crossBetween val="midCat"/>
        <c:majorUnit val="5.000000000000001E-2"/>
        <c:minorUnit val="5.000000000000001E-2"/>
      </c:valAx>
      <c:valAx>
        <c:axId val="806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AngularSep_HSPN!$D$1</c:f>
              <c:strCache>
                <c:ptCount val="1"/>
                <c:pt idx="0">
                  <c:v>Modularity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AngularSep_HSPN!$B$2:$B$12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AngularSep_HSPN!$D$2:$D$12</c:f>
              <c:numCache>
                <c:formatCode>0.000</c:formatCode>
                <c:ptCount val="11"/>
                <c:pt idx="0">
                  <c:v>0.49</c:v>
                </c:pt>
                <c:pt idx="1">
                  <c:v>0.49</c:v>
                </c:pt>
                <c:pt idx="2">
                  <c:v>0.49099999999999999</c:v>
                </c:pt>
                <c:pt idx="3">
                  <c:v>0.49199999999999999</c:v>
                </c:pt>
                <c:pt idx="4">
                  <c:v>0.49299999999999999</c:v>
                </c:pt>
                <c:pt idx="5">
                  <c:v>0.48899999999999999</c:v>
                </c:pt>
                <c:pt idx="6">
                  <c:v>0.49399999999999999</c:v>
                </c:pt>
                <c:pt idx="7">
                  <c:v>0.48599999999999999</c:v>
                </c:pt>
                <c:pt idx="8" formatCode="General">
                  <c:v>0.49199999999999999</c:v>
                </c:pt>
                <c:pt idx="9" formatCode="General">
                  <c:v>0.499</c:v>
                </c:pt>
                <c:pt idx="10" formatCode="General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7-43FC-80D1-F0C5F8159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1904"/>
        <c:axId val="80602320"/>
      </c:scatterChart>
      <c:valAx>
        <c:axId val="80601904"/>
        <c:scaling>
          <c:orientation val="minMax"/>
          <c:max val="0.9500000000000000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2320"/>
        <c:crosses val="autoZero"/>
        <c:crossBetween val="midCat"/>
        <c:majorUnit val="5.000000000000001E-2"/>
        <c:minorUnit val="5.000000000000001E-2"/>
      </c:valAx>
      <c:valAx>
        <c:axId val="806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988392126094149E-2"/>
          <c:y val="3.7799398564759272E-2"/>
          <c:w val="0.93450138659417281"/>
          <c:h val="0.79930819253936736"/>
        </c:manualLayout>
      </c:layout>
      <c:scatterChart>
        <c:scatterStyle val="lineMarker"/>
        <c:varyColors val="0"/>
        <c:ser>
          <c:idx val="2"/>
          <c:order val="0"/>
          <c:tx>
            <c:strRef>
              <c:f>Bhattacharyya_HSPN!$E$1</c:f>
              <c:strCache>
                <c:ptCount val="1"/>
                <c:pt idx="0">
                  <c:v>Density</c:v>
                </c:pt>
              </c:strCache>
            </c:strRef>
          </c:tx>
          <c:xVal>
            <c:numRef>
              <c:f>Bhattacharyya_HSPN!$B$2:$B$12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Bhattacharyya_HSPN!$E$2:$E$12</c:f>
              <c:numCache>
                <c:formatCode>0.000</c:formatCode>
                <c:ptCount val="11"/>
                <c:pt idx="0">
                  <c:v>8.0000000000000002E-3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6.0000000000000001E-3</c:v>
                </c:pt>
                <c:pt idx="8" formatCode="General">
                  <c:v>4.0000000000000001E-3</c:v>
                </c:pt>
                <c:pt idx="9" formatCode="General">
                  <c:v>1E-3</c:v>
                </c:pt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C-4076-BE86-F00DA10935F3}"/>
            </c:ext>
          </c:extLst>
        </c:ser>
        <c:ser>
          <c:idx val="3"/>
          <c:order val="1"/>
          <c:tx>
            <c:strRef>
              <c:f>Bhattacharyya_HSPN!$F$1</c:f>
              <c:strCache>
                <c:ptCount val="1"/>
                <c:pt idx="0">
                  <c:v>Av_Cluster_Coeff</c:v>
                </c:pt>
              </c:strCache>
            </c:strRef>
          </c:tx>
          <c:xVal>
            <c:numRef>
              <c:f>Bhattacharyya_HSPN!$B$2:$B$12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Bhattacharyya_HSPN!$F$2:$F$12</c:f>
              <c:numCache>
                <c:formatCode>0.000</c:formatCode>
                <c:ptCount val="11"/>
                <c:pt idx="0">
                  <c:v>2.5000000000000001E-2</c:v>
                </c:pt>
                <c:pt idx="1">
                  <c:v>2.5999999999999999E-2</c:v>
                </c:pt>
                <c:pt idx="2">
                  <c:v>2.5999999999999999E-2</c:v>
                </c:pt>
                <c:pt idx="3">
                  <c:v>2.5999999999999999E-2</c:v>
                </c:pt>
                <c:pt idx="4">
                  <c:v>2.7E-2</c:v>
                </c:pt>
                <c:pt idx="5">
                  <c:v>2.7E-2</c:v>
                </c:pt>
                <c:pt idx="6">
                  <c:v>2.8000000000000001E-2</c:v>
                </c:pt>
                <c:pt idx="7">
                  <c:v>2.9000000000000001E-2</c:v>
                </c:pt>
                <c:pt idx="8" formatCode="General">
                  <c:v>0.03</c:v>
                </c:pt>
                <c:pt idx="9" formatCode="General">
                  <c:v>2.4E-2</c:v>
                </c:pt>
                <c:pt idx="10" formatCode="General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2C-4076-BE86-F00DA109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01903"/>
        <c:axId val="122570231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Bhattacharyya_HSPN!$D$1</c15:sqref>
                        </c15:formulaRef>
                      </c:ext>
                    </c:extLst>
                    <c:strCache>
                      <c:ptCount val="1"/>
                      <c:pt idx="0">
                        <c:v>Modularity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Bhattacharyya_HSPN!$B$2:$B$12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0.55000000000000004</c:v>
                      </c:pt>
                      <c:pt idx="3">
                        <c:v>0.6</c:v>
                      </c:pt>
                      <c:pt idx="4">
                        <c:v>0.65</c:v>
                      </c:pt>
                      <c:pt idx="5">
                        <c:v>0.7</c:v>
                      </c:pt>
                      <c:pt idx="6">
                        <c:v>0.75</c:v>
                      </c:pt>
                      <c:pt idx="7">
                        <c:v>0.8</c:v>
                      </c:pt>
                      <c:pt idx="8">
                        <c:v>0.85</c:v>
                      </c:pt>
                      <c:pt idx="9">
                        <c:v>0.9</c:v>
                      </c:pt>
                      <c:pt idx="10">
                        <c:v>0.95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Bhattacharyya_HSPN!$D$2:$D$12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0.45600000000000002</c:v>
                      </c:pt>
                      <c:pt idx="1">
                        <c:v>0.45700000000000002</c:v>
                      </c:pt>
                      <c:pt idx="2">
                        <c:v>0.45700000000000002</c:v>
                      </c:pt>
                      <c:pt idx="3">
                        <c:v>0.46100000000000002</c:v>
                      </c:pt>
                      <c:pt idx="4">
                        <c:v>0.47</c:v>
                      </c:pt>
                      <c:pt idx="5">
                        <c:v>0.45600000000000002</c:v>
                      </c:pt>
                      <c:pt idx="6">
                        <c:v>0.47199999999999998</c:v>
                      </c:pt>
                      <c:pt idx="7">
                        <c:v>0.51200000000000001</c:v>
                      </c:pt>
                      <c:pt idx="8" formatCode="General">
                        <c:v>0.60899999999999999</c:v>
                      </c:pt>
                      <c:pt idx="9" formatCode="General">
                        <c:v>0.91900000000000004</c:v>
                      </c:pt>
                      <c:pt idx="10" formatCode="General">
                        <c:v>0.94599999999999995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D2C-4076-BE86-F00DA10935F3}"/>
                  </c:ext>
                </c:extLst>
              </c15:ser>
            </c15:filteredScatterSeries>
          </c:ext>
        </c:extLst>
      </c:scatterChart>
      <c:valAx>
        <c:axId val="1225701903"/>
        <c:scaling>
          <c:orientation val="minMax"/>
          <c:max val="0.9500000000000000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Similarity 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2319"/>
        <c:crosses val="autoZero"/>
        <c:crossBetween val="midCat"/>
        <c:majorUnit val="5.000000000000001E-2"/>
      </c:valAx>
      <c:valAx>
        <c:axId val="12257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190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825549614262687E-2"/>
          <c:y val="0.30719492746682336"/>
          <c:w val="0.12713747465937017"/>
          <c:h val="0.25115157480314959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Bhattacharyya_HSPN!$D$1</c:f>
              <c:strCache>
                <c:ptCount val="1"/>
                <c:pt idx="0">
                  <c:v>Modularity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Bhattacharyya_HSPN!$B$2:$B$12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Bhattacharyya_HSPN!$D$2:$D$12</c:f>
              <c:numCache>
                <c:formatCode>0.000</c:formatCode>
                <c:ptCount val="11"/>
                <c:pt idx="0">
                  <c:v>0.45600000000000002</c:v>
                </c:pt>
                <c:pt idx="1">
                  <c:v>0.45700000000000002</c:v>
                </c:pt>
                <c:pt idx="2">
                  <c:v>0.45700000000000002</c:v>
                </c:pt>
                <c:pt idx="3">
                  <c:v>0.46100000000000002</c:v>
                </c:pt>
                <c:pt idx="4">
                  <c:v>0.47</c:v>
                </c:pt>
                <c:pt idx="5">
                  <c:v>0.45600000000000002</c:v>
                </c:pt>
                <c:pt idx="6">
                  <c:v>0.47199999999999998</c:v>
                </c:pt>
                <c:pt idx="7">
                  <c:v>0.51200000000000001</c:v>
                </c:pt>
                <c:pt idx="8" formatCode="General">
                  <c:v>0.60899999999999999</c:v>
                </c:pt>
                <c:pt idx="9" formatCode="General">
                  <c:v>0.91900000000000004</c:v>
                </c:pt>
                <c:pt idx="10" formatCode="General">
                  <c:v>0.94599999999999995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8-48D8-B425-86224EAA1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1904"/>
        <c:axId val="80602320"/>
      </c:scatterChart>
      <c:valAx>
        <c:axId val="80601904"/>
        <c:scaling>
          <c:orientation val="minMax"/>
          <c:max val="0.9500000000000000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2320"/>
        <c:crosses val="autoZero"/>
        <c:crossBetween val="midCat"/>
        <c:majorUnit val="5.000000000000001E-2"/>
        <c:minorUnit val="5.000000000000001E-2"/>
      </c:valAx>
      <c:valAx>
        <c:axId val="806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988392126094149E-2"/>
          <c:y val="3.7799398564759272E-2"/>
          <c:w val="0.93450138659417281"/>
          <c:h val="0.79930819253936736"/>
        </c:manualLayout>
      </c:layout>
      <c:scatterChart>
        <c:scatterStyle val="lineMarker"/>
        <c:varyColors val="0"/>
        <c:ser>
          <c:idx val="2"/>
          <c:order val="0"/>
          <c:tx>
            <c:strRef>
              <c:f>Chebyshev_HSPN!$E$1</c:f>
              <c:strCache>
                <c:ptCount val="1"/>
                <c:pt idx="0">
                  <c:v>Density</c:v>
                </c:pt>
              </c:strCache>
            </c:strRef>
          </c:tx>
          <c:xVal>
            <c:numRef>
              <c:f>Chebyshev_HSPN!$B$2:$B$12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Chebyshev_HSPN!$E$2:$E$12</c:f>
              <c:numCache>
                <c:formatCode>0.000</c:formatCode>
                <c:ptCount val="11"/>
                <c:pt idx="0">
                  <c:v>1.7000000000000001E-2</c:v>
                </c:pt>
                <c:pt idx="1">
                  <c:v>1.6E-2</c:v>
                </c:pt>
                <c:pt idx="2">
                  <c:v>1.4999999999999999E-2</c:v>
                </c:pt>
                <c:pt idx="3">
                  <c:v>1.4E-2</c:v>
                </c:pt>
                <c:pt idx="4">
                  <c:v>1.2E-2</c:v>
                </c:pt>
                <c:pt idx="5">
                  <c:v>8.9999999999999993E-3</c:v>
                </c:pt>
                <c:pt idx="6">
                  <c:v>5.0000000000000001E-3</c:v>
                </c:pt>
                <c:pt idx="7">
                  <c:v>2E-3</c:v>
                </c:pt>
                <c:pt idx="8" formatCode="General">
                  <c:v>1E-3</c:v>
                </c:pt>
                <c:pt idx="9" formatCode="General">
                  <c:v>0</c:v>
                </c:pt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0-4550-B1D0-98B01260A050}"/>
            </c:ext>
          </c:extLst>
        </c:ser>
        <c:ser>
          <c:idx val="3"/>
          <c:order val="1"/>
          <c:tx>
            <c:strRef>
              <c:f>Chebyshev_HSPN!$F$1</c:f>
              <c:strCache>
                <c:ptCount val="1"/>
                <c:pt idx="0">
                  <c:v>Av_Cluster_Coeff</c:v>
                </c:pt>
              </c:strCache>
            </c:strRef>
          </c:tx>
          <c:xVal>
            <c:numRef>
              <c:f>Chebyshev_HSPN!$B$2:$B$12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Chebyshev_HSPN!$F$2:$F$12</c:f>
              <c:numCache>
                <c:formatCode>0.000</c:formatCode>
                <c:ptCount val="11"/>
                <c:pt idx="0">
                  <c:v>2.1000000000000001E-2</c:v>
                </c:pt>
                <c:pt idx="1">
                  <c:v>2.3E-2</c:v>
                </c:pt>
                <c:pt idx="2">
                  <c:v>2.5000000000000001E-2</c:v>
                </c:pt>
                <c:pt idx="3">
                  <c:v>2.8000000000000001E-2</c:v>
                </c:pt>
                <c:pt idx="4">
                  <c:v>3.2000000000000001E-2</c:v>
                </c:pt>
                <c:pt idx="5">
                  <c:v>4.1000000000000002E-2</c:v>
                </c:pt>
                <c:pt idx="6">
                  <c:v>5.8000000000000003E-2</c:v>
                </c:pt>
                <c:pt idx="7">
                  <c:v>8.2000000000000003E-2</c:v>
                </c:pt>
                <c:pt idx="8" formatCode="General">
                  <c:v>0.13300000000000001</c:v>
                </c:pt>
                <c:pt idx="9" formatCode="General">
                  <c:v>0.17799999999999999</c:v>
                </c:pt>
                <c:pt idx="10" formatCode="General">
                  <c:v>6.3E-2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30-4550-B1D0-98B01260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01903"/>
        <c:axId val="122570231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Chebyshev_HSPN!$D$1</c15:sqref>
                        </c15:formulaRef>
                      </c:ext>
                    </c:extLst>
                    <c:strCache>
                      <c:ptCount val="1"/>
                      <c:pt idx="0">
                        <c:v>Modularity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Chebyshev_HSPN!$B$2:$B$12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0.55000000000000004</c:v>
                      </c:pt>
                      <c:pt idx="3">
                        <c:v>0.6</c:v>
                      </c:pt>
                      <c:pt idx="4">
                        <c:v>0.65</c:v>
                      </c:pt>
                      <c:pt idx="5">
                        <c:v>0.7</c:v>
                      </c:pt>
                      <c:pt idx="6">
                        <c:v>0.75</c:v>
                      </c:pt>
                      <c:pt idx="7">
                        <c:v>0.8</c:v>
                      </c:pt>
                      <c:pt idx="8">
                        <c:v>0.85</c:v>
                      </c:pt>
                      <c:pt idx="9">
                        <c:v>0.9</c:v>
                      </c:pt>
                      <c:pt idx="10">
                        <c:v>0.95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Chebyshev_HSPN!$D$2:$D$12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0.313</c:v>
                      </c:pt>
                      <c:pt idx="1">
                        <c:v>0.317</c:v>
                      </c:pt>
                      <c:pt idx="2">
                        <c:v>0.33100000000000002</c:v>
                      </c:pt>
                      <c:pt idx="3">
                        <c:v>0.33500000000000002</c:v>
                      </c:pt>
                      <c:pt idx="4">
                        <c:v>0.376</c:v>
                      </c:pt>
                      <c:pt idx="5">
                        <c:v>0.42299999999999999</c:v>
                      </c:pt>
                      <c:pt idx="6">
                        <c:v>0.54300000000000004</c:v>
                      </c:pt>
                      <c:pt idx="7">
                        <c:v>0.76800000000000002</c:v>
                      </c:pt>
                      <c:pt idx="8" formatCode="General">
                        <c:v>0.93799999999999994</c:v>
                      </c:pt>
                      <c:pt idx="9" formatCode="General">
                        <c:v>0.89200000000000002</c:v>
                      </c:pt>
                      <c:pt idx="10" formatCode="General">
                        <c:v>0.9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F30-4550-B1D0-98B01260A050}"/>
                  </c:ext>
                </c:extLst>
              </c15:ser>
            </c15:filteredScatterSeries>
          </c:ext>
        </c:extLst>
      </c:scatterChart>
      <c:valAx>
        <c:axId val="1225701903"/>
        <c:scaling>
          <c:orientation val="minMax"/>
          <c:max val="0.9500000000000000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Similarity 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2319"/>
        <c:crosses val="autoZero"/>
        <c:crossBetween val="midCat"/>
        <c:majorUnit val="5.000000000000001E-2"/>
      </c:valAx>
      <c:valAx>
        <c:axId val="12257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190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825549614262687E-2"/>
          <c:y val="0.30719492746682336"/>
          <c:w val="0.12713747465937017"/>
          <c:h val="0.25115157480314959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Chebyshev_HSPN!$D$1</c:f>
              <c:strCache>
                <c:ptCount val="1"/>
                <c:pt idx="0">
                  <c:v>Modularity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Chebyshev_HSPN!$B$2:$B$12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Chebyshev_HSPN!$D$2:$D$12</c:f>
              <c:numCache>
                <c:formatCode>0.000</c:formatCode>
                <c:ptCount val="11"/>
                <c:pt idx="0">
                  <c:v>0.313</c:v>
                </c:pt>
                <c:pt idx="1">
                  <c:v>0.317</c:v>
                </c:pt>
                <c:pt idx="2">
                  <c:v>0.33100000000000002</c:v>
                </c:pt>
                <c:pt idx="3">
                  <c:v>0.33500000000000002</c:v>
                </c:pt>
                <c:pt idx="4">
                  <c:v>0.376</c:v>
                </c:pt>
                <c:pt idx="5">
                  <c:v>0.42299999999999999</c:v>
                </c:pt>
                <c:pt idx="6">
                  <c:v>0.54300000000000004</c:v>
                </c:pt>
                <c:pt idx="7">
                  <c:v>0.76800000000000002</c:v>
                </c:pt>
                <c:pt idx="8" formatCode="General">
                  <c:v>0.93799999999999994</c:v>
                </c:pt>
                <c:pt idx="9" formatCode="General">
                  <c:v>0.89200000000000002</c:v>
                </c:pt>
                <c:pt idx="10" formatCode="General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E-4AC2-90B5-23F796E91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1904"/>
        <c:axId val="80602320"/>
      </c:scatterChart>
      <c:valAx>
        <c:axId val="80601904"/>
        <c:scaling>
          <c:orientation val="minMax"/>
          <c:max val="0.9500000000000000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2320"/>
        <c:crosses val="autoZero"/>
        <c:crossBetween val="midCat"/>
        <c:majorUnit val="5.000000000000001E-2"/>
        <c:minorUnit val="5.000000000000001E-2"/>
      </c:valAx>
      <c:valAx>
        <c:axId val="806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988392126094149E-2"/>
          <c:y val="3.7799398564759272E-2"/>
          <c:w val="0.93450138659417281"/>
          <c:h val="0.79930819253936736"/>
        </c:manualLayout>
      </c:layout>
      <c:scatterChart>
        <c:scatterStyle val="lineMarker"/>
        <c:varyColors val="0"/>
        <c:ser>
          <c:idx val="2"/>
          <c:order val="0"/>
          <c:tx>
            <c:strRef>
              <c:f>Euclidean_HSPN!$E$1</c:f>
              <c:strCache>
                <c:ptCount val="1"/>
                <c:pt idx="0">
                  <c:v>Density</c:v>
                </c:pt>
              </c:strCache>
            </c:strRef>
          </c:tx>
          <c:xVal>
            <c:numRef>
              <c:f>Euclidean_HSPN!$B$2:$B$12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Euclidean_HSPN!$E$2:$E$12</c:f>
              <c:numCache>
                <c:formatCode>0.000</c:formatCode>
                <c:ptCount val="11"/>
                <c:pt idx="0">
                  <c:v>8.0000000000000002E-3</c:v>
                </c:pt>
                <c:pt idx="1">
                  <c:v>8.0000000000000002E-3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6.0000000000000001E-3</c:v>
                </c:pt>
                <c:pt idx="6">
                  <c:v>5.0000000000000001E-3</c:v>
                </c:pt>
                <c:pt idx="7">
                  <c:v>3.0000000000000001E-3</c:v>
                </c:pt>
                <c:pt idx="8" formatCode="General">
                  <c:v>1E-3</c:v>
                </c:pt>
                <c:pt idx="9" formatCode="General">
                  <c:v>1E-3</c:v>
                </c:pt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4-4157-85E6-2051ECF65377}"/>
            </c:ext>
          </c:extLst>
        </c:ser>
        <c:ser>
          <c:idx val="3"/>
          <c:order val="1"/>
          <c:tx>
            <c:strRef>
              <c:f>Euclidean_HSPN!$F$1</c:f>
              <c:strCache>
                <c:ptCount val="1"/>
                <c:pt idx="0">
                  <c:v>Av_Cluster_Coeff</c:v>
                </c:pt>
              </c:strCache>
            </c:strRef>
          </c:tx>
          <c:xVal>
            <c:numRef>
              <c:f>Euclidean_HSPN!$B$2:$B$12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Euclidean_HSPN!$F$2:$F$12</c:f>
              <c:numCache>
                <c:formatCode>0.000</c:formatCode>
                <c:ptCount val="11"/>
                <c:pt idx="0">
                  <c:v>2.5999999999999999E-2</c:v>
                </c:pt>
                <c:pt idx="1">
                  <c:v>2.7E-2</c:v>
                </c:pt>
                <c:pt idx="2">
                  <c:v>2.7E-2</c:v>
                </c:pt>
                <c:pt idx="3">
                  <c:v>2.7E-2</c:v>
                </c:pt>
                <c:pt idx="4">
                  <c:v>2.8000000000000001E-2</c:v>
                </c:pt>
                <c:pt idx="5">
                  <c:v>0.03</c:v>
                </c:pt>
                <c:pt idx="6">
                  <c:v>0.03</c:v>
                </c:pt>
                <c:pt idx="7">
                  <c:v>2.8000000000000001E-2</c:v>
                </c:pt>
                <c:pt idx="8" formatCode="General">
                  <c:v>2.1999999999999999E-2</c:v>
                </c:pt>
                <c:pt idx="9" formatCode="General">
                  <c:v>1.4999999999999999E-2</c:v>
                </c:pt>
                <c:pt idx="10" formatCode="General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04-4157-85E6-2051ECF65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01903"/>
        <c:axId val="122570231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Euclidean_HSPN!$D$1</c15:sqref>
                        </c15:formulaRef>
                      </c:ext>
                    </c:extLst>
                    <c:strCache>
                      <c:ptCount val="1"/>
                      <c:pt idx="0">
                        <c:v>Modularity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Euclidean_HSPN!$B$2:$B$12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0.55000000000000004</c:v>
                      </c:pt>
                      <c:pt idx="3">
                        <c:v>0.6</c:v>
                      </c:pt>
                      <c:pt idx="4">
                        <c:v>0.65</c:v>
                      </c:pt>
                      <c:pt idx="5">
                        <c:v>0.7</c:v>
                      </c:pt>
                      <c:pt idx="6">
                        <c:v>0.75</c:v>
                      </c:pt>
                      <c:pt idx="7">
                        <c:v>0.8</c:v>
                      </c:pt>
                      <c:pt idx="8">
                        <c:v>0.85</c:v>
                      </c:pt>
                      <c:pt idx="9">
                        <c:v>0.9</c:v>
                      </c:pt>
                      <c:pt idx="10">
                        <c:v>0.95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Euclidean_HSPN!$D$2:$D$12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0.46600000000000003</c:v>
                      </c:pt>
                      <c:pt idx="1">
                        <c:v>0.47499999999999998</c:v>
                      </c:pt>
                      <c:pt idx="2">
                        <c:v>0.46400000000000002</c:v>
                      </c:pt>
                      <c:pt idx="3">
                        <c:v>0.47099999999999997</c:v>
                      </c:pt>
                      <c:pt idx="4">
                        <c:v>0.47899999999999998</c:v>
                      </c:pt>
                      <c:pt idx="5">
                        <c:v>0.49399999999999999</c:v>
                      </c:pt>
                      <c:pt idx="6">
                        <c:v>0.56799999999999995</c:v>
                      </c:pt>
                      <c:pt idx="7">
                        <c:v>0.70899999999999996</c:v>
                      </c:pt>
                      <c:pt idx="8" formatCode="General">
                        <c:v>0.93200000000000005</c:v>
                      </c:pt>
                      <c:pt idx="9" formatCode="General">
                        <c:v>0.95799999999999996</c:v>
                      </c:pt>
                      <c:pt idx="10" formatCode="General">
                        <c:v>0.92900000000000005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B04-4157-85E6-2051ECF65377}"/>
                  </c:ext>
                </c:extLst>
              </c15:ser>
            </c15:filteredScatterSeries>
          </c:ext>
        </c:extLst>
      </c:scatterChart>
      <c:valAx>
        <c:axId val="1225701903"/>
        <c:scaling>
          <c:orientation val="minMax"/>
          <c:max val="0.9500000000000000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Similarity 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2319"/>
        <c:crosses val="autoZero"/>
        <c:crossBetween val="midCat"/>
        <c:majorUnit val="5.000000000000001E-2"/>
      </c:valAx>
      <c:valAx>
        <c:axId val="12257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190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825549614262687E-2"/>
          <c:y val="0.30719492746682336"/>
          <c:w val="0.12713747465937017"/>
          <c:h val="0.25115157480314959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Euclidean_HSPN!$D$1</c:f>
              <c:strCache>
                <c:ptCount val="1"/>
                <c:pt idx="0">
                  <c:v>Modularity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Euclidean_HSPN!$B$2:$B$12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Euclidean_HSPN!$D$2:$D$12</c:f>
              <c:numCache>
                <c:formatCode>0.000</c:formatCode>
                <c:ptCount val="11"/>
                <c:pt idx="0">
                  <c:v>0.46600000000000003</c:v>
                </c:pt>
                <c:pt idx="1">
                  <c:v>0.47499999999999998</c:v>
                </c:pt>
                <c:pt idx="2">
                  <c:v>0.46400000000000002</c:v>
                </c:pt>
                <c:pt idx="3">
                  <c:v>0.47099999999999997</c:v>
                </c:pt>
                <c:pt idx="4">
                  <c:v>0.47899999999999998</c:v>
                </c:pt>
                <c:pt idx="5">
                  <c:v>0.49399999999999999</c:v>
                </c:pt>
                <c:pt idx="6">
                  <c:v>0.56799999999999995</c:v>
                </c:pt>
                <c:pt idx="7">
                  <c:v>0.70899999999999996</c:v>
                </c:pt>
                <c:pt idx="8" formatCode="General">
                  <c:v>0.93200000000000005</c:v>
                </c:pt>
                <c:pt idx="9" formatCode="General">
                  <c:v>0.95799999999999996</c:v>
                </c:pt>
                <c:pt idx="10" formatCode="General">
                  <c:v>0.92900000000000005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B-493D-9614-620328217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1904"/>
        <c:axId val="80602320"/>
      </c:scatterChart>
      <c:valAx>
        <c:axId val="80601904"/>
        <c:scaling>
          <c:orientation val="minMax"/>
          <c:max val="0.9500000000000000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2320"/>
        <c:crosses val="autoZero"/>
        <c:crossBetween val="midCat"/>
        <c:majorUnit val="5.000000000000001E-2"/>
        <c:minorUnit val="5.000000000000001E-2"/>
      </c:valAx>
      <c:valAx>
        <c:axId val="806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988392126094149E-2"/>
          <c:y val="3.7799398564759272E-2"/>
          <c:w val="0.93450138659417281"/>
          <c:h val="0.79930819253936736"/>
        </c:manualLayout>
      </c:layout>
      <c:scatterChart>
        <c:scatterStyle val="lineMarker"/>
        <c:varyColors val="0"/>
        <c:ser>
          <c:idx val="2"/>
          <c:order val="0"/>
          <c:tx>
            <c:strRef>
              <c:f>Soergel_HSPN!$E$1</c:f>
              <c:strCache>
                <c:ptCount val="1"/>
                <c:pt idx="0">
                  <c:v>Density</c:v>
                </c:pt>
              </c:strCache>
            </c:strRef>
          </c:tx>
          <c:xVal>
            <c:numRef>
              <c:f>Soergel_HSPN!$B$2:$B$12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Soergel_HSPN!$E$2:$E$12</c:f>
              <c:numCache>
                <c:formatCode>0.000</c:formatCode>
                <c:ptCount val="11"/>
                <c:pt idx="0">
                  <c:v>8.9999999999999993E-3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7.0000000000000001E-3</c:v>
                </c:pt>
                <c:pt idx="6">
                  <c:v>5.0000000000000001E-3</c:v>
                </c:pt>
                <c:pt idx="7">
                  <c:v>3.0000000000000001E-3</c:v>
                </c:pt>
                <c:pt idx="8" formatCode="General">
                  <c:v>1E-3</c:v>
                </c:pt>
                <c:pt idx="9" formatCode="General">
                  <c:v>1E-3</c:v>
                </c:pt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6-45B8-892A-65999EFE3B31}"/>
            </c:ext>
          </c:extLst>
        </c:ser>
        <c:ser>
          <c:idx val="3"/>
          <c:order val="1"/>
          <c:tx>
            <c:strRef>
              <c:f>Soergel_HSPN!$F$1</c:f>
              <c:strCache>
                <c:ptCount val="1"/>
                <c:pt idx="0">
                  <c:v>Av_Cluster_Coeff</c:v>
                </c:pt>
              </c:strCache>
            </c:strRef>
          </c:tx>
          <c:xVal>
            <c:numRef>
              <c:f>Soergel_HSPN!$B$2:$B$12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Soergel_HSPN!$F$2:$F$12</c:f>
              <c:numCache>
                <c:formatCode>0.000</c:formatCode>
                <c:ptCount val="11"/>
                <c:pt idx="0">
                  <c:v>2.4E-2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2.7E-2</c:v>
                </c:pt>
                <c:pt idx="5">
                  <c:v>2.8000000000000001E-2</c:v>
                </c:pt>
                <c:pt idx="6">
                  <c:v>0.03</c:v>
                </c:pt>
                <c:pt idx="7">
                  <c:v>3.1E-2</c:v>
                </c:pt>
                <c:pt idx="8" formatCode="General">
                  <c:v>2.8000000000000001E-2</c:v>
                </c:pt>
                <c:pt idx="9" formatCode="General">
                  <c:v>1.7000000000000001E-2</c:v>
                </c:pt>
                <c:pt idx="10" formatCode="General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06-45B8-892A-65999EFE3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01903"/>
        <c:axId val="122570231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Soergel_HSPN!$D$1</c15:sqref>
                        </c15:formulaRef>
                      </c:ext>
                    </c:extLst>
                    <c:strCache>
                      <c:ptCount val="1"/>
                      <c:pt idx="0">
                        <c:v>Modularity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Soergel_HSPN!$B$2:$B$12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0.55000000000000004</c:v>
                      </c:pt>
                      <c:pt idx="3">
                        <c:v>0.6</c:v>
                      </c:pt>
                      <c:pt idx="4">
                        <c:v>0.65</c:v>
                      </c:pt>
                      <c:pt idx="5">
                        <c:v>0.7</c:v>
                      </c:pt>
                      <c:pt idx="6">
                        <c:v>0.75</c:v>
                      </c:pt>
                      <c:pt idx="7">
                        <c:v>0.8</c:v>
                      </c:pt>
                      <c:pt idx="8">
                        <c:v>0.85</c:v>
                      </c:pt>
                      <c:pt idx="9">
                        <c:v>0.9</c:v>
                      </c:pt>
                      <c:pt idx="10">
                        <c:v>0.95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Soergel_HSPN!$D$2:$D$12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0.441</c:v>
                      </c:pt>
                      <c:pt idx="1">
                        <c:v>0.44500000000000001</c:v>
                      </c:pt>
                      <c:pt idx="2">
                        <c:v>0.44900000000000001</c:v>
                      </c:pt>
                      <c:pt idx="3">
                        <c:v>0.45300000000000001</c:v>
                      </c:pt>
                      <c:pt idx="4">
                        <c:v>0.46300000000000002</c:v>
                      </c:pt>
                      <c:pt idx="5">
                        <c:v>0.496</c:v>
                      </c:pt>
                      <c:pt idx="6">
                        <c:v>0.55800000000000005</c:v>
                      </c:pt>
                      <c:pt idx="7">
                        <c:v>0.71899999999999997</c:v>
                      </c:pt>
                      <c:pt idx="8" formatCode="General">
                        <c:v>0.92900000000000005</c:v>
                      </c:pt>
                      <c:pt idx="9" formatCode="General">
                        <c:v>0.96599999999999997</c:v>
                      </c:pt>
                      <c:pt idx="10" formatCode="General">
                        <c:v>0.94499999999999995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406-45B8-892A-65999EFE3B31}"/>
                  </c:ext>
                </c:extLst>
              </c15:ser>
            </c15:filteredScatterSeries>
          </c:ext>
        </c:extLst>
      </c:scatterChart>
      <c:valAx>
        <c:axId val="1225701903"/>
        <c:scaling>
          <c:orientation val="minMax"/>
          <c:max val="0.9500000000000000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Similarity 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2319"/>
        <c:crosses val="autoZero"/>
        <c:crossBetween val="midCat"/>
        <c:majorUnit val="5.000000000000001E-2"/>
      </c:valAx>
      <c:valAx>
        <c:axId val="12257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190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825549614262687E-2"/>
          <c:y val="0.30719492746682336"/>
          <c:w val="0.12713747465937017"/>
          <c:h val="0.25115157480314959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136489</xdr:colOff>
      <xdr:row>12</xdr:row>
      <xdr:rowOff>178902</xdr:rowOff>
    </xdr:from>
    <xdr:to>
      <xdr:col>12</xdr:col>
      <xdr:colOff>6698</xdr:colOff>
      <xdr:row>33</xdr:row>
      <xdr:rowOff>6113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596A04-EC58-41B7-97FD-E4AF9894E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142352</xdr:colOff>
      <xdr:row>32</xdr:row>
      <xdr:rowOff>181708</xdr:rowOff>
    </xdr:from>
    <xdr:to>
      <xdr:col>12</xdr:col>
      <xdr:colOff>41868</xdr:colOff>
      <xdr:row>47</xdr:row>
      <xdr:rowOff>161611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71C9FC-B324-4BE7-856B-9B0E8A802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136489</xdr:colOff>
      <xdr:row>12</xdr:row>
      <xdr:rowOff>178902</xdr:rowOff>
    </xdr:from>
    <xdr:to>
      <xdr:col>12</xdr:col>
      <xdr:colOff>6698</xdr:colOff>
      <xdr:row>33</xdr:row>
      <xdr:rowOff>6113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24747-480D-465C-859B-268DEFAFE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142352</xdr:colOff>
      <xdr:row>32</xdr:row>
      <xdr:rowOff>181708</xdr:rowOff>
    </xdr:from>
    <xdr:to>
      <xdr:col>12</xdr:col>
      <xdr:colOff>41868</xdr:colOff>
      <xdr:row>47</xdr:row>
      <xdr:rowOff>161611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71427-B88A-4043-A2B3-0D0F5DEA2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136489</xdr:colOff>
      <xdr:row>12</xdr:row>
      <xdr:rowOff>178902</xdr:rowOff>
    </xdr:from>
    <xdr:to>
      <xdr:col>12</xdr:col>
      <xdr:colOff>6698</xdr:colOff>
      <xdr:row>33</xdr:row>
      <xdr:rowOff>6113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D1745-B628-476C-87EF-A23CEC20B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142352</xdr:colOff>
      <xdr:row>32</xdr:row>
      <xdr:rowOff>181708</xdr:rowOff>
    </xdr:from>
    <xdr:to>
      <xdr:col>12</xdr:col>
      <xdr:colOff>41868</xdr:colOff>
      <xdr:row>47</xdr:row>
      <xdr:rowOff>161611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E9ADF5-F039-4E70-8151-64C8173AC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136489</xdr:colOff>
      <xdr:row>12</xdr:row>
      <xdr:rowOff>178902</xdr:rowOff>
    </xdr:from>
    <xdr:to>
      <xdr:col>12</xdr:col>
      <xdr:colOff>6698</xdr:colOff>
      <xdr:row>33</xdr:row>
      <xdr:rowOff>6113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31F55-5907-4FA0-BDFB-20ED3D9D7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142352</xdr:colOff>
      <xdr:row>32</xdr:row>
      <xdr:rowOff>181708</xdr:rowOff>
    </xdr:from>
    <xdr:to>
      <xdr:col>12</xdr:col>
      <xdr:colOff>41868</xdr:colOff>
      <xdr:row>47</xdr:row>
      <xdr:rowOff>161611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2D2A61-5F4F-410C-B41C-EA025E80F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136489</xdr:colOff>
      <xdr:row>12</xdr:row>
      <xdr:rowOff>178902</xdr:rowOff>
    </xdr:from>
    <xdr:to>
      <xdr:col>12</xdr:col>
      <xdr:colOff>6698</xdr:colOff>
      <xdr:row>33</xdr:row>
      <xdr:rowOff>6113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9BB76-60BC-44B5-B554-10167E39B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142352</xdr:colOff>
      <xdr:row>32</xdr:row>
      <xdr:rowOff>181708</xdr:rowOff>
    </xdr:from>
    <xdr:to>
      <xdr:col>12</xdr:col>
      <xdr:colOff>41868</xdr:colOff>
      <xdr:row>47</xdr:row>
      <xdr:rowOff>161611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D6F363-F2D3-4222-97F2-C44C920AD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C0AE-4F61-4784-9210-C0E45719934B}">
  <sheetPr>
    <tabColor theme="7" tint="0.79998168889431442"/>
  </sheetPr>
  <dimension ref="A1:P14"/>
  <sheetViews>
    <sheetView tabSelected="1" zoomScale="115" zoomScaleNormal="115" workbookViewId="0">
      <selection activeCell="E21" sqref="E21"/>
    </sheetView>
  </sheetViews>
  <sheetFormatPr defaultRowHeight="14.4" x14ac:dyDescent="0.3"/>
  <cols>
    <col min="1" max="1" width="3.44140625" bestFit="1" customWidth="1"/>
    <col min="2" max="2" width="16.44140625" bestFit="1" customWidth="1"/>
    <col min="3" max="3" width="10.44140625" customWidth="1"/>
    <col min="5" max="5" width="10.88671875" customWidth="1"/>
    <col min="7" max="7" width="15.109375" customWidth="1"/>
    <col min="8" max="8" width="13.109375" customWidth="1"/>
    <col min="9" max="9" width="11.44140625" customWidth="1"/>
    <col min="10" max="10" width="10.77734375" customWidth="1"/>
    <col min="12" max="12" width="14.88671875" customWidth="1"/>
    <col min="13" max="13" width="9.44140625" customWidth="1"/>
  </cols>
  <sheetData>
    <row r="1" spans="1:16" ht="29.4" thickBot="1" x14ac:dyDescent="0.35">
      <c r="A1" s="2" t="s">
        <v>0</v>
      </c>
      <c r="B1" s="2" t="s">
        <v>17</v>
      </c>
      <c r="C1" s="2" t="s">
        <v>18</v>
      </c>
      <c r="D1" s="2" t="s">
        <v>1</v>
      </c>
      <c r="E1" s="2" t="s">
        <v>3</v>
      </c>
      <c r="F1" s="2" t="s">
        <v>2</v>
      </c>
      <c r="G1" s="2" t="s">
        <v>7</v>
      </c>
      <c r="H1" s="2" t="s">
        <v>20</v>
      </c>
      <c r="I1" s="2" t="s">
        <v>19</v>
      </c>
      <c r="J1" s="2" t="s">
        <v>23</v>
      </c>
      <c r="K1" s="2" t="s">
        <v>4</v>
      </c>
      <c r="L1" s="2" t="s">
        <v>6</v>
      </c>
      <c r="M1" s="2" t="s">
        <v>5</v>
      </c>
      <c r="N1" s="2" t="s">
        <v>29</v>
      </c>
      <c r="O1" s="2" t="s">
        <v>28</v>
      </c>
    </row>
    <row r="2" spans="1:16" s="8" customFormat="1" ht="15" thickBot="1" x14ac:dyDescent="0.35">
      <c r="A2" s="6">
        <v>1</v>
      </c>
      <c r="B2" s="28" t="s">
        <v>15</v>
      </c>
      <c r="C2" s="22">
        <v>0</v>
      </c>
      <c r="D2" s="23">
        <v>26471</v>
      </c>
      <c r="E2" s="24">
        <v>0.49</v>
      </c>
      <c r="F2" s="24">
        <v>0.02</v>
      </c>
      <c r="G2" s="24">
        <v>0.183</v>
      </c>
      <c r="H2" s="23">
        <v>8</v>
      </c>
      <c r="I2" s="23">
        <v>0</v>
      </c>
      <c r="J2" s="23">
        <v>0</v>
      </c>
      <c r="K2" s="23">
        <v>5</v>
      </c>
      <c r="L2" s="23">
        <v>2.8410000000000002</v>
      </c>
      <c r="M2" s="23">
        <v>32.145000000000003</v>
      </c>
      <c r="N2" s="25">
        <f>H2-J2</f>
        <v>8</v>
      </c>
      <c r="O2" s="8">
        <f>E2/F2</f>
        <v>24.5</v>
      </c>
      <c r="P2" s="21"/>
    </row>
    <row r="3" spans="1:16" s="8" customFormat="1" ht="15" thickBot="1" x14ac:dyDescent="0.35">
      <c r="A3" s="6">
        <v>2</v>
      </c>
      <c r="B3" s="32" t="s">
        <v>15</v>
      </c>
      <c r="C3" s="33">
        <v>0.9</v>
      </c>
      <c r="D3" s="34">
        <v>25065</v>
      </c>
      <c r="E3" s="34">
        <v>0.499</v>
      </c>
      <c r="F3" s="34">
        <v>1.7999999999999999E-2</v>
      </c>
      <c r="G3" s="34">
        <v>0.20499999999999999</v>
      </c>
      <c r="H3" s="34">
        <v>32</v>
      </c>
      <c r="I3" s="34">
        <f>1647-1600</f>
        <v>47</v>
      </c>
      <c r="J3" s="34">
        <v>17</v>
      </c>
      <c r="K3" s="34">
        <v>7</v>
      </c>
      <c r="L3" s="35">
        <v>2.9350000000000001</v>
      </c>
      <c r="M3" s="34">
        <v>30.437000000000001</v>
      </c>
      <c r="N3" s="36">
        <f t="shared" ref="N3" si="0">H3-J3</f>
        <v>15</v>
      </c>
      <c r="O3" s="8">
        <f>E3/F3</f>
        <v>27.722222222222225</v>
      </c>
      <c r="P3" s="21"/>
    </row>
    <row r="4" spans="1:16" s="8" customFormat="1" ht="15" thickBot="1" x14ac:dyDescent="0.35">
      <c r="A4" s="6">
        <v>3</v>
      </c>
      <c r="B4" s="28" t="s">
        <v>21</v>
      </c>
      <c r="C4" s="22">
        <v>0</v>
      </c>
      <c r="D4" s="23">
        <v>10555</v>
      </c>
      <c r="E4" s="24">
        <v>0.45600000000000002</v>
      </c>
      <c r="F4" s="24">
        <v>8.0000000000000002E-3</v>
      </c>
      <c r="G4" s="24">
        <v>2.5000000000000001E-2</v>
      </c>
      <c r="H4" s="23">
        <v>8</v>
      </c>
      <c r="I4" s="23">
        <v>0</v>
      </c>
      <c r="J4" s="23">
        <v>0</v>
      </c>
      <c r="K4" s="23">
        <v>6</v>
      </c>
      <c r="L4" s="24">
        <v>3.4279999999999999</v>
      </c>
      <c r="M4" s="23">
        <v>12.817</v>
      </c>
      <c r="N4" s="25">
        <f>H4-J4</f>
        <v>8</v>
      </c>
      <c r="O4" s="8">
        <f>E4/F4</f>
        <v>57</v>
      </c>
      <c r="P4" s="21"/>
    </row>
    <row r="5" spans="1:16" s="8" customFormat="1" ht="15" thickBot="1" x14ac:dyDescent="0.35">
      <c r="A5" s="6">
        <v>4</v>
      </c>
      <c r="B5" s="28" t="s">
        <v>21</v>
      </c>
      <c r="C5" s="31">
        <v>0.75</v>
      </c>
      <c r="D5" s="23">
        <v>9364</v>
      </c>
      <c r="E5" s="24">
        <v>0.47199999999999998</v>
      </c>
      <c r="F5" s="24">
        <v>7.0000000000000001E-3</v>
      </c>
      <c r="G5" s="24">
        <v>2.8000000000000001E-2</v>
      </c>
      <c r="H5" s="23">
        <v>40</v>
      </c>
      <c r="I5" s="23">
        <f>1647-1591</f>
        <v>56</v>
      </c>
      <c r="J5" s="23">
        <v>23</v>
      </c>
      <c r="K5" s="23">
        <v>8</v>
      </c>
      <c r="L5" s="24">
        <v>3.6269999999999998</v>
      </c>
      <c r="M5" s="23">
        <v>11.371</v>
      </c>
      <c r="N5" s="25">
        <f t="shared" ref="N5" si="1">H5-J5</f>
        <v>17</v>
      </c>
      <c r="O5" s="8">
        <f>E5/F5</f>
        <v>67.428571428571431</v>
      </c>
      <c r="P5" s="21"/>
    </row>
    <row r="6" spans="1:16" s="8" customFormat="1" ht="15" thickBot="1" x14ac:dyDescent="0.35">
      <c r="A6" s="6">
        <v>5</v>
      </c>
      <c r="B6" s="28" t="s">
        <v>13</v>
      </c>
      <c r="C6" s="22">
        <v>0</v>
      </c>
      <c r="D6" s="23">
        <v>22431</v>
      </c>
      <c r="E6" s="24">
        <v>0.313</v>
      </c>
      <c r="F6" s="24">
        <v>1.7000000000000001E-2</v>
      </c>
      <c r="G6" s="24">
        <v>2.1000000000000001E-2</v>
      </c>
      <c r="H6" s="23">
        <v>7</v>
      </c>
      <c r="I6" s="23">
        <v>0</v>
      </c>
      <c r="J6" s="23">
        <v>0</v>
      </c>
      <c r="K6" s="23">
        <v>3</v>
      </c>
      <c r="L6" s="24">
        <v>2.6480000000000001</v>
      </c>
      <c r="M6" s="23">
        <v>27.239000000000001</v>
      </c>
      <c r="N6" s="25">
        <f>H6-J6</f>
        <v>7</v>
      </c>
      <c r="O6" s="8">
        <f t="shared" ref="O6:O7" si="2">E6/F6</f>
        <v>18.411764705882351</v>
      </c>
      <c r="P6" s="21"/>
    </row>
    <row r="7" spans="1:16" s="8" customFormat="1" ht="15" thickBot="1" x14ac:dyDescent="0.35">
      <c r="A7" s="6">
        <v>6</v>
      </c>
      <c r="B7" s="28" t="s">
        <v>13</v>
      </c>
      <c r="C7" s="31">
        <v>0.65</v>
      </c>
      <c r="D7" s="23">
        <v>16809</v>
      </c>
      <c r="E7" s="24">
        <v>0.376</v>
      </c>
      <c r="F7" s="24">
        <v>1.2E-2</v>
      </c>
      <c r="G7" s="24">
        <v>3.2000000000000001E-2</v>
      </c>
      <c r="H7" s="23">
        <v>41</v>
      </c>
      <c r="I7" s="23">
        <f>1647-1596</f>
        <v>51</v>
      </c>
      <c r="J7" s="23">
        <v>29</v>
      </c>
      <c r="K7" s="23">
        <v>7</v>
      </c>
      <c r="L7" s="24">
        <v>2.9129999999999998</v>
      </c>
      <c r="M7" s="23">
        <v>20.411999999999999</v>
      </c>
      <c r="N7" s="25">
        <f t="shared" ref="N7" si="3">H7-J7</f>
        <v>12</v>
      </c>
      <c r="O7" s="8">
        <f t="shared" si="2"/>
        <v>31.333333333333332</v>
      </c>
      <c r="P7" s="21"/>
    </row>
    <row r="8" spans="1:16" s="8" customFormat="1" ht="15" thickBot="1" x14ac:dyDescent="0.35">
      <c r="A8" s="6">
        <v>7</v>
      </c>
      <c r="B8" s="30" t="s">
        <v>12</v>
      </c>
      <c r="C8" s="22">
        <v>0</v>
      </c>
      <c r="D8" s="23">
        <v>10498</v>
      </c>
      <c r="E8" s="24">
        <v>0.46600000000000003</v>
      </c>
      <c r="F8" s="24">
        <v>8.0000000000000002E-3</v>
      </c>
      <c r="G8" s="24">
        <v>2.5999999999999999E-2</v>
      </c>
      <c r="H8" s="23">
        <v>9</v>
      </c>
      <c r="I8" s="23">
        <v>0</v>
      </c>
      <c r="J8" s="23">
        <v>0</v>
      </c>
      <c r="K8" s="23">
        <v>7</v>
      </c>
      <c r="L8" s="24">
        <v>3.448</v>
      </c>
      <c r="M8" s="23">
        <v>12.747999999999999</v>
      </c>
      <c r="N8" s="25">
        <f>H8-J8</f>
        <v>9</v>
      </c>
      <c r="O8" s="8">
        <f>E8/F8</f>
        <v>58.25</v>
      </c>
      <c r="P8" s="21"/>
    </row>
    <row r="9" spans="1:16" s="8" customFormat="1" ht="15" thickBot="1" x14ac:dyDescent="0.35">
      <c r="A9" s="6">
        <v>8</v>
      </c>
      <c r="B9" s="30" t="s">
        <v>12</v>
      </c>
      <c r="C9" s="22">
        <v>0.7</v>
      </c>
      <c r="D9" s="26">
        <v>8482</v>
      </c>
      <c r="E9" s="27">
        <v>0.49399999999999999</v>
      </c>
      <c r="F9" s="27">
        <v>6.0000000000000001E-3</v>
      </c>
      <c r="G9" s="27">
        <v>0.03</v>
      </c>
      <c r="H9" s="26">
        <v>41</v>
      </c>
      <c r="I9" s="23">
        <f>1647-1592</f>
        <v>55</v>
      </c>
      <c r="J9" s="26">
        <v>21</v>
      </c>
      <c r="K9" s="26">
        <v>10</v>
      </c>
      <c r="L9" s="27">
        <v>3.89</v>
      </c>
      <c r="M9" s="26">
        <v>10.3</v>
      </c>
      <c r="N9" s="25">
        <f t="shared" ref="N9" si="4">H9-J9</f>
        <v>20</v>
      </c>
      <c r="O9" s="8">
        <f t="shared" ref="O9:O11" si="5">E9/F9</f>
        <v>82.333333333333329</v>
      </c>
      <c r="P9" s="21"/>
    </row>
    <row r="10" spans="1:16" s="8" customFormat="1" ht="15" thickBot="1" x14ac:dyDescent="0.35">
      <c r="A10" s="6">
        <v>9</v>
      </c>
      <c r="B10" s="28" t="s">
        <v>14</v>
      </c>
      <c r="C10" s="22">
        <v>0</v>
      </c>
      <c r="D10" s="23">
        <v>12077</v>
      </c>
      <c r="E10" s="24">
        <v>0.441</v>
      </c>
      <c r="F10" s="24">
        <v>8.9999999999999993E-3</v>
      </c>
      <c r="G10" s="24">
        <v>2.4E-2</v>
      </c>
      <c r="H10" s="23">
        <v>8</v>
      </c>
      <c r="I10" s="23">
        <v>0</v>
      </c>
      <c r="J10" s="23">
        <v>0</v>
      </c>
      <c r="K10" s="23">
        <v>6</v>
      </c>
      <c r="L10" s="24">
        <v>3.2320000000000002</v>
      </c>
      <c r="M10" s="23">
        <v>14.664999999999999</v>
      </c>
      <c r="N10" s="25">
        <f>H10-J10</f>
        <v>8</v>
      </c>
      <c r="O10" s="8">
        <f t="shared" si="5"/>
        <v>49.000000000000007</v>
      </c>
      <c r="P10" s="21"/>
    </row>
    <row r="11" spans="1:16" s="8" customFormat="1" ht="15" thickBot="1" x14ac:dyDescent="0.35">
      <c r="A11" s="6">
        <v>10</v>
      </c>
      <c r="B11" s="28" t="s">
        <v>14</v>
      </c>
      <c r="C11" s="22">
        <v>0.7</v>
      </c>
      <c r="D11" s="26">
        <v>9521</v>
      </c>
      <c r="E11" s="27">
        <v>0.496</v>
      </c>
      <c r="F11" s="27">
        <v>7.0000000000000001E-3</v>
      </c>
      <c r="G11" s="27">
        <v>2.8000000000000001E-2</v>
      </c>
      <c r="H11" s="26">
        <v>44</v>
      </c>
      <c r="I11" s="23">
        <f>1647-1587</f>
        <v>60</v>
      </c>
      <c r="J11" s="26">
        <v>27</v>
      </c>
      <c r="K11" s="26">
        <v>11</v>
      </c>
      <c r="L11" s="27">
        <v>3.7040000000000002</v>
      </c>
      <c r="M11" s="26">
        <v>11.561999999999999</v>
      </c>
      <c r="N11" s="25">
        <f t="shared" ref="N11" si="6">H11-J11</f>
        <v>17</v>
      </c>
      <c r="O11" s="8">
        <f t="shared" si="5"/>
        <v>70.857142857142861</v>
      </c>
      <c r="P11" s="21"/>
    </row>
    <row r="14" spans="1:16" x14ac:dyDescent="0.3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</sheetData>
  <autoFilter ref="B1:O14" xr:uid="{2EB5C0AE-4F61-4784-9210-C0E45719934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78BE7-73D6-4708-9051-8F4901C1E02C}">
  <dimension ref="A1:M12"/>
  <sheetViews>
    <sheetView zoomScale="91" zoomScaleNormal="91" workbookViewId="0">
      <selection activeCell="C2" sqref="C2:C3"/>
    </sheetView>
  </sheetViews>
  <sheetFormatPr defaultColWidth="8.88671875" defaultRowHeight="14.4" x14ac:dyDescent="0.3"/>
  <cols>
    <col min="1" max="1" width="3.44140625" bestFit="1" customWidth="1"/>
    <col min="2" max="2" width="14.21875" bestFit="1" customWidth="1"/>
    <col min="3" max="3" width="8.77734375" bestFit="1" customWidth="1"/>
    <col min="4" max="4" width="10.88671875" customWidth="1"/>
    <col min="5" max="5" width="8.5546875" customWidth="1"/>
    <col min="6" max="6" width="15.33203125" bestFit="1" customWidth="1"/>
    <col min="7" max="7" width="22.6640625" bestFit="1" customWidth="1"/>
    <col min="8" max="8" width="19" bestFit="1" customWidth="1"/>
    <col min="9" max="9" width="18.5546875" bestFit="1" customWidth="1"/>
    <col min="10" max="10" width="10" customWidth="1"/>
    <col min="11" max="11" width="15.21875" customWidth="1"/>
    <col min="12" max="12" width="10.88671875" customWidth="1"/>
  </cols>
  <sheetData>
    <row r="1" spans="1:13" ht="47.4" customHeight="1" x14ac:dyDescent="0.3">
      <c r="A1" s="2" t="s">
        <v>0</v>
      </c>
      <c r="B1" s="2" t="s">
        <v>8</v>
      </c>
      <c r="C1" s="2" t="s">
        <v>1</v>
      </c>
      <c r="D1" s="2" t="s">
        <v>3</v>
      </c>
      <c r="E1" s="2" t="s">
        <v>2</v>
      </c>
      <c r="F1" s="3" t="s">
        <v>7</v>
      </c>
      <c r="G1" s="2" t="s">
        <v>11</v>
      </c>
      <c r="H1" s="2" t="s">
        <v>9</v>
      </c>
      <c r="I1" s="2" t="s">
        <v>10</v>
      </c>
      <c r="J1" s="3" t="s">
        <v>4</v>
      </c>
      <c r="K1" s="3" t="s">
        <v>6</v>
      </c>
      <c r="L1" s="2" t="s">
        <v>5</v>
      </c>
      <c r="M1" s="2" t="s">
        <v>16</v>
      </c>
    </row>
    <row r="2" spans="1:13" s="19" customFormat="1" x14ac:dyDescent="0.3">
      <c r="A2" s="16">
        <v>1</v>
      </c>
      <c r="B2" s="14">
        <v>0</v>
      </c>
      <c r="C2" s="16">
        <v>26471</v>
      </c>
      <c r="D2" s="18">
        <v>0.49</v>
      </c>
      <c r="E2" s="18">
        <v>0.02</v>
      </c>
      <c r="F2" s="18">
        <v>0.183</v>
      </c>
      <c r="G2" s="16">
        <v>8</v>
      </c>
      <c r="H2" s="16">
        <v>0</v>
      </c>
      <c r="I2" s="16">
        <v>0</v>
      </c>
      <c r="J2" s="16">
        <v>5</v>
      </c>
      <c r="K2" s="16">
        <v>2.8418450719707602</v>
      </c>
      <c r="L2" s="16">
        <v>32.145000000000003</v>
      </c>
      <c r="M2" s="8">
        <f>G2-I2</f>
        <v>8</v>
      </c>
    </row>
    <row r="3" spans="1:13" x14ac:dyDescent="0.3">
      <c r="A3" s="1">
        <v>2</v>
      </c>
      <c r="B3" s="12">
        <v>0.5</v>
      </c>
      <c r="C3" s="1">
        <v>26468</v>
      </c>
      <c r="D3" s="4">
        <v>0.49</v>
      </c>
      <c r="E3" s="4">
        <v>0.02</v>
      </c>
      <c r="F3" s="4">
        <v>0.184</v>
      </c>
      <c r="G3" s="1">
        <v>9</v>
      </c>
      <c r="H3" s="1">
        <v>0</v>
      </c>
      <c r="I3" s="6">
        <v>0</v>
      </c>
      <c r="J3" s="1">
        <v>5</v>
      </c>
      <c r="K3" s="1">
        <v>2.84250092771495</v>
      </c>
      <c r="L3" s="1">
        <v>32.140999999999998</v>
      </c>
      <c r="M3" s="8">
        <f t="shared" ref="M3:M12" si="0">G3-I3</f>
        <v>9</v>
      </c>
    </row>
    <row r="4" spans="1:13" x14ac:dyDescent="0.3">
      <c r="A4" s="1">
        <v>3</v>
      </c>
      <c r="B4" s="12">
        <v>0.55000000000000004</v>
      </c>
      <c r="C4" s="1">
        <v>26460</v>
      </c>
      <c r="D4" s="4">
        <v>0.49099999999999999</v>
      </c>
      <c r="E4" s="4">
        <v>0.02</v>
      </c>
      <c r="F4" s="4">
        <v>0.184</v>
      </c>
      <c r="G4" s="1">
        <v>9</v>
      </c>
      <c r="H4" s="1">
        <v>0</v>
      </c>
      <c r="I4" s="1">
        <v>0</v>
      </c>
      <c r="J4" s="1">
        <v>5</v>
      </c>
      <c r="K4" s="1">
        <v>2.8437115680706699</v>
      </c>
      <c r="L4" s="1">
        <v>32.131</v>
      </c>
      <c r="M4" s="8">
        <f t="shared" si="0"/>
        <v>9</v>
      </c>
    </row>
    <row r="5" spans="1:13" x14ac:dyDescent="0.3">
      <c r="A5" s="1">
        <v>4</v>
      </c>
      <c r="B5" s="12">
        <v>0.6</v>
      </c>
      <c r="C5" s="1">
        <v>26448</v>
      </c>
      <c r="D5" s="4">
        <v>0.49199999999999999</v>
      </c>
      <c r="E5" s="4">
        <v>0.02</v>
      </c>
      <c r="F5" s="4">
        <v>0.184</v>
      </c>
      <c r="G5" s="1">
        <v>9</v>
      </c>
      <c r="H5" s="1">
        <v>0</v>
      </c>
      <c r="I5" s="1">
        <v>0</v>
      </c>
      <c r="J5" s="1">
        <v>5</v>
      </c>
      <c r="K5" s="1">
        <v>2.84615424340141</v>
      </c>
      <c r="L5" s="1">
        <v>32.116999999999997</v>
      </c>
      <c r="M5" s="8">
        <f t="shared" si="0"/>
        <v>9</v>
      </c>
    </row>
    <row r="6" spans="1:13" s="8" customFormat="1" x14ac:dyDescent="0.3">
      <c r="A6" s="1">
        <v>5</v>
      </c>
      <c r="B6" s="12">
        <v>0.65</v>
      </c>
      <c r="C6" s="6">
        <v>26402</v>
      </c>
      <c r="D6" s="15">
        <v>0.49299999999999999</v>
      </c>
      <c r="E6" s="15">
        <v>1.9E-2</v>
      </c>
      <c r="F6" s="15">
        <v>0.185</v>
      </c>
      <c r="G6" s="6">
        <v>9</v>
      </c>
      <c r="H6" s="1">
        <v>0</v>
      </c>
      <c r="I6" s="6">
        <v>0</v>
      </c>
      <c r="J6" s="6">
        <v>6</v>
      </c>
      <c r="K6" s="6">
        <v>2.8533693943330798</v>
      </c>
      <c r="L6" s="6">
        <v>32.061</v>
      </c>
      <c r="M6" s="8">
        <f t="shared" si="0"/>
        <v>9</v>
      </c>
    </row>
    <row r="7" spans="1:13" s="9" customFormat="1" x14ac:dyDescent="0.3">
      <c r="A7" s="6">
        <v>6</v>
      </c>
      <c r="B7" s="13">
        <v>0.7</v>
      </c>
      <c r="C7" s="5">
        <v>26345</v>
      </c>
      <c r="D7" s="7">
        <v>0.48899999999999999</v>
      </c>
      <c r="E7" s="7">
        <v>1.9E-2</v>
      </c>
      <c r="F7" s="7">
        <v>0.185</v>
      </c>
      <c r="G7" s="5">
        <v>8</v>
      </c>
      <c r="H7" s="1">
        <v>0</v>
      </c>
      <c r="I7" s="5">
        <v>0</v>
      </c>
      <c r="J7" s="5">
        <v>6</v>
      </c>
      <c r="K7" s="5">
        <v>2.8606214325394399</v>
      </c>
      <c r="L7" s="5">
        <v>31.991</v>
      </c>
      <c r="M7" s="8">
        <f t="shared" si="0"/>
        <v>8</v>
      </c>
    </row>
    <row r="8" spans="1:13" s="8" customFormat="1" x14ac:dyDescent="0.3">
      <c r="A8" s="1">
        <v>7</v>
      </c>
      <c r="B8" s="12">
        <v>0.75</v>
      </c>
      <c r="C8" s="6">
        <v>26273</v>
      </c>
      <c r="D8" s="15">
        <v>0.49399999999999999</v>
      </c>
      <c r="E8" s="15">
        <v>1.9E-2</v>
      </c>
      <c r="F8" s="15">
        <v>0.186</v>
      </c>
      <c r="G8" s="6">
        <v>8</v>
      </c>
      <c r="H8" s="1">
        <v>0</v>
      </c>
      <c r="I8" s="6">
        <v>0</v>
      </c>
      <c r="J8" s="6">
        <v>6</v>
      </c>
      <c r="K8" s="6">
        <v>2.8687808977034699</v>
      </c>
      <c r="L8" s="6">
        <v>31.904</v>
      </c>
      <c r="M8" s="8">
        <f t="shared" si="0"/>
        <v>8</v>
      </c>
    </row>
    <row r="9" spans="1:13" x14ac:dyDescent="0.3">
      <c r="A9" s="1">
        <v>8</v>
      </c>
      <c r="B9" s="12">
        <v>0.8</v>
      </c>
      <c r="C9" s="6">
        <v>26130</v>
      </c>
      <c r="D9" s="15">
        <v>0.48599999999999999</v>
      </c>
      <c r="E9" s="15">
        <v>1.9E-2</v>
      </c>
      <c r="F9" s="15">
        <v>0.189</v>
      </c>
      <c r="G9" s="6">
        <v>8</v>
      </c>
      <c r="H9" s="1">
        <v>1</v>
      </c>
      <c r="I9" s="6">
        <v>1</v>
      </c>
      <c r="J9" s="6">
        <v>8</v>
      </c>
      <c r="K9" s="6">
        <v>2.8944502099591101</v>
      </c>
      <c r="L9" s="6">
        <v>31.73</v>
      </c>
      <c r="M9" s="8">
        <f t="shared" si="0"/>
        <v>7</v>
      </c>
    </row>
    <row r="10" spans="1:13" x14ac:dyDescent="0.3">
      <c r="A10" s="1">
        <v>9</v>
      </c>
      <c r="B10" s="12">
        <v>0.85</v>
      </c>
      <c r="C10" s="6">
        <v>25877</v>
      </c>
      <c r="D10" s="6">
        <v>0.49199999999999999</v>
      </c>
      <c r="E10" s="6">
        <v>1.9E-2</v>
      </c>
      <c r="F10" s="6">
        <v>0.19400000000000001</v>
      </c>
      <c r="G10" s="6">
        <v>15</v>
      </c>
      <c r="H10" s="1">
        <f>1647-1636</f>
        <v>11</v>
      </c>
      <c r="I10" s="6">
        <v>3</v>
      </c>
      <c r="J10" s="6">
        <v>8</v>
      </c>
      <c r="K10" s="6">
        <v>2.9092918352408201</v>
      </c>
      <c r="L10" s="6">
        <v>31.422999999999998</v>
      </c>
      <c r="M10" s="8">
        <f t="shared" si="0"/>
        <v>12</v>
      </c>
    </row>
    <row r="11" spans="1:13" s="19" customFormat="1" x14ac:dyDescent="0.3">
      <c r="A11" s="16">
        <v>10</v>
      </c>
      <c r="B11" s="17">
        <v>0.9</v>
      </c>
      <c r="C11" s="16">
        <v>25065</v>
      </c>
      <c r="D11" s="16">
        <v>0.499</v>
      </c>
      <c r="E11" s="16">
        <v>1.7999999999999999E-2</v>
      </c>
      <c r="F11" s="16">
        <v>0.20499999999999999</v>
      </c>
      <c r="G11" s="16">
        <v>32</v>
      </c>
      <c r="H11" s="16">
        <f>1647-1600</f>
        <v>47</v>
      </c>
      <c r="I11" s="16">
        <v>17</v>
      </c>
      <c r="J11" s="16">
        <v>7</v>
      </c>
      <c r="K11" s="16">
        <v>2.9345204175196899</v>
      </c>
      <c r="L11" s="16">
        <v>30.437000000000001</v>
      </c>
      <c r="M11" s="8">
        <f t="shared" si="0"/>
        <v>15</v>
      </c>
    </row>
    <row r="12" spans="1:13" x14ac:dyDescent="0.3">
      <c r="A12" s="1">
        <v>11</v>
      </c>
      <c r="B12" s="12">
        <v>0.95</v>
      </c>
      <c r="C12" s="1">
        <v>20563</v>
      </c>
      <c r="D12" s="1">
        <v>0.55000000000000004</v>
      </c>
      <c r="E12" s="1">
        <v>1.4999999999999999E-2</v>
      </c>
      <c r="F12" s="1">
        <v>0.28100000000000003</v>
      </c>
      <c r="G12" s="1">
        <v>87</v>
      </c>
      <c r="H12" s="1">
        <f>1647-1544</f>
        <v>103</v>
      </c>
      <c r="I12" s="1">
        <v>63</v>
      </c>
      <c r="J12" s="1">
        <v>12</v>
      </c>
      <c r="K12" s="1">
        <v>3.42174699159257</v>
      </c>
      <c r="L12" s="1">
        <v>24.97</v>
      </c>
      <c r="M12" s="8">
        <f t="shared" si="0"/>
        <v>24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97D0-BB4F-40F8-A2B1-87F247A7CFA2}">
  <dimension ref="A1:M13"/>
  <sheetViews>
    <sheetView topLeftCell="A10" zoomScale="91" zoomScaleNormal="91" workbookViewId="0">
      <selection activeCell="F10" sqref="F10"/>
    </sheetView>
  </sheetViews>
  <sheetFormatPr defaultColWidth="8.88671875" defaultRowHeight="14.4" x14ac:dyDescent="0.3"/>
  <cols>
    <col min="1" max="1" width="3.44140625" bestFit="1" customWidth="1"/>
    <col min="2" max="2" width="14.21875" bestFit="1" customWidth="1"/>
    <col min="3" max="3" width="8.77734375" bestFit="1" customWidth="1"/>
    <col min="4" max="4" width="10.88671875" customWidth="1"/>
    <col min="5" max="5" width="8.5546875" customWidth="1"/>
    <col min="6" max="6" width="15.33203125" bestFit="1" customWidth="1"/>
    <col min="7" max="7" width="22.6640625" bestFit="1" customWidth="1"/>
    <col min="8" max="8" width="19" bestFit="1" customWidth="1"/>
    <col min="9" max="9" width="18.5546875" bestFit="1" customWidth="1"/>
    <col min="10" max="10" width="10" customWidth="1"/>
    <col min="11" max="11" width="15.21875" customWidth="1"/>
    <col min="12" max="12" width="10.88671875" customWidth="1"/>
  </cols>
  <sheetData>
    <row r="1" spans="1:13" ht="47.4" customHeight="1" x14ac:dyDescent="0.3">
      <c r="A1" s="2" t="s">
        <v>0</v>
      </c>
      <c r="B1" s="2" t="s">
        <v>8</v>
      </c>
      <c r="C1" s="2" t="s">
        <v>1</v>
      </c>
      <c r="D1" s="2" t="s">
        <v>3</v>
      </c>
      <c r="E1" s="2" t="s">
        <v>2</v>
      </c>
      <c r="F1" s="3" t="s">
        <v>7</v>
      </c>
      <c r="G1" s="2" t="s">
        <v>11</v>
      </c>
      <c r="H1" s="2" t="s">
        <v>9</v>
      </c>
      <c r="I1" s="2" t="s">
        <v>10</v>
      </c>
      <c r="J1" s="3" t="s">
        <v>4</v>
      </c>
      <c r="K1" s="3" t="s">
        <v>6</v>
      </c>
      <c r="L1" s="2" t="s">
        <v>5</v>
      </c>
      <c r="M1" s="2" t="s">
        <v>16</v>
      </c>
    </row>
    <row r="2" spans="1:13" s="19" customFormat="1" x14ac:dyDescent="0.3">
      <c r="A2" s="16">
        <v>1</v>
      </c>
      <c r="B2" s="14">
        <v>0</v>
      </c>
      <c r="C2" s="16">
        <v>10555</v>
      </c>
      <c r="D2" s="18">
        <v>0.45600000000000002</v>
      </c>
      <c r="E2" s="18">
        <v>8.0000000000000002E-3</v>
      </c>
      <c r="F2" s="18">
        <v>2.5000000000000001E-2</v>
      </c>
      <c r="G2" s="16">
        <v>8</v>
      </c>
      <c r="H2" s="16">
        <v>0</v>
      </c>
      <c r="I2" s="16">
        <v>0</v>
      </c>
      <c r="J2" s="16">
        <v>6</v>
      </c>
      <c r="K2" s="16">
        <v>3.4281793695374501</v>
      </c>
      <c r="L2" s="16">
        <v>12.817</v>
      </c>
      <c r="M2" s="8">
        <f>G2-I2</f>
        <v>8</v>
      </c>
    </row>
    <row r="3" spans="1:13" x14ac:dyDescent="0.3">
      <c r="A3" s="1">
        <v>2</v>
      </c>
      <c r="B3" s="12">
        <v>0.5</v>
      </c>
      <c r="C3" s="1">
        <v>10437</v>
      </c>
      <c r="D3" s="4">
        <v>0.45700000000000002</v>
      </c>
      <c r="E3" s="4">
        <v>8.0000000000000002E-3</v>
      </c>
      <c r="F3" s="4">
        <v>2.5999999999999999E-2</v>
      </c>
      <c r="G3" s="1">
        <v>9</v>
      </c>
      <c r="H3" s="1">
        <v>0</v>
      </c>
      <c r="I3" s="6">
        <v>0</v>
      </c>
      <c r="J3" s="1">
        <v>7</v>
      </c>
      <c r="K3" s="1">
        <v>3.4578935448007</v>
      </c>
      <c r="L3" s="1">
        <v>12.673999999999999</v>
      </c>
      <c r="M3" s="8">
        <f t="shared" ref="M3:M12" si="0">G3-I3</f>
        <v>9</v>
      </c>
    </row>
    <row r="4" spans="1:13" x14ac:dyDescent="0.3">
      <c r="A4" s="1">
        <v>3</v>
      </c>
      <c r="B4" s="12">
        <v>0.55000000000000004</v>
      </c>
      <c r="C4" s="1">
        <v>10310</v>
      </c>
      <c r="D4" s="4">
        <v>0.45700000000000002</v>
      </c>
      <c r="E4" s="4">
        <v>8.0000000000000002E-3</v>
      </c>
      <c r="F4" s="4">
        <v>2.5999999999999999E-2</v>
      </c>
      <c r="G4" s="1">
        <v>10</v>
      </c>
      <c r="H4" s="1">
        <v>1</v>
      </c>
      <c r="I4" s="1">
        <v>1</v>
      </c>
      <c r="J4" s="1">
        <v>8</v>
      </c>
      <c r="K4" s="1">
        <v>3.4898602857807601</v>
      </c>
      <c r="L4" s="1">
        <v>12.52</v>
      </c>
      <c r="M4" s="8">
        <f t="shared" si="0"/>
        <v>9</v>
      </c>
    </row>
    <row r="5" spans="1:13" x14ac:dyDescent="0.3">
      <c r="A5" s="1">
        <v>4</v>
      </c>
      <c r="B5" s="12">
        <v>0.6</v>
      </c>
      <c r="C5" s="1">
        <v>10218</v>
      </c>
      <c r="D5" s="4">
        <v>0.46100000000000002</v>
      </c>
      <c r="E5" s="4">
        <v>8.0000000000000002E-3</v>
      </c>
      <c r="F5" s="4">
        <v>2.5999999999999999E-2</v>
      </c>
      <c r="G5" s="1">
        <v>10</v>
      </c>
      <c r="H5" s="1">
        <v>1</v>
      </c>
      <c r="I5" s="1">
        <v>1</v>
      </c>
      <c r="J5" s="1">
        <v>11</v>
      </c>
      <c r="K5" s="1">
        <v>3.55833539537683</v>
      </c>
      <c r="L5" s="1">
        <v>12.407999999999999</v>
      </c>
      <c r="M5" s="8">
        <f t="shared" si="0"/>
        <v>9</v>
      </c>
    </row>
    <row r="6" spans="1:13" s="8" customFormat="1" x14ac:dyDescent="0.3">
      <c r="A6" s="1">
        <v>5</v>
      </c>
      <c r="B6" s="12">
        <v>0.65</v>
      </c>
      <c r="C6" s="6">
        <v>10108</v>
      </c>
      <c r="D6" s="15">
        <v>0.47</v>
      </c>
      <c r="E6" s="15">
        <v>7.0000000000000001E-3</v>
      </c>
      <c r="F6" s="15">
        <v>2.7E-2</v>
      </c>
      <c r="G6" s="6">
        <v>13</v>
      </c>
      <c r="H6" s="1">
        <f>1647-1612</f>
        <v>35</v>
      </c>
      <c r="I6" s="6">
        <v>3</v>
      </c>
      <c r="J6" s="6">
        <v>8</v>
      </c>
      <c r="K6" s="6">
        <v>3.4782362333724901</v>
      </c>
      <c r="L6" s="6">
        <v>12.273999999999999</v>
      </c>
      <c r="M6" s="8">
        <f t="shared" si="0"/>
        <v>10</v>
      </c>
    </row>
    <row r="7" spans="1:13" s="9" customFormat="1" x14ac:dyDescent="0.3">
      <c r="A7" s="6">
        <v>6</v>
      </c>
      <c r="B7" s="13">
        <v>0.7</v>
      </c>
      <c r="C7" s="5">
        <v>9886</v>
      </c>
      <c r="D7" s="7">
        <v>0.45600000000000002</v>
      </c>
      <c r="E7" s="7">
        <v>7.0000000000000001E-3</v>
      </c>
      <c r="F7" s="7">
        <v>2.7E-2</v>
      </c>
      <c r="G7" s="5">
        <v>29</v>
      </c>
      <c r="H7" s="1">
        <f>1647-1607</f>
        <v>40</v>
      </c>
      <c r="I7" s="5">
        <v>15</v>
      </c>
      <c r="J7" s="5">
        <v>11</v>
      </c>
      <c r="K7" s="5">
        <v>3.5467514968087901</v>
      </c>
      <c r="L7" s="5">
        <v>12.005000000000001</v>
      </c>
      <c r="M7" s="8">
        <f t="shared" si="0"/>
        <v>14</v>
      </c>
    </row>
    <row r="8" spans="1:13" s="19" customFormat="1" x14ac:dyDescent="0.3">
      <c r="A8" s="16">
        <v>7</v>
      </c>
      <c r="B8" s="17">
        <v>0.75</v>
      </c>
      <c r="C8" s="16">
        <v>9364</v>
      </c>
      <c r="D8" s="18">
        <v>0.47199999999999998</v>
      </c>
      <c r="E8" s="18">
        <v>7.0000000000000001E-3</v>
      </c>
      <c r="F8" s="18">
        <v>2.8000000000000001E-2</v>
      </c>
      <c r="G8" s="16">
        <v>40</v>
      </c>
      <c r="H8" s="16">
        <f>1647-1591</f>
        <v>56</v>
      </c>
      <c r="I8" s="16">
        <v>23</v>
      </c>
      <c r="J8" s="16">
        <v>8</v>
      </c>
      <c r="K8" s="16">
        <v>3.6274080117380598</v>
      </c>
      <c r="L8" s="16">
        <v>11.371</v>
      </c>
      <c r="M8" s="8">
        <f t="shared" si="0"/>
        <v>17</v>
      </c>
    </row>
    <row r="9" spans="1:13" x14ac:dyDescent="0.3">
      <c r="A9" s="1">
        <v>8</v>
      </c>
      <c r="B9" s="12">
        <v>0.8</v>
      </c>
      <c r="C9" s="6">
        <v>8078</v>
      </c>
      <c r="D9" s="15">
        <v>0.51200000000000001</v>
      </c>
      <c r="E9" s="15">
        <v>6.0000000000000001E-3</v>
      </c>
      <c r="F9" s="15">
        <v>2.9000000000000001E-2</v>
      </c>
      <c r="G9" s="6">
        <v>64</v>
      </c>
      <c r="H9" s="1">
        <f>1647-1567</f>
        <v>80</v>
      </c>
      <c r="I9" s="6">
        <v>42</v>
      </c>
      <c r="J9" s="6">
        <v>12</v>
      </c>
      <c r="K9" s="6">
        <v>4.0047072361531297</v>
      </c>
      <c r="L9" s="6">
        <v>9.8089999999999993</v>
      </c>
      <c r="M9" s="8">
        <f t="shared" si="0"/>
        <v>22</v>
      </c>
    </row>
    <row r="10" spans="1:13" x14ac:dyDescent="0.3">
      <c r="A10" s="1">
        <v>9</v>
      </c>
      <c r="B10" s="12">
        <v>0.85</v>
      </c>
      <c r="C10" s="6">
        <v>5079</v>
      </c>
      <c r="D10" s="6">
        <v>0.60899999999999999</v>
      </c>
      <c r="E10" s="6">
        <v>4.0000000000000001E-3</v>
      </c>
      <c r="F10" s="6">
        <v>0.03</v>
      </c>
      <c r="G10" s="6">
        <v>144</v>
      </c>
      <c r="H10" s="1">
        <f>1647-1462</f>
        <v>185</v>
      </c>
      <c r="I10" s="6">
        <v>107</v>
      </c>
      <c r="J10" s="6">
        <v>17</v>
      </c>
      <c r="K10" s="6">
        <v>5.3956903702233499</v>
      </c>
      <c r="L10" s="6">
        <v>6.1680000000000001</v>
      </c>
      <c r="M10" s="8">
        <f t="shared" si="0"/>
        <v>37</v>
      </c>
    </row>
    <row r="11" spans="1:13" x14ac:dyDescent="0.3">
      <c r="A11" s="1">
        <v>10</v>
      </c>
      <c r="B11" s="12">
        <v>0.9</v>
      </c>
      <c r="C11" s="1">
        <v>1657</v>
      </c>
      <c r="D11" s="1">
        <v>0.91900000000000004</v>
      </c>
      <c r="E11" s="1">
        <v>1E-3</v>
      </c>
      <c r="F11" s="1">
        <v>2.4E-2</v>
      </c>
      <c r="G11" s="1">
        <v>571</v>
      </c>
      <c r="H11" s="1">
        <f>1647-562</f>
        <v>1085</v>
      </c>
      <c r="I11" s="1">
        <v>427</v>
      </c>
      <c r="J11" s="1">
        <v>30</v>
      </c>
      <c r="K11" s="1">
        <v>10.0286780988634</v>
      </c>
      <c r="L11" s="1">
        <v>2.012</v>
      </c>
      <c r="M11" s="8">
        <f t="shared" si="0"/>
        <v>144</v>
      </c>
    </row>
    <row r="12" spans="1:13" x14ac:dyDescent="0.3">
      <c r="A12" s="1">
        <v>11</v>
      </c>
      <c r="B12" s="12">
        <v>0.95</v>
      </c>
      <c r="C12" s="1">
        <v>508</v>
      </c>
      <c r="D12" s="1">
        <v>0.94599999999999995</v>
      </c>
      <c r="E12" s="1">
        <v>0</v>
      </c>
      <c r="F12" s="1">
        <v>1.0999999999999999E-2</v>
      </c>
      <c r="G12" s="1">
        <v>1230</v>
      </c>
      <c r="H12" s="1">
        <f>1647-50</f>
        <v>1597</v>
      </c>
      <c r="I12" s="1">
        <v>1063</v>
      </c>
      <c r="J12" s="1">
        <v>11</v>
      </c>
      <c r="K12" s="1">
        <v>2.73361169102296</v>
      </c>
      <c r="L12" s="1">
        <v>0.61699999999999999</v>
      </c>
      <c r="M12" s="8">
        <f t="shared" si="0"/>
        <v>167</v>
      </c>
    </row>
    <row r="13" spans="1:13" x14ac:dyDescent="0.3">
      <c r="M13" s="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33A4-1CE8-4133-8EAB-1FF16A3E8112}">
  <dimension ref="A1:M12"/>
  <sheetViews>
    <sheetView topLeftCell="A16" zoomScale="91" zoomScaleNormal="91" workbookViewId="0">
      <selection activeCell="C2" sqref="C2:C3"/>
    </sheetView>
  </sheetViews>
  <sheetFormatPr defaultColWidth="8.88671875" defaultRowHeight="14.4" x14ac:dyDescent="0.3"/>
  <cols>
    <col min="1" max="1" width="3.44140625" bestFit="1" customWidth="1"/>
    <col min="2" max="2" width="14.21875" bestFit="1" customWidth="1"/>
    <col min="3" max="3" width="8.77734375" bestFit="1" customWidth="1"/>
    <col min="4" max="4" width="10.88671875" customWidth="1"/>
    <col min="5" max="5" width="8.5546875" customWidth="1"/>
    <col min="6" max="6" width="15.33203125" bestFit="1" customWidth="1"/>
    <col min="7" max="7" width="22.6640625" bestFit="1" customWidth="1"/>
    <col min="8" max="8" width="19" bestFit="1" customWidth="1"/>
    <col min="9" max="9" width="18.5546875" bestFit="1" customWidth="1"/>
    <col min="10" max="10" width="10" customWidth="1"/>
    <col min="11" max="11" width="15.21875" customWidth="1"/>
    <col min="12" max="12" width="10.88671875" customWidth="1"/>
  </cols>
  <sheetData>
    <row r="1" spans="1:13" ht="47.4" customHeight="1" x14ac:dyDescent="0.3">
      <c r="A1" s="2" t="s">
        <v>0</v>
      </c>
      <c r="B1" s="2" t="s">
        <v>8</v>
      </c>
      <c r="C1" s="2" t="s">
        <v>1</v>
      </c>
      <c r="D1" s="2" t="s">
        <v>3</v>
      </c>
      <c r="E1" s="2" t="s">
        <v>2</v>
      </c>
      <c r="F1" s="3" t="s">
        <v>7</v>
      </c>
      <c r="G1" s="2" t="s">
        <v>11</v>
      </c>
      <c r="H1" s="2" t="s">
        <v>9</v>
      </c>
      <c r="I1" s="2" t="s">
        <v>10</v>
      </c>
      <c r="J1" s="3" t="s">
        <v>4</v>
      </c>
      <c r="K1" s="3" t="s">
        <v>6</v>
      </c>
      <c r="L1" s="2" t="s">
        <v>5</v>
      </c>
      <c r="M1" s="2" t="s">
        <v>16</v>
      </c>
    </row>
    <row r="2" spans="1:13" s="19" customFormat="1" x14ac:dyDescent="0.3">
      <c r="A2" s="16">
        <v>1</v>
      </c>
      <c r="B2" s="14">
        <v>0</v>
      </c>
      <c r="C2" s="16">
        <v>22431</v>
      </c>
      <c r="D2" s="18">
        <v>0.313</v>
      </c>
      <c r="E2" s="18">
        <v>1.7000000000000001E-2</v>
      </c>
      <c r="F2" s="18">
        <v>2.1000000000000001E-2</v>
      </c>
      <c r="G2" s="16">
        <v>7</v>
      </c>
      <c r="H2" s="16">
        <v>0</v>
      </c>
      <c r="I2" s="16">
        <v>0</v>
      </c>
      <c r="J2" s="16">
        <v>3</v>
      </c>
      <c r="K2" s="16">
        <v>2.6482739337548802</v>
      </c>
      <c r="L2" s="16">
        <v>27.239000000000001</v>
      </c>
      <c r="M2" s="19">
        <f>G2-I2</f>
        <v>7</v>
      </c>
    </row>
    <row r="3" spans="1:13" x14ac:dyDescent="0.3">
      <c r="A3" s="1">
        <v>2</v>
      </c>
      <c r="B3" s="12">
        <v>0.5</v>
      </c>
      <c r="C3" s="1">
        <v>21418</v>
      </c>
      <c r="D3" s="4">
        <v>0.317</v>
      </c>
      <c r="E3" s="4">
        <v>1.6E-2</v>
      </c>
      <c r="F3" s="4">
        <v>2.3E-2</v>
      </c>
      <c r="G3" s="1">
        <v>9</v>
      </c>
      <c r="H3" s="1">
        <v>1</v>
      </c>
      <c r="I3" s="6">
        <v>1</v>
      </c>
      <c r="J3" s="1">
        <v>6</v>
      </c>
      <c r="K3" s="1">
        <v>2.7044602924285401</v>
      </c>
      <c r="L3" s="1">
        <v>26.009</v>
      </c>
      <c r="M3" s="8">
        <f t="shared" ref="M3:M12" si="0">G3-I3</f>
        <v>8</v>
      </c>
    </row>
    <row r="4" spans="1:13" x14ac:dyDescent="0.3">
      <c r="A4" s="1">
        <v>3</v>
      </c>
      <c r="B4" s="12">
        <v>0.55000000000000004</v>
      </c>
      <c r="C4" s="6">
        <v>20721</v>
      </c>
      <c r="D4" s="15">
        <v>0.33100000000000002</v>
      </c>
      <c r="E4" s="15">
        <v>1.4999999999999999E-2</v>
      </c>
      <c r="F4" s="15">
        <v>2.5000000000000001E-2</v>
      </c>
      <c r="G4" s="6">
        <v>19</v>
      </c>
      <c r="H4" s="6">
        <f>1647-1633</f>
        <v>14</v>
      </c>
      <c r="I4" s="6">
        <v>8</v>
      </c>
      <c r="J4" s="6">
        <v>6</v>
      </c>
      <c r="K4" s="6">
        <v>2.7252184001723001</v>
      </c>
      <c r="L4" s="6">
        <v>25.161999999999999</v>
      </c>
      <c r="M4" s="8">
        <f t="shared" si="0"/>
        <v>11</v>
      </c>
    </row>
    <row r="5" spans="1:13" x14ac:dyDescent="0.3">
      <c r="A5" s="1">
        <v>4</v>
      </c>
      <c r="B5" s="12">
        <v>0.6</v>
      </c>
      <c r="C5" s="6">
        <v>19444</v>
      </c>
      <c r="D5" s="15">
        <v>0.33500000000000002</v>
      </c>
      <c r="E5" s="15">
        <v>1.4E-2</v>
      </c>
      <c r="F5" s="15">
        <v>2.8000000000000001E-2</v>
      </c>
      <c r="G5" s="6">
        <v>29</v>
      </c>
      <c r="H5" s="6">
        <f>1647-1621</f>
        <v>26</v>
      </c>
      <c r="I5" s="6">
        <v>15</v>
      </c>
      <c r="J5" s="6">
        <v>9</v>
      </c>
      <c r="K5" s="6">
        <v>2.7918320935677099</v>
      </c>
      <c r="L5" s="6">
        <v>20.411999999999999</v>
      </c>
      <c r="M5" s="8">
        <f t="shared" si="0"/>
        <v>14</v>
      </c>
    </row>
    <row r="6" spans="1:13" s="19" customFormat="1" x14ac:dyDescent="0.3">
      <c r="A6" s="16">
        <v>5</v>
      </c>
      <c r="B6" s="17">
        <v>0.65</v>
      </c>
      <c r="C6" s="16">
        <v>16809</v>
      </c>
      <c r="D6" s="18">
        <v>0.376</v>
      </c>
      <c r="E6" s="18">
        <v>1.2E-2</v>
      </c>
      <c r="F6" s="18">
        <v>3.2000000000000001E-2</v>
      </c>
      <c r="G6" s="16">
        <v>41</v>
      </c>
      <c r="H6" s="16">
        <f>1647-1596</f>
        <v>51</v>
      </c>
      <c r="I6" s="16">
        <v>29</v>
      </c>
      <c r="J6" s="16">
        <v>7</v>
      </c>
      <c r="K6" s="16">
        <v>2.9134133052810798</v>
      </c>
      <c r="L6" s="16">
        <v>20.411999999999999</v>
      </c>
      <c r="M6" s="19">
        <f t="shared" si="0"/>
        <v>12</v>
      </c>
    </row>
    <row r="7" spans="1:13" s="9" customFormat="1" x14ac:dyDescent="0.3">
      <c r="A7" s="6">
        <v>6</v>
      </c>
      <c r="B7" s="13">
        <v>0.7</v>
      </c>
      <c r="C7" s="5">
        <v>12629</v>
      </c>
      <c r="D7" s="7">
        <v>0.42299999999999999</v>
      </c>
      <c r="E7" s="7">
        <v>8.9999999999999993E-3</v>
      </c>
      <c r="F7" s="7">
        <v>4.1000000000000002E-2</v>
      </c>
      <c r="G7" s="5">
        <v>85</v>
      </c>
      <c r="H7" s="6">
        <f>1647-1562</f>
        <v>85</v>
      </c>
      <c r="I7" s="5">
        <v>68</v>
      </c>
      <c r="J7" s="5">
        <v>11</v>
      </c>
      <c r="K7" s="5">
        <v>3.34705265255938</v>
      </c>
      <c r="L7" s="5">
        <v>15.336</v>
      </c>
      <c r="M7" s="8">
        <f t="shared" si="0"/>
        <v>17</v>
      </c>
    </row>
    <row r="8" spans="1:13" s="8" customFormat="1" x14ac:dyDescent="0.3">
      <c r="A8" s="1">
        <v>7</v>
      </c>
      <c r="B8" s="12">
        <v>0.75</v>
      </c>
      <c r="C8" s="6">
        <v>7420</v>
      </c>
      <c r="D8" s="15">
        <v>0.54300000000000004</v>
      </c>
      <c r="E8" s="15">
        <v>5.0000000000000001E-3</v>
      </c>
      <c r="F8" s="15">
        <v>5.8000000000000003E-2</v>
      </c>
      <c r="G8" s="6">
        <v>177</v>
      </c>
      <c r="H8" s="6">
        <f>1647-1391</f>
        <v>256</v>
      </c>
      <c r="I8" s="6">
        <v>141</v>
      </c>
      <c r="J8" s="6">
        <v>14</v>
      </c>
      <c r="K8" s="6">
        <v>4.1327709951752301</v>
      </c>
      <c r="L8" s="6">
        <v>9.01</v>
      </c>
      <c r="M8" s="8">
        <f t="shared" si="0"/>
        <v>36</v>
      </c>
    </row>
    <row r="9" spans="1:13" x14ac:dyDescent="0.3">
      <c r="A9" s="1">
        <v>8</v>
      </c>
      <c r="B9" s="12">
        <v>0.8</v>
      </c>
      <c r="C9" s="6">
        <v>2860</v>
      </c>
      <c r="D9" s="15">
        <v>0.76800000000000002</v>
      </c>
      <c r="E9" s="15">
        <v>2E-3</v>
      </c>
      <c r="F9" s="15">
        <v>8.2000000000000003E-2</v>
      </c>
      <c r="G9" s="6">
        <v>453</v>
      </c>
      <c r="H9" s="6">
        <f>1647-980</f>
        <v>667</v>
      </c>
      <c r="I9" s="6">
        <v>364</v>
      </c>
      <c r="J9" s="6">
        <v>15</v>
      </c>
      <c r="K9" s="6">
        <v>5.8307848751972902</v>
      </c>
      <c r="L9" s="6">
        <v>3.4729999999999999</v>
      </c>
      <c r="M9" s="8">
        <f t="shared" si="0"/>
        <v>89</v>
      </c>
    </row>
    <row r="10" spans="1:13" x14ac:dyDescent="0.3">
      <c r="A10" s="1">
        <v>9</v>
      </c>
      <c r="B10" s="12">
        <v>0.85</v>
      </c>
      <c r="C10" s="6">
        <v>1084</v>
      </c>
      <c r="D10" s="6">
        <v>0.93799999999999994</v>
      </c>
      <c r="E10" s="6">
        <v>1E-3</v>
      </c>
      <c r="F10" s="6">
        <v>0.13300000000000001</v>
      </c>
      <c r="G10" s="6">
        <v>941</v>
      </c>
      <c r="H10" s="6">
        <f>1647-118</f>
        <v>1529</v>
      </c>
      <c r="I10" s="6">
        <v>773</v>
      </c>
      <c r="J10" s="6">
        <v>18</v>
      </c>
      <c r="K10" s="6">
        <v>5.3886626486398397</v>
      </c>
      <c r="L10" s="6">
        <v>1.3160000000000001</v>
      </c>
      <c r="M10" s="8">
        <f t="shared" si="0"/>
        <v>168</v>
      </c>
    </row>
    <row r="11" spans="1:13" x14ac:dyDescent="0.3">
      <c r="A11" s="1">
        <v>10</v>
      </c>
      <c r="B11" s="12">
        <v>0.9</v>
      </c>
      <c r="C11" s="6">
        <v>471</v>
      </c>
      <c r="D11" s="6">
        <v>0.89200000000000002</v>
      </c>
      <c r="E11" s="6">
        <v>0</v>
      </c>
      <c r="F11" s="6">
        <v>0.17799999999999999</v>
      </c>
      <c r="G11" s="6">
        <v>1322</v>
      </c>
      <c r="H11" s="6">
        <f>1647-49</f>
        <v>1598</v>
      </c>
      <c r="I11" s="6">
        <v>1181</v>
      </c>
      <c r="J11" s="6">
        <v>8</v>
      </c>
      <c r="K11" s="6">
        <v>2.3339920948616601</v>
      </c>
      <c r="L11" s="6">
        <v>0.57199999999999995</v>
      </c>
      <c r="M11" s="8">
        <f t="shared" si="0"/>
        <v>141</v>
      </c>
    </row>
    <row r="12" spans="1:13" x14ac:dyDescent="0.3">
      <c r="A12" s="1">
        <v>11</v>
      </c>
      <c r="B12" s="12">
        <v>0.95</v>
      </c>
      <c r="C12" s="6">
        <v>74</v>
      </c>
      <c r="D12" s="6">
        <v>0.9</v>
      </c>
      <c r="E12" s="6">
        <v>0</v>
      </c>
      <c r="F12" s="6">
        <v>6.3E-2</v>
      </c>
      <c r="G12" s="6">
        <v>1579</v>
      </c>
      <c r="H12" s="6">
        <f>1647-17</f>
        <v>1630</v>
      </c>
      <c r="I12" s="6">
        <v>1533</v>
      </c>
      <c r="J12" s="6">
        <v>7</v>
      </c>
      <c r="K12" s="6">
        <v>2.3553299492385702</v>
      </c>
      <c r="L12" s="6">
        <v>0.09</v>
      </c>
      <c r="M12" s="8">
        <f t="shared" si="0"/>
        <v>46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E600-87C8-4D43-8562-438AEB41E8D6}">
  <dimension ref="A1:M12"/>
  <sheetViews>
    <sheetView topLeftCell="A7" zoomScale="91" zoomScaleNormal="91" workbookViewId="0">
      <selection activeCell="C2" sqref="C2:C3"/>
    </sheetView>
  </sheetViews>
  <sheetFormatPr defaultColWidth="8.88671875" defaultRowHeight="14.4" x14ac:dyDescent="0.3"/>
  <cols>
    <col min="1" max="1" width="3.44140625" bestFit="1" customWidth="1"/>
    <col min="2" max="2" width="14.21875" bestFit="1" customWidth="1"/>
    <col min="3" max="3" width="8.77734375" bestFit="1" customWidth="1"/>
    <col min="4" max="4" width="10.88671875" customWidth="1"/>
    <col min="5" max="5" width="8.5546875" customWidth="1"/>
    <col min="6" max="6" width="15.33203125" bestFit="1" customWidth="1"/>
    <col min="7" max="7" width="22.6640625" bestFit="1" customWidth="1"/>
    <col min="8" max="8" width="19" bestFit="1" customWidth="1"/>
    <col min="9" max="9" width="18.5546875" bestFit="1" customWidth="1"/>
    <col min="10" max="10" width="10" customWidth="1"/>
    <col min="11" max="11" width="15.21875" customWidth="1"/>
    <col min="12" max="12" width="10.88671875" customWidth="1"/>
  </cols>
  <sheetData>
    <row r="1" spans="1:13" ht="47.4" customHeight="1" x14ac:dyDescent="0.3">
      <c r="A1" s="2" t="s">
        <v>0</v>
      </c>
      <c r="B1" s="2" t="s">
        <v>8</v>
      </c>
      <c r="C1" s="2" t="s">
        <v>1</v>
      </c>
      <c r="D1" s="2" t="s">
        <v>3</v>
      </c>
      <c r="E1" s="2" t="s">
        <v>2</v>
      </c>
      <c r="F1" s="3" t="s">
        <v>7</v>
      </c>
      <c r="G1" s="2" t="s">
        <v>11</v>
      </c>
      <c r="H1" s="2" t="s">
        <v>9</v>
      </c>
      <c r="I1" s="2" t="s">
        <v>10</v>
      </c>
      <c r="J1" s="3" t="s">
        <v>4</v>
      </c>
      <c r="K1" s="3" t="s">
        <v>6</v>
      </c>
      <c r="L1" s="2" t="s">
        <v>5</v>
      </c>
      <c r="M1" s="2" t="s">
        <v>16</v>
      </c>
    </row>
    <row r="2" spans="1:13" s="19" customFormat="1" x14ac:dyDescent="0.3">
      <c r="A2" s="16">
        <v>1</v>
      </c>
      <c r="B2" s="14">
        <v>0</v>
      </c>
      <c r="C2" s="16">
        <v>10498</v>
      </c>
      <c r="D2" s="18">
        <v>0.46600000000000003</v>
      </c>
      <c r="E2" s="18">
        <v>8.0000000000000002E-3</v>
      </c>
      <c r="F2" s="18">
        <v>2.5999999999999999E-2</v>
      </c>
      <c r="G2" s="16">
        <v>9</v>
      </c>
      <c r="H2" s="16">
        <v>0</v>
      </c>
      <c r="I2" s="16">
        <v>0</v>
      </c>
      <c r="J2" s="16">
        <v>7</v>
      </c>
      <c r="K2" s="16">
        <v>3.4483972848014801</v>
      </c>
      <c r="L2" s="16">
        <v>12.747999999999999</v>
      </c>
      <c r="M2" s="8">
        <f>G2-I2</f>
        <v>9</v>
      </c>
    </row>
    <row r="3" spans="1:13" x14ac:dyDescent="0.3">
      <c r="A3" s="1">
        <v>2</v>
      </c>
      <c r="B3" s="12">
        <v>0.5</v>
      </c>
      <c r="C3" s="1">
        <v>10333</v>
      </c>
      <c r="D3" s="4">
        <v>0.47499999999999998</v>
      </c>
      <c r="E3" s="4">
        <v>8.0000000000000002E-3</v>
      </c>
      <c r="F3" s="4">
        <v>2.7E-2</v>
      </c>
      <c r="G3" s="1">
        <v>9</v>
      </c>
      <c r="H3" s="1">
        <v>0</v>
      </c>
      <c r="I3" s="6">
        <v>0</v>
      </c>
      <c r="J3" s="1">
        <v>7</v>
      </c>
      <c r="K3" s="1">
        <v>3.4886840907397398</v>
      </c>
      <c r="L3" s="1">
        <v>12.548</v>
      </c>
      <c r="M3" s="8">
        <f t="shared" ref="M3:M12" si="0">G3-I3</f>
        <v>9</v>
      </c>
    </row>
    <row r="4" spans="1:13" x14ac:dyDescent="0.3">
      <c r="A4" s="1">
        <v>3</v>
      </c>
      <c r="B4" s="12">
        <v>0.55000000000000004</v>
      </c>
      <c r="C4" s="1">
        <v>10160</v>
      </c>
      <c r="D4" s="4">
        <v>0.46400000000000002</v>
      </c>
      <c r="E4" s="4">
        <v>7.0000000000000001E-3</v>
      </c>
      <c r="F4" s="4">
        <v>2.7E-2</v>
      </c>
      <c r="G4" s="1">
        <v>10</v>
      </c>
      <c r="H4" s="1">
        <v>1</v>
      </c>
      <c r="I4" s="1">
        <v>1</v>
      </c>
      <c r="J4" s="1">
        <v>8</v>
      </c>
      <c r="K4" s="1">
        <v>3.5242078983037</v>
      </c>
      <c r="L4" s="1">
        <v>12.337999999999999</v>
      </c>
      <c r="M4" s="8">
        <f t="shared" si="0"/>
        <v>9</v>
      </c>
    </row>
    <row r="5" spans="1:13" x14ac:dyDescent="0.3">
      <c r="A5" s="1">
        <v>4</v>
      </c>
      <c r="B5" s="12">
        <v>0.6</v>
      </c>
      <c r="C5" s="1">
        <v>9905</v>
      </c>
      <c r="D5" s="4">
        <v>0.47099999999999997</v>
      </c>
      <c r="E5" s="4">
        <v>7.0000000000000001E-3</v>
      </c>
      <c r="F5" s="4">
        <v>2.7E-2</v>
      </c>
      <c r="G5" s="1">
        <v>12</v>
      </c>
      <c r="H5" s="1">
        <v>2</v>
      </c>
      <c r="I5" s="1">
        <v>2</v>
      </c>
      <c r="J5" s="1">
        <v>13</v>
      </c>
      <c r="K5" s="1">
        <v>3.6258151591122498</v>
      </c>
      <c r="L5" s="1">
        <v>12.028</v>
      </c>
      <c r="M5" s="8">
        <f t="shared" si="0"/>
        <v>10</v>
      </c>
    </row>
    <row r="6" spans="1:13" s="8" customFormat="1" x14ac:dyDescent="0.3">
      <c r="A6" s="1">
        <v>5</v>
      </c>
      <c r="B6" s="12">
        <v>0.65</v>
      </c>
      <c r="C6" s="6">
        <v>9455</v>
      </c>
      <c r="D6" s="15">
        <v>0.47899999999999998</v>
      </c>
      <c r="E6" s="15">
        <v>7.0000000000000001E-3</v>
      </c>
      <c r="F6" s="15">
        <v>2.8000000000000001E-2</v>
      </c>
      <c r="G6" s="6">
        <v>23</v>
      </c>
      <c r="H6" s="6">
        <f>1647-1619</f>
        <v>28</v>
      </c>
      <c r="I6" s="6">
        <v>12</v>
      </c>
      <c r="J6" s="6">
        <v>15</v>
      </c>
      <c r="K6" s="6">
        <v>3.71523633853915</v>
      </c>
      <c r="L6" s="6">
        <v>11.481</v>
      </c>
      <c r="M6" s="8">
        <f t="shared" si="0"/>
        <v>11</v>
      </c>
    </row>
    <row r="7" spans="1:13" s="20" customFormat="1" x14ac:dyDescent="0.3">
      <c r="A7" s="16">
        <v>6</v>
      </c>
      <c r="B7" s="14">
        <v>0.7</v>
      </c>
      <c r="C7" s="10">
        <v>8482</v>
      </c>
      <c r="D7" s="11">
        <v>0.49399999999999999</v>
      </c>
      <c r="E7" s="11">
        <v>6.0000000000000001E-3</v>
      </c>
      <c r="F7" s="11">
        <v>0.03</v>
      </c>
      <c r="G7" s="10">
        <v>41</v>
      </c>
      <c r="H7" s="16">
        <f>1647-1592</f>
        <v>55</v>
      </c>
      <c r="I7" s="10">
        <v>21</v>
      </c>
      <c r="J7" s="10">
        <v>10</v>
      </c>
      <c r="K7" s="10">
        <v>3.8897385627623802</v>
      </c>
      <c r="L7" s="10">
        <v>10.3</v>
      </c>
      <c r="M7" s="8">
        <f t="shared" si="0"/>
        <v>20</v>
      </c>
    </row>
    <row r="8" spans="1:13" s="8" customFormat="1" x14ac:dyDescent="0.3">
      <c r="A8" s="1">
        <v>7</v>
      </c>
      <c r="B8" s="12">
        <v>0.75</v>
      </c>
      <c r="C8" s="6">
        <v>6607</v>
      </c>
      <c r="D8" s="15">
        <v>0.56799999999999995</v>
      </c>
      <c r="E8" s="15">
        <v>5.0000000000000001E-3</v>
      </c>
      <c r="F8" s="15">
        <v>0.03</v>
      </c>
      <c r="G8" s="6">
        <v>82</v>
      </c>
      <c r="H8" s="6">
        <f>1647-1545</f>
        <v>102</v>
      </c>
      <c r="I8" s="6">
        <v>57</v>
      </c>
      <c r="J8" s="6">
        <v>14</v>
      </c>
      <c r="K8" s="6">
        <v>4.5737067390072399</v>
      </c>
      <c r="L8" s="6">
        <v>8.0229999999999997</v>
      </c>
      <c r="M8" s="8">
        <f t="shared" si="0"/>
        <v>25</v>
      </c>
    </row>
    <row r="9" spans="1:13" x14ac:dyDescent="0.3">
      <c r="A9" s="1">
        <v>8</v>
      </c>
      <c r="B9" s="12">
        <v>0.8</v>
      </c>
      <c r="C9" s="6">
        <v>3835</v>
      </c>
      <c r="D9" s="15">
        <v>0.70899999999999996</v>
      </c>
      <c r="E9" s="15">
        <v>3.0000000000000001E-3</v>
      </c>
      <c r="F9" s="15">
        <v>2.8000000000000001E-2</v>
      </c>
      <c r="G9" s="6">
        <v>219</v>
      </c>
      <c r="H9" s="6">
        <f>1647-1276</f>
        <v>371</v>
      </c>
      <c r="I9" s="6">
        <v>162</v>
      </c>
      <c r="J9" s="6">
        <v>22</v>
      </c>
      <c r="K9" s="6">
        <v>6.1476511962245297</v>
      </c>
      <c r="L9" s="6">
        <v>4.657</v>
      </c>
      <c r="M9" s="8">
        <f t="shared" si="0"/>
        <v>57</v>
      </c>
    </row>
    <row r="10" spans="1:13" x14ac:dyDescent="0.3">
      <c r="A10" s="1">
        <v>9</v>
      </c>
      <c r="B10" s="12">
        <v>0.85</v>
      </c>
      <c r="C10" s="6">
        <v>1664</v>
      </c>
      <c r="D10" s="6">
        <v>0.93200000000000005</v>
      </c>
      <c r="E10" s="6">
        <v>1E-3</v>
      </c>
      <c r="F10" s="6">
        <v>2.1999999999999999E-2</v>
      </c>
      <c r="G10" s="6">
        <v>547</v>
      </c>
      <c r="H10" s="6">
        <f>1647-407</f>
        <v>1240</v>
      </c>
      <c r="I10" s="6">
        <v>409</v>
      </c>
      <c r="J10" s="6">
        <v>24</v>
      </c>
      <c r="K10" s="6">
        <v>8.1106556097763995</v>
      </c>
      <c r="L10" s="6">
        <v>2.0209999999999999</v>
      </c>
      <c r="M10" s="8">
        <f t="shared" si="0"/>
        <v>138</v>
      </c>
    </row>
    <row r="11" spans="1:13" x14ac:dyDescent="0.3">
      <c r="A11" s="1">
        <v>10</v>
      </c>
      <c r="B11" s="12">
        <v>0.9</v>
      </c>
      <c r="C11" s="1">
        <v>823</v>
      </c>
      <c r="D11" s="1">
        <v>0.95799999999999996</v>
      </c>
      <c r="E11" s="1">
        <v>1E-3</v>
      </c>
      <c r="F11" s="1">
        <v>1.4999999999999999E-2</v>
      </c>
      <c r="G11" s="1">
        <v>998</v>
      </c>
      <c r="H11" s="6">
        <f>1647-54</f>
        <v>1593</v>
      </c>
      <c r="I11" s="1">
        <v>810</v>
      </c>
      <c r="J11" s="1">
        <v>13</v>
      </c>
      <c r="K11" s="1">
        <v>3.3328118889323401</v>
      </c>
      <c r="L11" s="1">
        <v>0.999</v>
      </c>
      <c r="M11" s="8">
        <f t="shared" si="0"/>
        <v>188</v>
      </c>
    </row>
    <row r="12" spans="1:13" x14ac:dyDescent="0.3">
      <c r="A12" s="1">
        <v>11</v>
      </c>
      <c r="B12" s="12">
        <v>0.95</v>
      </c>
      <c r="C12" s="1">
        <v>235</v>
      </c>
      <c r="D12" s="1">
        <v>0.92900000000000005</v>
      </c>
      <c r="E12" s="1">
        <v>0</v>
      </c>
      <c r="F12" s="1">
        <v>1.4E-2</v>
      </c>
      <c r="G12" s="1">
        <v>1440</v>
      </c>
      <c r="H12" s="6">
        <f>1647-36</f>
        <v>1611</v>
      </c>
      <c r="I12" s="1">
        <v>1333</v>
      </c>
      <c r="J12" s="1">
        <v>9</v>
      </c>
      <c r="K12" s="1">
        <v>2.8102409638554202</v>
      </c>
      <c r="L12" s="1">
        <v>0.28499999999999998</v>
      </c>
      <c r="M12" s="8">
        <f t="shared" si="0"/>
        <v>107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AFC1F-158D-47BB-94A6-E2A661BBC5DA}">
  <dimension ref="A1:M12"/>
  <sheetViews>
    <sheetView zoomScale="91" zoomScaleNormal="91" workbookViewId="0">
      <selection activeCell="F9" sqref="F9"/>
    </sheetView>
  </sheetViews>
  <sheetFormatPr defaultColWidth="8.88671875" defaultRowHeight="14.4" x14ac:dyDescent="0.3"/>
  <cols>
    <col min="1" max="1" width="3.44140625" bestFit="1" customWidth="1"/>
    <col min="2" max="2" width="14.21875" bestFit="1" customWidth="1"/>
    <col min="3" max="3" width="8.77734375" bestFit="1" customWidth="1"/>
    <col min="4" max="4" width="10.88671875" customWidth="1"/>
    <col min="5" max="5" width="8.5546875" customWidth="1"/>
    <col min="6" max="6" width="15.33203125" bestFit="1" customWidth="1"/>
    <col min="7" max="7" width="22.6640625" bestFit="1" customWidth="1"/>
    <col min="8" max="8" width="19" bestFit="1" customWidth="1"/>
    <col min="9" max="9" width="18.5546875" bestFit="1" customWidth="1"/>
    <col min="10" max="10" width="10" customWidth="1"/>
    <col min="11" max="11" width="15.21875" customWidth="1"/>
    <col min="12" max="12" width="10.88671875" customWidth="1"/>
  </cols>
  <sheetData>
    <row r="1" spans="1:13" ht="47.4" customHeight="1" x14ac:dyDescent="0.3">
      <c r="A1" s="2" t="s">
        <v>0</v>
      </c>
      <c r="B1" s="2" t="s">
        <v>8</v>
      </c>
      <c r="C1" s="2" t="s">
        <v>1</v>
      </c>
      <c r="D1" s="2" t="s">
        <v>3</v>
      </c>
      <c r="E1" s="2" t="s">
        <v>2</v>
      </c>
      <c r="F1" s="3" t="s">
        <v>7</v>
      </c>
      <c r="G1" s="2" t="s">
        <v>11</v>
      </c>
      <c r="H1" s="2" t="s">
        <v>9</v>
      </c>
      <c r="I1" s="2" t="s">
        <v>10</v>
      </c>
      <c r="J1" s="3" t="s">
        <v>4</v>
      </c>
      <c r="K1" s="3" t="s">
        <v>6</v>
      </c>
      <c r="L1" s="2" t="s">
        <v>5</v>
      </c>
      <c r="M1" s="2" t="s">
        <v>16</v>
      </c>
    </row>
    <row r="2" spans="1:13" s="19" customFormat="1" x14ac:dyDescent="0.3">
      <c r="A2" s="16">
        <v>1</v>
      </c>
      <c r="B2" s="14">
        <v>0</v>
      </c>
      <c r="C2" s="16">
        <v>12077</v>
      </c>
      <c r="D2" s="18">
        <v>0.441</v>
      </c>
      <c r="E2" s="18">
        <v>8.9999999999999993E-3</v>
      </c>
      <c r="F2" s="18">
        <v>2.4E-2</v>
      </c>
      <c r="G2" s="16">
        <v>8</v>
      </c>
      <c r="H2" s="16">
        <v>0</v>
      </c>
      <c r="I2" s="16">
        <v>0</v>
      </c>
      <c r="J2" s="16">
        <v>6</v>
      </c>
      <c r="K2" s="16">
        <v>3.2317487297866898</v>
      </c>
      <c r="L2" s="16">
        <v>14.664999999999999</v>
      </c>
      <c r="M2" s="8">
        <f>G2-I2</f>
        <v>8</v>
      </c>
    </row>
    <row r="3" spans="1:13" x14ac:dyDescent="0.3">
      <c r="A3" s="1">
        <v>2</v>
      </c>
      <c r="B3" s="12">
        <v>0.5</v>
      </c>
      <c r="C3" s="1">
        <v>11813</v>
      </c>
      <c r="D3" s="4">
        <v>0.44500000000000001</v>
      </c>
      <c r="E3" s="4">
        <v>8.9999999999999993E-3</v>
      </c>
      <c r="F3" s="4">
        <v>2.4E-2</v>
      </c>
      <c r="G3" s="1">
        <v>9</v>
      </c>
      <c r="H3" s="1">
        <v>1</v>
      </c>
      <c r="I3" s="6">
        <v>1</v>
      </c>
      <c r="J3" s="1">
        <v>7</v>
      </c>
      <c r="K3" s="1">
        <v>3.2734794121883302</v>
      </c>
      <c r="L3" s="1">
        <v>14.345000000000001</v>
      </c>
      <c r="M3" s="8">
        <f t="shared" ref="M3:M12" si="0">G3-I3</f>
        <v>8</v>
      </c>
    </row>
    <row r="4" spans="1:13" x14ac:dyDescent="0.3">
      <c r="A4" s="1">
        <v>3</v>
      </c>
      <c r="B4" s="12">
        <v>0.55000000000000004</v>
      </c>
      <c r="C4" s="1">
        <v>11597</v>
      </c>
      <c r="D4" s="4">
        <v>0.44900000000000001</v>
      </c>
      <c r="E4" s="4">
        <v>8.9999999999999993E-3</v>
      </c>
      <c r="F4" s="4">
        <v>2.5000000000000001E-2</v>
      </c>
      <c r="G4" s="1">
        <v>9</v>
      </c>
      <c r="H4" s="1">
        <v>2</v>
      </c>
      <c r="I4" s="1">
        <v>2</v>
      </c>
      <c r="J4" s="1">
        <v>8</v>
      </c>
      <c r="K4" s="1">
        <v>3.3125100762466801</v>
      </c>
      <c r="L4" s="1">
        <v>14.083</v>
      </c>
      <c r="M4" s="8">
        <f t="shared" si="0"/>
        <v>7</v>
      </c>
    </row>
    <row r="5" spans="1:13" x14ac:dyDescent="0.3">
      <c r="A5" s="1">
        <v>4</v>
      </c>
      <c r="B5" s="12">
        <v>0.6</v>
      </c>
      <c r="C5" s="1">
        <v>11249</v>
      </c>
      <c r="D5" s="4">
        <v>0.45300000000000001</v>
      </c>
      <c r="E5" s="4">
        <v>8.0000000000000002E-3</v>
      </c>
      <c r="F5" s="4">
        <v>2.5000000000000001E-2</v>
      </c>
      <c r="G5" s="1">
        <v>17</v>
      </c>
      <c r="H5" s="1">
        <v>10</v>
      </c>
      <c r="I5" s="1">
        <v>7</v>
      </c>
      <c r="J5" s="1">
        <v>11</v>
      </c>
      <c r="K5" s="1">
        <v>3.3829742903465001</v>
      </c>
      <c r="L5" s="1">
        <v>13.66</v>
      </c>
      <c r="M5" s="8">
        <f t="shared" si="0"/>
        <v>10</v>
      </c>
    </row>
    <row r="6" spans="1:13" s="8" customFormat="1" x14ac:dyDescent="0.3">
      <c r="A6" s="1">
        <v>5</v>
      </c>
      <c r="B6" s="12">
        <v>0.65</v>
      </c>
      <c r="C6" s="6">
        <v>10641</v>
      </c>
      <c r="D6" s="15">
        <v>0.46300000000000002</v>
      </c>
      <c r="E6" s="15">
        <v>8.0000000000000002E-3</v>
      </c>
      <c r="F6" s="15">
        <v>2.7E-2</v>
      </c>
      <c r="G6" s="6">
        <v>25</v>
      </c>
      <c r="H6" s="1">
        <f>1647-1622</f>
        <v>25</v>
      </c>
      <c r="I6" s="6">
        <v>11</v>
      </c>
      <c r="J6" s="6">
        <v>10</v>
      </c>
      <c r="K6" s="6">
        <v>3.4785988281478701</v>
      </c>
      <c r="L6" s="6">
        <v>12.922000000000001</v>
      </c>
      <c r="M6" s="8">
        <f t="shared" si="0"/>
        <v>14</v>
      </c>
    </row>
    <row r="7" spans="1:13" s="9" customFormat="1" x14ac:dyDescent="0.3">
      <c r="A7" s="16">
        <v>6</v>
      </c>
      <c r="B7" s="14">
        <v>0.7</v>
      </c>
      <c r="C7" s="10">
        <v>9521</v>
      </c>
      <c r="D7" s="11">
        <v>0.496</v>
      </c>
      <c r="E7" s="11">
        <v>7.0000000000000001E-3</v>
      </c>
      <c r="F7" s="11">
        <v>2.8000000000000001E-2</v>
      </c>
      <c r="G7" s="10">
        <v>44</v>
      </c>
      <c r="H7" s="16">
        <f>1647-1587</f>
        <v>60</v>
      </c>
      <c r="I7" s="10">
        <v>27</v>
      </c>
      <c r="J7" s="10">
        <v>11</v>
      </c>
      <c r="K7" s="10">
        <v>3.7039043157396199</v>
      </c>
      <c r="L7" s="10">
        <v>11.561999999999999</v>
      </c>
      <c r="M7" s="8">
        <f t="shared" si="0"/>
        <v>17</v>
      </c>
    </row>
    <row r="8" spans="1:13" s="8" customFormat="1" x14ac:dyDescent="0.3">
      <c r="A8" s="1">
        <v>7</v>
      </c>
      <c r="B8" s="12">
        <v>0.75</v>
      </c>
      <c r="C8" s="6">
        <v>7326</v>
      </c>
      <c r="D8" s="15">
        <v>0.55800000000000005</v>
      </c>
      <c r="E8" s="15">
        <v>5.0000000000000001E-3</v>
      </c>
      <c r="F8" s="15">
        <v>0.03</v>
      </c>
      <c r="G8" s="6">
        <v>85</v>
      </c>
      <c r="H8" s="1">
        <f>1647-1531</f>
        <v>116</v>
      </c>
      <c r="I8" s="6">
        <v>58</v>
      </c>
      <c r="J8" s="6">
        <v>13</v>
      </c>
      <c r="K8" s="6">
        <v>4.3054233283022398</v>
      </c>
      <c r="L8" s="6">
        <v>8.8960000000000008</v>
      </c>
      <c r="M8" s="8">
        <f t="shared" si="0"/>
        <v>27</v>
      </c>
    </row>
    <row r="9" spans="1:13" x14ac:dyDescent="0.3">
      <c r="A9" s="1">
        <v>8</v>
      </c>
      <c r="B9" s="12">
        <v>0.8</v>
      </c>
      <c r="C9" s="6">
        <v>4103</v>
      </c>
      <c r="D9" s="15">
        <v>0.71899999999999997</v>
      </c>
      <c r="E9" s="15">
        <v>3.0000000000000001E-3</v>
      </c>
      <c r="F9" s="15">
        <v>3.1E-2</v>
      </c>
      <c r="G9" s="6">
        <v>200</v>
      </c>
      <c r="H9" s="1">
        <f>1647-1335</f>
        <v>312</v>
      </c>
      <c r="I9" s="6">
        <v>145</v>
      </c>
      <c r="J9" s="6">
        <v>25</v>
      </c>
      <c r="K9" s="6">
        <v>6.5352732627108603</v>
      </c>
      <c r="L9" s="6">
        <v>4.9820000000000002</v>
      </c>
      <c r="M9" s="8">
        <f t="shared" si="0"/>
        <v>55</v>
      </c>
    </row>
    <row r="10" spans="1:13" x14ac:dyDescent="0.3">
      <c r="A10" s="1">
        <v>9</v>
      </c>
      <c r="B10" s="12">
        <v>0.85</v>
      </c>
      <c r="C10" s="6">
        <v>1777</v>
      </c>
      <c r="D10" s="6">
        <v>0.92900000000000005</v>
      </c>
      <c r="E10" s="6">
        <v>1E-3</v>
      </c>
      <c r="F10" s="6">
        <v>2.8000000000000001E-2</v>
      </c>
      <c r="G10" s="6">
        <v>524</v>
      </c>
      <c r="H10" s="1">
        <f>1647-479</f>
        <v>1168</v>
      </c>
      <c r="I10" s="6">
        <v>384</v>
      </c>
      <c r="J10" s="6">
        <v>25</v>
      </c>
      <c r="K10" s="6">
        <v>9.7571441181899097</v>
      </c>
      <c r="L10" s="6">
        <v>2.1579999999999999</v>
      </c>
      <c r="M10" s="8">
        <f t="shared" si="0"/>
        <v>140</v>
      </c>
    </row>
    <row r="11" spans="1:13" x14ac:dyDescent="0.3">
      <c r="A11" s="1">
        <v>10</v>
      </c>
      <c r="B11" s="12">
        <v>0.9</v>
      </c>
      <c r="C11" s="1">
        <v>934</v>
      </c>
      <c r="D11" s="1">
        <v>0.96599999999999997</v>
      </c>
      <c r="E11" s="1">
        <v>1E-3</v>
      </c>
      <c r="F11" s="1">
        <v>1.7000000000000001E-2</v>
      </c>
      <c r="G11" s="1">
        <v>902</v>
      </c>
      <c r="H11" s="1">
        <f>1647-54</f>
        <v>1593</v>
      </c>
      <c r="I11" s="1">
        <v>689</v>
      </c>
      <c r="J11" s="1">
        <v>12</v>
      </c>
      <c r="K11" s="1">
        <v>3.3791525423728799</v>
      </c>
      <c r="L11" s="1">
        <v>1.1339999999999999</v>
      </c>
      <c r="M11" s="8">
        <f t="shared" si="0"/>
        <v>213</v>
      </c>
    </row>
    <row r="12" spans="1:13" x14ac:dyDescent="0.3">
      <c r="A12" s="1">
        <v>11</v>
      </c>
      <c r="B12" s="12">
        <v>0.95</v>
      </c>
      <c r="C12" s="1">
        <v>324</v>
      </c>
      <c r="D12" s="1">
        <v>0.94499999999999995</v>
      </c>
      <c r="E12" s="1">
        <v>0</v>
      </c>
      <c r="F12" s="1">
        <v>0.01</v>
      </c>
      <c r="G12" s="1">
        <v>1364</v>
      </c>
      <c r="H12" s="1">
        <f>1647-42</f>
        <v>1605</v>
      </c>
      <c r="I12" s="1">
        <v>1229</v>
      </c>
      <c r="J12" s="1">
        <v>6</v>
      </c>
      <c r="K12" s="1">
        <v>2.6234042553191399</v>
      </c>
      <c r="L12" s="1">
        <v>0.39300000000000002</v>
      </c>
      <c r="M12" s="8">
        <f t="shared" si="0"/>
        <v>135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2BD55-9448-4B75-9449-D69324857BEF}">
  <dimension ref="A1:L56"/>
  <sheetViews>
    <sheetView workbookViewId="0">
      <selection activeCell="H17" sqref="H17"/>
    </sheetView>
  </sheetViews>
  <sheetFormatPr defaultRowHeight="14.4" x14ac:dyDescent="0.3"/>
  <cols>
    <col min="1" max="1" width="17" bestFit="1" customWidth="1"/>
    <col min="4" max="4" width="10" customWidth="1"/>
  </cols>
  <sheetData>
    <row r="1" spans="1:12" x14ac:dyDescent="0.3">
      <c r="A1" s="29" t="s">
        <v>17</v>
      </c>
      <c r="B1" s="29" t="s">
        <v>18</v>
      </c>
      <c r="C1" s="29" t="s">
        <v>1</v>
      </c>
      <c r="D1" s="29" t="s">
        <v>3</v>
      </c>
      <c r="E1" s="29" t="s">
        <v>2</v>
      </c>
      <c r="F1" s="29" t="s">
        <v>24</v>
      </c>
      <c r="G1" s="29" t="s">
        <v>25</v>
      </c>
      <c r="H1" s="29" t="s">
        <v>19</v>
      </c>
      <c r="I1" s="29" t="s">
        <v>23</v>
      </c>
      <c r="J1" s="29" t="s">
        <v>4</v>
      </c>
      <c r="K1" s="29" t="s">
        <v>26</v>
      </c>
      <c r="L1" s="29" t="s">
        <v>27</v>
      </c>
    </row>
    <row r="2" spans="1:12" x14ac:dyDescent="0.3">
      <c r="A2" t="s">
        <v>12</v>
      </c>
      <c r="B2" s="13">
        <v>0</v>
      </c>
      <c r="C2" s="6">
        <v>10498</v>
      </c>
      <c r="D2" s="15">
        <v>0.46600000000000003</v>
      </c>
      <c r="E2" s="15">
        <v>8.0000000000000002E-3</v>
      </c>
      <c r="F2" s="15">
        <v>2.5999999999999999E-2</v>
      </c>
      <c r="G2" s="6">
        <v>9</v>
      </c>
      <c r="H2" s="6">
        <v>0</v>
      </c>
      <c r="I2" s="6">
        <v>0</v>
      </c>
      <c r="J2" s="6">
        <v>7</v>
      </c>
      <c r="K2" s="6">
        <v>3.4483972848014801</v>
      </c>
      <c r="L2" s="6">
        <v>12.747999999999999</v>
      </c>
    </row>
    <row r="3" spans="1:12" x14ac:dyDescent="0.3">
      <c r="A3" t="s">
        <v>12</v>
      </c>
      <c r="B3" s="12">
        <v>0.5</v>
      </c>
      <c r="C3" s="6">
        <v>10333</v>
      </c>
      <c r="D3" s="15">
        <v>0.47499999999999998</v>
      </c>
      <c r="E3" s="15">
        <v>8.0000000000000002E-3</v>
      </c>
      <c r="F3" s="15">
        <v>2.7E-2</v>
      </c>
      <c r="G3" s="6">
        <v>9</v>
      </c>
      <c r="H3" s="6">
        <v>0</v>
      </c>
      <c r="I3" s="6">
        <v>0</v>
      </c>
      <c r="J3" s="6">
        <v>7</v>
      </c>
      <c r="K3" s="6">
        <v>3.4886840907397398</v>
      </c>
      <c r="L3" s="6">
        <v>12.548</v>
      </c>
    </row>
    <row r="4" spans="1:12" x14ac:dyDescent="0.3">
      <c r="A4" t="s">
        <v>12</v>
      </c>
      <c r="B4" s="12">
        <v>0.55000000000000004</v>
      </c>
      <c r="C4" s="6">
        <v>10160</v>
      </c>
      <c r="D4" s="15">
        <v>0.46400000000000002</v>
      </c>
      <c r="E4" s="15">
        <v>7.0000000000000001E-3</v>
      </c>
      <c r="F4" s="15">
        <v>2.7E-2</v>
      </c>
      <c r="G4" s="6">
        <v>10</v>
      </c>
      <c r="H4" s="6">
        <v>1</v>
      </c>
      <c r="I4" s="6">
        <v>1</v>
      </c>
      <c r="J4" s="6">
        <v>8</v>
      </c>
      <c r="K4" s="6">
        <v>3.5242078983037</v>
      </c>
      <c r="L4" s="6">
        <v>12.337999999999999</v>
      </c>
    </row>
    <row r="5" spans="1:12" x14ac:dyDescent="0.3">
      <c r="A5" t="s">
        <v>12</v>
      </c>
      <c r="B5" s="12">
        <v>0.6</v>
      </c>
      <c r="C5" s="6">
        <v>9905</v>
      </c>
      <c r="D5" s="15">
        <v>0.47099999999999997</v>
      </c>
      <c r="E5" s="15">
        <v>7.0000000000000001E-3</v>
      </c>
      <c r="F5" s="15">
        <v>2.7E-2</v>
      </c>
      <c r="G5" s="6">
        <v>12</v>
      </c>
      <c r="H5" s="6">
        <v>2</v>
      </c>
      <c r="I5" s="6">
        <v>2</v>
      </c>
      <c r="J5" s="6">
        <v>13</v>
      </c>
      <c r="K5" s="6">
        <v>3.6258151591122498</v>
      </c>
      <c r="L5" s="6">
        <v>12.028</v>
      </c>
    </row>
    <row r="6" spans="1:12" x14ac:dyDescent="0.3">
      <c r="A6" t="s">
        <v>12</v>
      </c>
      <c r="B6" s="12">
        <v>0.65</v>
      </c>
      <c r="C6" s="6">
        <v>9455</v>
      </c>
      <c r="D6" s="15">
        <v>0.47899999999999998</v>
      </c>
      <c r="E6" s="15">
        <v>7.0000000000000001E-3</v>
      </c>
      <c r="F6" s="15">
        <v>2.8000000000000001E-2</v>
      </c>
      <c r="G6" s="6">
        <v>23</v>
      </c>
      <c r="H6" s="6">
        <f>1647-1619</f>
        <v>28</v>
      </c>
      <c r="I6" s="6">
        <v>12</v>
      </c>
      <c r="J6" s="6">
        <v>15</v>
      </c>
      <c r="K6" s="6">
        <v>3.71523633853915</v>
      </c>
      <c r="L6" s="6">
        <v>11.481</v>
      </c>
    </row>
    <row r="7" spans="1:12" x14ac:dyDescent="0.3">
      <c r="A7" t="s">
        <v>12</v>
      </c>
      <c r="B7" s="13">
        <v>0.7</v>
      </c>
      <c r="C7" s="5">
        <v>8482</v>
      </c>
      <c r="D7" s="7">
        <v>0.49399999999999999</v>
      </c>
      <c r="E7" s="7">
        <v>6.0000000000000001E-3</v>
      </c>
      <c r="F7" s="7">
        <v>0.03</v>
      </c>
      <c r="G7" s="5">
        <v>41</v>
      </c>
      <c r="H7" s="6">
        <f>1647-1592</f>
        <v>55</v>
      </c>
      <c r="I7" s="5">
        <v>21</v>
      </c>
      <c r="J7" s="5">
        <v>10</v>
      </c>
      <c r="K7" s="5">
        <v>3.8897385627623802</v>
      </c>
      <c r="L7" s="5">
        <v>10.3</v>
      </c>
    </row>
    <row r="8" spans="1:12" x14ac:dyDescent="0.3">
      <c r="A8" t="s">
        <v>12</v>
      </c>
      <c r="B8" s="12">
        <v>0.75</v>
      </c>
      <c r="C8" s="6">
        <v>6607</v>
      </c>
      <c r="D8" s="15">
        <v>0.56799999999999995</v>
      </c>
      <c r="E8" s="15">
        <v>5.0000000000000001E-3</v>
      </c>
      <c r="F8" s="15">
        <v>0.03</v>
      </c>
      <c r="G8" s="6">
        <v>82</v>
      </c>
      <c r="H8" s="6">
        <f>1647-1545</f>
        <v>102</v>
      </c>
      <c r="I8" s="6">
        <v>57</v>
      </c>
      <c r="J8" s="6">
        <v>14</v>
      </c>
      <c r="K8" s="6">
        <v>4.5737067390072399</v>
      </c>
      <c r="L8" s="6">
        <v>8.0229999999999997</v>
      </c>
    </row>
    <row r="9" spans="1:12" x14ac:dyDescent="0.3">
      <c r="A9" t="s">
        <v>12</v>
      </c>
      <c r="B9" s="12">
        <v>0.8</v>
      </c>
      <c r="C9" s="6">
        <v>3835</v>
      </c>
      <c r="D9" s="15">
        <v>0.70899999999999996</v>
      </c>
      <c r="E9" s="15">
        <v>3.0000000000000001E-3</v>
      </c>
      <c r="F9" s="15">
        <v>2.8000000000000001E-2</v>
      </c>
      <c r="G9" s="6">
        <v>219</v>
      </c>
      <c r="H9" s="6">
        <f>1647-1276</f>
        <v>371</v>
      </c>
      <c r="I9" s="6">
        <v>162</v>
      </c>
      <c r="J9" s="6">
        <v>22</v>
      </c>
      <c r="K9" s="6">
        <v>6.1476511962245297</v>
      </c>
      <c r="L9" s="6">
        <v>4.657</v>
      </c>
    </row>
    <row r="10" spans="1:12" x14ac:dyDescent="0.3">
      <c r="A10" t="s">
        <v>12</v>
      </c>
      <c r="B10" s="12">
        <v>0.85</v>
      </c>
      <c r="C10" s="6">
        <v>1664</v>
      </c>
      <c r="D10" s="6">
        <v>0.93200000000000005</v>
      </c>
      <c r="E10" s="6">
        <v>1E-3</v>
      </c>
      <c r="F10" s="6">
        <v>2.1999999999999999E-2</v>
      </c>
      <c r="G10" s="6">
        <v>547</v>
      </c>
      <c r="H10" s="6">
        <f>1647-407</f>
        <v>1240</v>
      </c>
      <c r="I10" s="6">
        <v>409</v>
      </c>
      <c r="J10" s="6">
        <v>24</v>
      </c>
      <c r="K10" s="6">
        <v>8.1106556097763995</v>
      </c>
      <c r="L10" s="6">
        <v>2.0209999999999999</v>
      </c>
    </row>
    <row r="11" spans="1:12" x14ac:dyDescent="0.3">
      <c r="A11" t="s">
        <v>12</v>
      </c>
      <c r="B11" s="12">
        <v>0.9</v>
      </c>
      <c r="C11" s="6">
        <v>823</v>
      </c>
      <c r="D11" s="6">
        <v>0.95799999999999996</v>
      </c>
      <c r="E11" s="6">
        <v>1E-3</v>
      </c>
      <c r="F11" s="6">
        <v>1.4999999999999999E-2</v>
      </c>
      <c r="G11" s="6">
        <v>998</v>
      </c>
      <c r="H11" s="6">
        <f>1647-54</f>
        <v>1593</v>
      </c>
      <c r="I11" s="6">
        <v>810</v>
      </c>
      <c r="J11" s="6">
        <v>13</v>
      </c>
      <c r="K11" s="6">
        <v>3.3328118889323401</v>
      </c>
      <c r="L11" s="6">
        <v>0.999</v>
      </c>
    </row>
    <row r="12" spans="1:12" x14ac:dyDescent="0.3">
      <c r="A12" t="s">
        <v>12</v>
      </c>
      <c r="B12" s="12">
        <v>0.95</v>
      </c>
      <c r="C12" s="6">
        <v>235</v>
      </c>
      <c r="D12" s="6">
        <v>0.92900000000000005</v>
      </c>
      <c r="E12" s="6">
        <v>0</v>
      </c>
      <c r="F12" s="6">
        <v>1.4E-2</v>
      </c>
      <c r="G12" s="6">
        <v>1440</v>
      </c>
      <c r="H12" s="6">
        <f>1647-36</f>
        <v>1611</v>
      </c>
      <c r="I12" s="6">
        <v>1333</v>
      </c>
      <c r="J12" s="6">
        <v>9</v>
      </c>
      <c r="K12" s="6">
        <v>2.8102409638554202</v>
      </c>
      <c r="L12" s="6">
        <v>0.28499999999999998</v>
      </c>
    </row>
    <row r="13" spans="1:12" x14ac:dyDescent="0.3">
      <c r="A13" t="s">
        <v>13</v>
      </c>
      <c r="B13" s="13">
        <v>0</v>
      </c>
      <c r="C13" s="6">
        <v>22431</v>
      </c>
      <c r="D13" s="15">
        <v>0.313</v>
      </c>
      <c r="E13" s="15">
        <v>1.7000000000000001E-2</v>
      </c>
      <c r="F13" s="15">
        <v>2.1000000000000001E-2</v>
      </c>
      <c r="G13" s="6">
        <v>7</v>
      </c>
      <c r="H13" s="6">
        <v>0</v>
      </c>
      <c r="I13" s="6">
        <v>0</v>
      </c>
      <c r="J13" s="6">
        <v>3</v>
      </c>
      <c r="K13" s="6">
        <v>2.6482739337548802</v>
      </c>
      <c r="L13" s="6">
        <v>27.239000000000001</v>
      </c>
    </row>
    <row r="14" spans="1:12" x14ac:dyDescent="0.3">
      <c r="A14" t="s">
        <v>13</v>
      </c>
      <c r="B14" s="12">
        <v>0.5</v>
      </c>
      <c r="C14" s="6">
        <v>21418</v>
      </c>
      <c r="D14" s="15">
        <v>0.317</v>
      </c>
      <c r="E14" s="15">
        <v>1.6E-2</v>
      </c>
      <c r="F14" s="15">
        <v>2.3E-2</v>
      </c>
      <c r="G14" s="6">
        <v>9</v>
      </c>
      <c r="H14" s="6">
        <v>1</v>
      </c>
      <c r="I14" s="6">
        <v>1</v>
      </c>
      <c r="J14" s="6">
        <v>6</v>
      </c>
      <c r="K14" s="6">
        <v>2.7044602924285401</v>
      </c>
      <c r="L14" s="6">
        <v>26.009</v>
      </c>
    </row>
    <row r="15" spans="1:12" x14ac:dyDescent="0.3">
      <c r="A15" t="s">
        <v>13</v>
      </c>
      <c r="B15" s="12">
        <v>0.55000000000000004</v>
      </c>
      <c r="C15" s="6">
        <v>20721</v>
      </c>
      <c r="D15" s="15">
        <v>0.33100000000000002</v>
      </c>
      <c r="E15" s="15">
        <v>1.4999999999999999E-2</v>
      </c>
      <c r="F15" s="15">
        <v>2.5000000000000001E-2</v>
      </c>
      <c r="G15" s="6">
        <v>19</v>
      </c>
      <c r="H15" s="6">
        <f>1647-1633</f>
        <v>14</v>
      </c>
      <c r="I15" s="6">
        <v>8</v>
      </c>
      <c r="J15" s="6">
        <v>6</v>
      </c>
      <c r="K15" s="6">
        <v>2.7252184001723001</v>
      </c>
      <c r="L15" s="6">
        <v>25.161999999999999</v>
      </c>
    </row>
    <row r="16" spans="1:12" x14ac:dyDescent="0.3">
      <c r="A16" t="s">
        <v>13</v>
      </c>
      <c r="B16" s="12">
        <v>0.6</v>
      </c>
      <c r="C16" s="6">
        <v>19444</v>
      </c>
      <c r="D16" s="15">
        <v>0.33500000000000002</v>
      </c>
      <c r="E16" s="15">
        <v>1.4E-2</v>
      </c>
      <c r="F16" s="15">
        <v>2.8000000000000001E-2</v>
      </c>
      <c r="G16" s="6">
        <v>29</v>
      </c>
      <c r="H16" s="6">
        <f>1647-1621</f>
        <v>26</v>
      </c>
      <c r="I16" s="6">
        <v>15</v>
      </c>
      <c r="J16" s="6">
        <v>9</v>
      </c>
      <c r="K16" s="6">
        <v>2.7918320935677099</v>
      </c>
      <c r="L16" s="6">
        <v>20.411999999999999</v>
      </c>
    </row>
    <row r="17" spans="1:12" x14ac:dyDescent="0.3">
      <c r="A17" t="s">
        <v>13</v>
      </c>
      <c r="B17" s="12">
        <v>0.65</v>
      </c>
      <c r="C17" s="6">
        <v>16809</v>
      </c>
      <c r="D17" s="15">
        <v>0.376</v>
      </c>
      <c r="E17" s="15">
        <v>1.2E-2</v>
      </c>
      <c r="F17" s="15">
        <v>3.2000000000000001E-2</v>
      </c>
      <c r="G17" s="6">
        <v>41</v>
      </c>
      <c r="H17" s="6">
        <f>1647-1596</f>
        <v>51</v>
      </c>
      <c r="I17" s="6">
        <v>29</v>
      </c>
      <c r="J17" s="6">
        <v>7</v>
      </c>
      <c r="K17" s="6">
        <v>2.9134133052810798</v>
      </c>
      <c r="L17" s="6">
        <v>20.411999999999999</v>
      </c>
    </row>
    <row r="18" spans="1:12" x14ac:dyDescent="0.3">
      <c r="A18" t="s">
        <v>13</v>
      </c>
      <c r="B18" s="13">
        <v>0.7</v>
      </c>
      <c r="C18" s="5">
        <v>12629</v>
      </c>
      <c r="D18" s="7">
        <v>0.42299999999999999</v>
      </c>
      <c r="E18" s="7">
        <v>8.9999999999999993E-3</v>
      </c>
      <c r="F18" s="7">
        <v>4.1000000000000002E-2</v>
      </c>
      <c r="G18" s="5">
        <v>85</v>
      </c>
      <c r="H18" s="6">
        <f>1647-1562</f>
        <v>85</v>
      </c>
      <c r="I18" s="5">
        <v>68</v>
      </c>
      <c r="J18" s="5">
        <v>11</v>
      </c>
      <c r="K18" s="5">
        <v>3.34705265255938</v>
      </c>
      <c r="L18" s="5">
        <v>15.336</v>
      </c>
    </row>
    <row r="19" spans="1:12" x14ac:dyDescent="0.3">
      <c r="A19" t="s">
        <v>13</v>
      </c>
      <c r="B19" s="12">
        <v>0.75</v>
      </c>
      <c r="C19" s="6">
        <v>7420</v>
      </c>
      <c r="D19" s="15">
        <v>0.54300000000000004</v>
      </c>
      <c r="E19" s="15">
        <v>5.0000000000000001E-3</v>
      </c>
      <c r="F19" s="15">
        <v>5.8000000000000003E-2</v>
      </c>
      <c r="G19" s="6">
        <v>177</v>
      </c>
      <c r="H19" s="6">
        <f>1647-1391</f>
        <v>256</v>
      </c>
      <c r="I19" s="6">
        <v>141</v>
      </c>
      <c r="J19" s="6">
        <v>14</v>
      </c>
      <c r="K19" s="6">
        <v>4.1327709951752301</v>
      </c>
      <c r="L19" s="6">
        <v>9.01</v>
      </c>
    </row>
    <row r="20" spans="1:12" x14ac:dyDescent="0.3">
      <c r="A20" t="s">
        <v>13</v>
      </c>
      <c r="B20" s="12">
        <v>0.8</v>
      </c>
      <c r="C20" s="6">
        <v>2860</v>
      </c>
      <c r="D20" s="15">
        <v>0.76800000000000002</v>
      </c>
      <c r="E20" s="15">
        <v>2E-3</v>
      </c>
      <c r="F20" s="15">
        <v>8.2000000000000003E-2</v>
      </c>
      <c r="G20" s="6">
        <v>453</v>
      </c>
      <c r="H20" s="6">
        <f>1647-980</f>
        <v>667</v>
      </c>
      <c r="I20" s="6">
        <v>364</v>
      </c>
      <c r="J20" s="6">
        <v>15</v>
      </c>
      <c r="K20" s="6">
        <v>5.8307848751972902</v>
      </c>
      <c r="L20" s="6">
        <v>3.4729999999999999</v>
      </c>
    </row>
    <row r="21" spans="1:12" x14ac:dyDescent="0.3">
      <c r="A21" t="s">
        <v>13</v>
      </c>
      <c r="B21" s="12">
        <v>0.85</v>
      </c>
      <c r="C21" s="6">
        <v>1084</v>
      </c>
      <c r="D21" s="6">
        <v>0.93799999999999994</v>
      </c>
      <c r="E21" s="6">
        <v>1E-3</v>
      </c>
      <c r="F21" s="6">
        <v>0.13300000000000001</v>
      </c>
      <c r="G21" s="6">
        <v>941</v>
      </c>
      <c r="H21" s="6">
        <f>1647-118</f>
        <v>1529</v>
      </c>
      <c r="I21" s="6">
        <v>773</v>
      </c>
      <c r="J21" s="6">
        <v>18</v>
      </c>
      <c r="K21" s="6">
        <v>5.3886626486398397</v>
      </c>
      <c r="L21" s="6">
        <v>1.3160000000000001</v>
      </c>
    </row>
    <row r="22" spans="1:12" x14ac:dyDescent="0.3">
      <c r="A22" t="s">
        <v>13</v>
      </c>
      <c r="B22" s="12">
        <v>0.9</v>
      </c>
      <c r="C22" s="6">
        <v>471</v>
      </c>
      <c r="D22" s="6">
        <v>0.89200000000000002</v>
      </c>
      <c r="E22" s="6">
        <v>0</v>
      </c>
      <c r="F22" s="6">
        <v>0.17799999999999999</v>
      </c>
      <c r="G22" s="6">
        <v>1322</v>
      </c>
      <c r="H22" s="6">
        <f>1647-49</f>
        <v>1598</v>
      </c>
      <c r="I22" s="6">
        <v>1181</v>
      </c>
      <c r="J22" s="6">
        <v>8</v>
      </c>
      <c r="K22" s="6">
        <v>2.3339920948616601</v>
      </c>
      <c r="L22" s="6">
        <v>0.57199999999999995</v>
      </c>
    </row>
    <row r="23" spans="1:12" x14ac:dyDescent="0.3">
      <c r="A23" t="s">
        <v>13</v>
      </c>
      <c r="B23" s="12">
        <v>0.95</v>
      </c>
      <c r="C23" s="6">
        <v>74</v>
      </c>
      <c r="D23" s="6">
        <v>0.9</v>
      </c>
      <c r="E23" s="6">
        <v>0</v>
      </c>
      <c r="F23" s="6">
        <v>6.3E-2</v>
      </c>
      <c r="G23" s="6">
        <v>1579</v>
      </c>
      <c r="H23" s="6">
        <f>1647-17</f>
        <v>1630</v>
      </c>
      <c r="I23" s="6">
        <v>1533</v>
      </c>
      <c r="J23" s="6">
        <v>7</v>
      </c>
      <c r="K23" s="6">
        <v>2.3553299492385702</v>
      </c>
      <c r="L23" s="6">
        <v>0.09</v>
      </c>
    </row>
    <row r="24" spans="1:12" x14ac:dyDescent="0.3">
      <c r="A24" t="s">
        <v>14</v>
      </c>
      <c r="B24" s="13">
        <v>0</v>
      </c>
      <c r="C24" s="6">
        <v>12077</v>
      </c>
      <c r="D24" s="15">
        <v>0.441</v>
      </c>
      <c r="E24" s="15">
        <v>8.9999999999999993E-3</v>
      </c>
      <c r="F24" s="15">
        <v>2.4E-2</v>
      </c>
      <c r="G24" s="6">
        <v>8</v>
      </c>
      <c r="H24" s="6">
        <v>0</v>
      </c>
      <c r="I24" s="6">
        <v>0</v>
      </c>
      <c r="J24" s="6">
        <v>6</v>
      </c>
      <c r="K24" s="6">
        <v>3.2317487297866898</v>
      </c>
      <c r="L24" s="6">
        <v>14.664999999999999</v>
      </c>
    </row>
    <row r="25" spans="1:12" x14ac:dyDescent="0.3">
      <c r="A25" t="s">
        <v>14</v>
      </c>
      <c r="B25" s="12">
        <v>0.5</v>
      </c>
      <c r="C25" s="6">
        <v>11813</v>
      </c>
      <c r="D25" s="15">
        <v>0.44500000000000001</v>
      </c>
      <c r="E25" s="15">
        <v>8.9999999999999993E-3</v>
      </c>
      <c r="F25" s="15">
        <v>2.4E-2</v>
      </c>
      <c r="G25" s="6">
        <v>9</v>
      </c>
      <c r="H25" s="6">
        <v>1</v>
      </c>
      <c r="I25" s="6">
        <v>1</v>
      </c>
      <c r="J25" s="6">
        <v>7</v>
      </c>
      <c r="K25" s="6">
        <v>3.2734794121883302</v>
      </c>
      <c r="L25" s="6">
        <v>14.345000000000001</v>
      </c>
    </row>
    <row r="26" spans="1:12" x14ac:dyDescent="0.3">
      <c r="A26" t="s">
        <v>14</v>
      </c>
      <c r="B26" s="12">
        <v>0.55000000000000004</v>
      </c>
      <c r="C26" s="6">
        <v>11597</v>
      </c>
      <c r="D26" s="15">
        <v>0.44900000000000001</v>
      </c>
      <c r="E26" s="15">
        <v>8.9999999999999993E-3</v>
      </c>
      <c r="F26" s="15">
        <v>2.5000000000000001E-2</v>
      </c>
      <c r="G26" s="6">
        <v>9</v>
      </c>
      <c r="H26" s="6">
        <v>2</v>
      </c>
      <c r="I26" s="6">
        <v>2</v>
      </c>
      <c r="J26" s="6">
        <v>8</v>
      </c>
      <c r="K26" s="6">
        <v>3.3125100762466801</v>
      </c>
      <c r="L26" s="6">
        <v>14.083</v>
      </c>
    </row>
    <row r="27" spans="1:12" x14ac:dyDescent="0.3">
      <c r="A27" t="s">
        <v>14</v>
      </c>
      <c r="B27" s="12">
        <v>0.6</v>
      </c>
      <c r="C27" s="6">
        <v>11249</v>
      </c>
      <c r="D27" s="15">
        <v>0.45300000000000001</v>
      </c>
      <c r="E27" s="15">
        <v>8.0000000000000002E-3</v>
      </c>
      <c r="F27" s="15">
        <v>2.5000000000000001E-2</v>
      </c>
      <c r="G27" s="6">
        <v>17</v>
      </c>
      <c r="H27" s="6">
        <v>10</v>
      </c>
      <c r="I27" s="6">
        <v>7</v>
      </c>
      <c r="J27" s="6">
        <v>11</v>
      </c>
      <c r="K27" s="6">
        <v>3.3829742903465001</v>
      </c>
      <c r="L27" s="6">
        <v>13.66</v>
      </c>
    </row>
    <row r="28" spans="1:12" x14ac:dyDescent="0.3">
      <c r="A28" t="s">
        <v>14</v>
      </c>
      <c r="B28" s="12">
        <v>0.65</v>
      </c>
      <c r="C28" s="6">
        <v>10641</v>
      </c>
      <c r="D28" s="15">
        <v>0.46300000000000002</v>
      </c>
      <c r="E28" s="15">
        <v>8.0000000000000002E-3</v>
      </c>
      <c r="F28" s="15">
        <v>2.7E-2</v>
      </c>
      <c r="G28" s="6">
        <v>25</v>
      </c>
      <c r="H28" s="6">
        <f>1647-1622</f>
        <v>25</v>
      </c>
      <c r="I28" s="6">
        <v>11</v>
      </c>
      <c r="J28" s="6">
        <v>10</v>
      </c>
      <c r="K28" s="6">
        <v>3.4785988281478701</v>
      </c>
      <c r="L28" s="6">
        <v>12.922000000000001</v>
      </c>
    </row>
    <row r="29" spans="1:12" x14ac:dyDescent="0.3">
      <c r="A29" t="s">
        <v>14</v>
      </c>
      <c r="B29" s="13">
        <v>0.7</v>
      </c>
      <c r="C29" s="5">
        <v>9521</v>
      </c>
      <c r="D29" s="7">
        <v>0.496</v>
      </c>
      <c r="E29" s="7">
        <v>7.0000000000000001E-3</v>
      </c>
      <c r="F29" s="7">
        <v>2.8000000000000001E-2</v>
      </c>
      <c r="G29" s="5">
        <v>44</v>
      </c>
      <c r="H29" s="6">
        <f>1647-1587</f>
        <v>60</v>
      </c>
      <c r="I29" s="5">
        <v>27</v>
      </c>
      <c r="J29" s="5">
        <v>11</v>
      </c>
      <c r="K29" s="5">
        <v>3.7039043157396199</v>
      </c>
      <c r="L29" s="5">
        <v>11.561999999999999</v>
      </c>
    </row>
    <row r="30" spans="1:12" x14ac:dyDescent="0.3">
      <c r="A30" t="s">
        <v>14</v>
      </c>
      <c r="B30" s="12">
        <v>0.75</v>
      </c>
      <c r="C30" s="6">
        <v>7326</v>
      </c>
      <c r="D30" s="15">
        <v>0.55800000000000005</v>
      </c>
      <c r="E30" s="15">
        <v>5.0000000000000001E-3</v>
      </c>
      <c r="F30" s="15">
        <v>0.03</v>
      </c>
      <c r="G30" s="6">
        <v>85</v>
      </c>
      <c r="H30" s="6">
        <f>1647-1531</f>
        <v>116</v>
      </c>
      <c r="I30" s="6">
        <v>58</v>
      </c>
      <c r="J30" s="6">
        <v>13</v>
      </c>
      <c r="K30" s="6">
        <v>4.3054233283022398</v>
      </c>
      <c r="L30" s="6">
        <v>8.8960000000000008</v>
      </c>
    </row>
    <row r="31" spans="1:12" x14ac:dyDescent="0.3">
      <c r="A31" t="s">
        <v>14</v>
      </c>
      <c r="B31" s="12">
        <v>0.8</v>
      </c>
      <c r="C31" s="6">
        <v>4103</v>
      </c>
      <c r="D31" s="15">
        <v>0.71899999999999997</v>
      </c>
      <c r="E31" s="15">
        <v>3.0000000000000001E-3</v>
      </c>
      <c r="F31" s="15">
        <v>3.1E-2</v>
      </c>
      <c r="G31" s="6">
        <v>200</v>
      </c>
      <c r="H31" s="6">
        <f>1647-1335</f>
        <v>312</v>
      </c>
      <c r="I31" s="6">
        <v>145</v>
      </c>
      <c r="J31" s="6">
        <v>25</v>
      </c>
      <c r="K31" s="6">
        <v>6.5352732627108603</v>
      </c>
      <c r="L31" s="6">
        <v>4.9820000000000002</v>
      </c>
    </row>
    <row r="32" spans="1:12" x14ac:dyDescent="0.3">
      <c r="A32" t="s">
        <v>14</v>
      </c>
      <c r="B32" s="12">
        <v>0.85</v>
      </c>
      <c r="C32" s="6">
        <v>1777</v>
      </c>
      <c r="D32" s="6">
        <v>0.92900000000000005</v>
      </c>
      <c r="E32" s="6">
        <v>1E-3</v>
      </c>
      <c r="F32" s="6">
        <v>2.8000000000000001E-2</v>
      </c>
      <c r="G32" s="6">
        <v>524</v>
      </c>
      <c r="H32" s="6">
        <f>1647-479</f>
        <v>1168</v>
      </c>
      <c r="I32" s="6">
        <v>384</v>
      </c>
      <c r="J32" s="6">
        <v>25</v>
      </c>
      <c r="K32" s="6">
        <v>9.7571441181899097</v>
      </c>
      <c r="L32" s="6">
        <v>2.1579999999999999</v>
      </c>
    </row>
    <row r="33" spans="1:12" x14ac:dyDescent="0.3">
      <c r="A33" t="s">
        <v>14</v>
      </c>
      <c r="B33" s="12">
        <v>0.9</v>
      </c>
      <c r="C33" s="6">
        <v>934</v>
      </c>
      <c r="D33" s="6">
        <v>0.96599999999999997</v>
      </c>
      <c r="E33" s="6">
        <v>1E-3</v>
      </c>
      <c r="F33" s="6">
        <v>1.7000000000000001E-2</v>
      </c>
      <c r="G33" s="6">
        <v>902</v>
      </c>
      <c r="H33" s="6">
        <f>1647-54</f>
        <v>1593</v>
      </c>
      <c r="I33" s="6">
        <v>689</v>
      </c>
      <c r="J33" s="6">
        <v>12</v>
      </c>
      <c r="K33" s="6">
        <v>3.3791525423728799</v>
      </c>
      <c r="L33" s="6">
        <v>1.1339999999999999</v>
      </c>
    </row>
    <row r="34" spans="1:12" x14ac:dyDescent="0.3">
      <c r="A34" t="s">
        <v>14</v>
      </c>
      <c r="B34" s="12">
        <v>0.95</v>
      </c>
      <c r="C34" s="6">
        <v>324</v>
      </c>
      <c r="D34" s="6">
        <v>0.94499999999999995</v>
      </c>
      <c r="E34" s="6">
        <v>0</v>
      </c>
      <c r="F34" s="6">
        <v>0.01</v>
      </c>
      <c r="G34" s="6">
        <v>1364</v>
      </c>
      <c r="H34" s="6">
        <f>1647-42</f>
        <v>1605</v>
      </c>
      <c r="I34" s="6">
        <v>1229</v>
      </c>
      <c r="J34" s="6">
        <v>6</v>
      </c>
      <c r="K34" s="6">
        <v>2.6234042553191399</v>
      </c>
      <c r="L34" s="6">
        <v>0.39300000000000002</v>
      </c>
    </row>
    <row r="35" spans="1:12" x14ac:dyDescent="0.3">
      <c r="A35" t="s">
        <v>21</v>
      </c>
      <c r="B35" s="13">
        <v>0</v>
      </c>
      <c r="C35" s="6">
        <v>10555</v>
      </c>
      <c r="D35" s="15">
        <v>0.45600000000000002</v>
      </c>
      <c r="E35" s="15">
        <v>8.0000000000000002E-3</v>
      </c>
      <c r="F35" s="15">
        <v>2.5000000000000001E-2</v>
      </c>
      <c r="G35" s="6">
        <v>8</v>
      </c>
      <c r="H35" s="6">
        <v>0</v>
      </c>
      <c r="I35" s="6">
        <v>0</v>
      </c>
      <c r="J35" s="6">
        <v>6</v>
      </c>
      <c r="K35" s="6">
        <v>3.4281793695374501</v>
      </c>
      <c r="L35" s="6">
        <v>12.817</v>
      </c>
    </row>
    <row r="36" spans="1:12" x14ac:dyDescent="0.3">
      <c r="A36" t="s">
        <v>21</v>
      </c>
      <c r="B36" s="12">
        <v>0.5</v>
      </c>
      <c r="C36" s="6">
        <v>10437</v>
      </c>
      <c r="D36" s="15">
        <v>0.45700000000000002</v>
      </c>
      <c r="E36" s="15">
        <v>8.0000000000000002E-3</v>
      </c>
      <c r="F36" s="15">
        <v>2.5999999999999999E-2</v>
      </c>
      <c r="G36" s="6">
        <v>9</v>
      </c>
      <c r="H36" s="6">
        <v>0</v>
      </c>
      <c r="I36" s="6">
        <v>0</v>
      </c>
      <c r="J36" s="6">
        <v>7</v>
      </c>
      <c r="K36" s="6">
        <v>3.4578935448007</v>
      </c>
      <c r="L36" s="6">
        <v>12.673999999999999</v>
      </c>
    </row>
    <row r="37" spans="1:12" x14ac:dyDescent="0.3">
      <c r="A37" t="s">
        <v>21</v>
      </c>
      <c r="B37" s="12">
        <v>0.55000000000000004</v>
      </c>
      <c r="C37" s="6">
        <v>10310</v>
      </c>
      <c r="D37" s="15">
        <v>0.45700000000000002</v>
      </c>
      <c r="E37" s="15">
        <v>8.0000000000000002E-3</v>
      </c>
      <c r="F37" s="15">
        <v>2.5999999999999999E-2</v>
      </c>
      <c r="G37" s="6">
        <v>10</v>
      </c>
      <c r="H37" s="6">
        <v>1</v>
      </c>
      <c r="I37" s="6">
        <v>1</v>
      </c>
      <c r="J37" s="6">
        <v>8</v>
      </c>
      <c r="K37" s="6">
        <v>3.4898602857807601</v>
      </c>
      <c r="L37" s="6">
        <v>12.52</v>
      </c>
    </row>
    <row r="38" spans="1:12" x14ac:dyDescent="0.3">
      <c r="A38" t="s">
        <v>21</v>
      </c>
      <c r="B38" s="12">
        <v>0.6</v>
      </c>
      <c r="C38" s="6">
        <v>10218</v>
      </c>
      <c r="D38" s="15">
        <v>0.46100000000000002</v>
      </c>
      <c r="E38" s="15">
        <v>8.0000000000000002E-3</v>
      </c>
      <c r="F38" s="15">
        <v>2.5999999999999999E-2</v>
      </c>
      <c r="G38" s="6">
        <v>10</v>
      </c>
      <c r="H38" s="6">
        <v>1</v>
      </c>
      <c r="I38" s="6">
        <v>1</v>
      </c>
      <c r="J38" s="6">
        <v>11</v>
      </c>
      <c r="K38" s="6">
        <v>3.55833539537683</v>
      </c>
      <c r="L38" s="6">
        <v>12.407999999999999</v>
      </c>
    </row>
    <row r="39" spans="1:12" x14ac:dyDescent="0.3">
      <c r="A39" t="s">
        <v>21</v>
      </c>
      <c r="B39" s="12">
        <v>0.65</v>
      </c>
      <c r="C39" s="6">
        <v>10108</v>
      </c>
      <c r="D39" s="15">
        <v>0.47</v>
      </c>
      <c r="E39" s="15">
        <v>7.0000000000000001E-3</v>
      </c>
      <c r="F39" s="15">
        <v>2.7E-2</v>
      </c>
      <c r="G39" s="6">
        <v>13</v>
      </c>
      <c r="H39" s="6">
        <f>1647-1612</f>
        <v>35</v>
      </c>
      <c r="I39" s="6">
        <v>3</v>
      </c>
      <c r="J39" s="6">
        <v>8</v>
      </c>
      <c r="K39" s="6">
        <v>3.4782362333724901</v>
      </c>
      <c r="L39" s="6">
        <v>12.273999999999999</v>
      </c>
    </row>
    <row r="40" spans="1:12" x14ac:dyDescent="0.3">
      <c r="A40" t="s">
        <v>21</v>
      </c>
      <c r="B40" s="13">
        <v>0.7</v>
      </c>
      <c r="C40" s="5">
        <v>9886</v>
      </c>
      <c r="D40" s="7">
        <v>0.45600000000000002</v>
      </c>
      <c r="E40" s="7">
        <v>7.0000000000000001E-3</v>
      </c>
      <c r="F40" s="7">
        <v>2.7E-2</v>
      </c>
      <c r="G40" s="5">
        <v>29</v>
      </c>
      <c r="H40" s="6">
        <f>1647-1607</f>
        <v>40</v>
      </c>
      <c r="I40" s="5">
        <v>15</v>
      </c>
      <c r="J40" s="5">
        <v>11</v>
      </c>
      <c r="K40" s="5">
        <v>3.5467514968087901</v>
      </c>
      <c r="L40" s="5">
        <v>12.005000000000001</v>
      </c>
    </row>
    <row r="41" spans="1:12" x14ac:dyDescent="0.3">
      <c r="A41" t="s">
        <v>21</v>
      </c>
      <c r="B41" s="12">
        <v>0.75</v>
      </c>
      <c r="C41" s="6">
        <v>9364</v>
      </c>
      <c r="D41" s="15">
        <v>0.47199999999999998</v>
      </c>
      <c r="E41" s="15">
        <v>7.0000000000000001E-3</v>
      </c>
      <c r="F41" s="15">
        <v>2.8000000000000001E-2</v>
      </c>
      <c r="G41" s="6">
        <v>40</v>
      </c>
      <c r="H41" s="6">
        <f>1647-1591</f>
        <v>56</v>
      </c>
      <c r="I41" s="6">
        <v>23</v>
      </c>
      <c r="J41" s="6">
        <v>8</v>
      </c>
      <c r="K41" s="6">
        <v>3.6274080117380598</v>
      </c>
      <c r="L41" s="6">
        <v>11.371</v>
      </c>
    </row>
    <row r="42" spans="1:12" x14ac:dyDescent="0.3">
      <c r="A42" t="s">
        <v>21</v>
      </c>
      <c r="B42" s="12">
        <v>0.8</v>
      </c>
      <c r="C42" s="6">
        <v>8078</v>
      </c>
      <c r="D42" s="15">
        <v>0.51200000000000001</v>
      </c>
      <c r="E42" s="15">
        <v>6.0000000000000001E-3</v>
      </c>
      <c r="F42" s="15">
        <v>2.9000000000000001E-2</v>
      </c>
      <c r="G42" s="6">
        <v>64</v>
      </c>
      <c r="H42" s="6">
        <f>1647-1567</f>
        <v>80</v>
      </c>
      <c r="I42" s="6">
        <v>42</v>
      </c>
      <c r="J42" s="6">
        <v>12</v>
      </c>
      <c r="K42" s="6">
        <v>4.0047072361531297</v>
      </c>
      <c r="L42" s="6">
        <v>9.8089999999999993</v>
      </c>
    </row>
    <row r="43" spans="1:12" x14ac:dyDescent="0.3">
      <c r="A43" t="s">
        <v>21</v>
      </c>
      <c r="B43" s="12">
        <v>0.85</v>
      </c>
      <c r="C43" s="6">
        <v>5079</v>
      </c>
      <c r="D43" s="6">
        <v>0.60899999999999999</v>
      </c>
      <c r="E43" s="6">
        <v>4.0000000000000001E-3</v>
      </c>
      <c r="F43" s="6">
        <v>0.03</v>
      </c>
      <c r="G43" s="6">
        <v>144</v>
      </c>
      <c r="H43" s="6">
        <f>1647-1462</f>
        <v>185</v>
      </c>
      <c r="I43" s="6">
        <v>107</v>
      </c>
      <c r="J43" s="6">
        <v>17</v>
      </c>
      <c r="K43" s="6">
        <v>5.3956903702233499</v>
      </c>
      <c r="L43" s="6">
        <v>6.1680000000000001</v>
      </c>
    </row>
    <row r="44" spans="1:12" x14ac:dyDescent="0.3">
      <c r="A44" t="s">
        <v>21</v>
      </c>
      <c r="B44" s="12">
        <v>0.9</v>
      </c>
      <c r="C44" s="6">
        <v>1657</v>
      </c>
      <c r="D44" s="6">
        <v>0.91900000000000004</v>
      </c>
      <c r="E44" s="6">
        <v>1E-3</v>
      </c>
      <c r="F44" s="6">
        <v>2.4E-2</v>
      </c>
      <c r="G44" s="6">
        <v>571</v>
      </c>
      <c r="H44" s="6">
        <f>1647-562</f>
        <v>1085</v>
      </c>
      <c r="I44" s="6">
        <v>427</v>
      </c>
      <c r="J44" s="6">
        <v>30</v>
      </c>
      <c r="K44" s="6">
        <v>10.0286780988634</v>
      </c>
      <c r="L44" s="6">
        <v>2.012</v>
      </c>
    </row>
    <row r="45" spans="1:12" x14ac:dyDescent="0.3">
      <c r="A45" t="s">
        <v>21</v>
      </c>
      <c r="B45" s="12">
        <v>0.95</v>
      </c>
      <c r="C45" s="6">
        <v>508</v>
      </c>
      <c r="D45" s="6">
        <v>0.94599999999999995</v>
      </c>
      <c r="E45" s="6">
        <v>0</v>
      </c>
      <c r="F45" s="6">
        <v>1.0999999999999999E-2</v>
      </c>
      <c r="G45" s="6">
        <v>1230</v>
      </c>
      <c r="H45" s="6">
        <f>1647-50</f>
        <v>1597</v>
      </c>
      <c r="I45" s="6">
        <v>1063</v>
      </c>
      <c r="J45" s="6">
        <v>11</v>
      </c>
      <c r="K45" s="6">
        <v>2.73361169102296</v>
      </c>
      <c r="L45" s="6">
        <v>0.61699999999999999</v>
      </c>
    </row>
    <row r="46" spans="1:12" x14ac:dyDescent="0.3">
      <c r="A46" t="s">
        <v>22</v>
      </c>
      <c r="B46" s="13">
        <v>0</v>
      </c>
      <c r="C46" s="6">
        <v>26471</v>
      </c>
      <c r="D46" s="15">
        <v>0.49</v>
      </c>
      <c r="E46" s="15">
        <v>0.02</v>
      </c>
      <c r="F46" s="15">
        <v>0.183</v>
      </c>
      <c r="G46" s="6">
        <v>8</v>
      </c>
      <c r="H46" s="6">
        <v>0</v>
      </c>
      <c r="I46" s="6">
        <v>0</v>
      </c>
      <c r="J46" s="6">
        <v>5</v>
      </c>
      <c r="K46" s="6">
        <v>2.8418450719707602</v>
      </c>
      <c r="L46" s="6">
        <v>32.145000000000003</v>
      </c>
    </row>
    <row r="47" spans="1:12" x14ac:dyDescent="0.3">
      <c r="A47" t="s">
        <v>22</v>
      </c>
      <c r="B47" s="12">
        <v>0.5</v>
      </c>
      <c r="C47" s="6">
        <v>26468</v>
      </c>
      <c r="D47" s="15">
        <v>0.49</v>
      </c>
      <c r="E47" s="15">
        <v>0.02</v>
      </c>
      <c r="F47" s="15">
        <v>0.184</v>
      </c>
      <c r="G47" s="6">
        <v>9</v>
      </c>
      <c r="H47" s="6">
        <v>0</v>
      </c>
      <c r="I47" s="6">
        <v>0</v>
      </c>
      <c r="J47" s="6">
        <v>5</v>
      </c>
      <c r="K47" s="6">
        <v>2.84250092771495</v>
      </c>
      <c r="L47" s="6">
        <v>32.140999999999998</v>
      </c>
    </row>
    <row r="48" spans="1:12" x14ac:dyDescent="0.3">
      <c r="A48" t="s">
        <v>22</v>
      </c>
      <c r="B48" s="12">
        <v>0.55000000000000004</v>
      </c>
      <c r="C48" s="6">
        <v>26460</v>
      </c>
      <c r="D48" s="15">
        <v>0.49099999999999999</v>
      </c>
      <c r="E48" s="15">
        <v>0.02</v>
      </c>
      <c r="F48" s="15">
        <v>0.184</v>
      </c>
      <c r="G48" s="6">
        <v>9</v>
      </c>
      <c r="H48" s="6">
        <v>0</v>
      </c>
      <c r="I48" s="6">
        <v>0</v>
      </c>
      <c r="J48" s="6">
        <v>5</v>
      </c>
      <c r="K48" s="6">
        <v>2.8437115680706699</v>
      </c>
      <c r="L48" s="6">
        <v>32.131</v>
      </c>
    </row>
    <row r="49" spans="1:12" x14ac:dyDescent="0.3">
      <c r="A49" t="s">
        <v>22</v>
      </c>
      <c r="B49" s="12">
        <v>0.6</v>
      </c>
      <c r="C49" s="6">
        <v>26448</v>
      </c>
      <c r="D49" s="15">
        <v>0.49199999999999999</v>
      </c>
      <c r="E49" s="15">
        <v>0.02</v>
      </c>
      <c r="F49" s="15">
        <v>0.184</v>
      </c>
      <c r="G49" s="6">
        <v>9</v>
      </c>
      <c r="H49" s="6">
        <v>0</v>
      </c>
      <c r="I49" s="6">
        <v>0</v>
      </c>
      <c r="J49" s="6">
        <v>5</v>
      </c>
      <c r="K49" s="6">
        <v>2.84615424340141</v>
      </c>
      <c r="L49" s="6">
        <v>32.116999999999997</v>
      </c>
    </row>
    <row r="50" spans="1:12" x14ac:dyDescent="0.3">
      <c r="A50" t="s">
        <v>22</v>
      </c>
      <c r="B50" s="12">
        <v>0.65</v>
      </c>
      <c r="C50" s="6">
        <v>26402</v>
      </c>
      <c r="D50" s="15">
        <v>0.49299999999999999</v>
      </c>
      <c r="E50" s="15">
        <v>1.9E-2</v>
      </c>
      <c r="F50" s="15">
        <v>0.185</v>
      </c>
      <c r="G50" s="6">
        <v>9</v>
      </c>
      <c r="H50" s="6">
        <v>0</v>
      </c>
      <c r="I50" s="6">
        <v>0</v>
      </c>
      <c r="J50" s="6">
        <v>6</v>
      </c>
      <c r="K50" s="6">
        <v>2.8533693943330798</v>
      </c>
      <c r="L50" s="6">
        <v>32.061</v>
      </c>
    </row>
    <row r="51" spans="1:12" x14ac:dyDescent="0.3">
      <c r="A51" t="s">
        <v>22</v>
      </c>
      <c r="B51" s="13">
        <v>0.7</v>
      </c>
      <c r="C51" s="5">
        <v>26345</v>
      </c>
      <c r="D51" s="7">
        <v>0.48899999999999999</v>
      </c>
      <c r="E51" s="7">
        <v>1.9E-2</v>
      </c>
      <c r="F51" s="7">
        <v>0.185</v>
      </c>
      <c r="G51" s="5">
        <v>8</v>
      </c>
      <c r="H51" s="6">
        <v>0</v>
      </c>
      <c r="I51" s="5">
        <v>0</v>
      </c>
      <c r="J51" s="5">
        <v>6</v>
      </c>
      <c r="K51" s="5">
        <v>2.8606214325394399</v>
      </c>
      <c r="L51" s="5">
        <v>31.991</v>
      </c>
    </row>
    <row r="52" spans="1:12" x14ac:dyDescent="0.3">
      <c r="A52" t="s">
        <v>22</v>
      </c>
      <c r="B52" s="12">
        <v>0.75</v>
      </c>
      <c r="C52" s="6">
        <v>26273</v>
      </c>
      <c r="D52" s="15">
        <v>0.49399999999999999</v>
      </c>
      <c r="E52" s="15">
        <v>1.9E-2</v>
      </c>
      <c r="F52" s="15">
        <v>0.186</v>
      </c>
      <c r="G52" s="6">
        <v>8</v>
      </c>
      <c r="H52" s="6">
        <v>0</v>
      </c>
      <c r="I52" s="6">
        <v>0</v>
      </c>
      <c r="J52" s="6">
        <v>6</v>
      </c>
      <c r="K52" s="6">
        <v>2.8687808977034699</v>
      </c>
      <c r="L52" s="6">
        <v>31.904</v>
      </c>
    </row>
    <row r="53" spans="1:12" x14ac:dyDescent="0.3">
      <c r="A53" t="s">
        <v>22</v>
      </c>
      <c r="B53" s="12">
        <v>0.8</v>
      </c>
      <c r="C53" s="6">
        <v>26130</v>
      </c>
      <c r="D53" s="15">
        <v>0.48599999999999999</v>
      </c>
      <c r="E53" s="15">
        <v>1.9E-2</v>
      </c>
      <c r="F53" s="15">
        <v>0.189</v>
      </c>
      <c r="G53" s="6">
        <v>8</v>
      </c>
      <c r="H53" s="6">
        <v>1</v>
      </c>
      <c r="I53" s="6">
        <v>1</v>
      </c>
      <c r="J53" s="6">
        <v>8</v>
      </c>
      <c r="K53" s="6">
        <v>2.8944502099591101</v>
      </c>
      <c r="L53" s="6">
        <v>31.73</v>
      </c>
    </row>
    <row r="54" spans="1:12" x14ac:dyDescent="0.3">
      <c r="A54" t="s">
        <v>22</v>
      </c>
      <c r="B54" s="12">
        <v>0.85</v>
      </c>
      <c r="C54" s="6">
        <v>25877</v>
      </c>
      <c r="D54" s="6">
        <v>0.49199999999999999</v>
      </c>
      <c r="E54" s="6">
        <v>1.9E-2</v>
      </c>
      <c r="F54" s="6">
        <v>0.19400000000000001</v>
      </c>
      <c r="G54" s="6">
        <v>15</v>
      </c>
      <c r="H54" s="6">
        <f>1647-1636</f>
        <v>11</v>
      </c>
      <c r="I54" s="6">
        <v>3</v>
      </c>
      <c r="J54" s="6">
        <v>8</v>
      </c>
      <c r="K54" s="6">
        <v>2.9092918352408201</v>
      </c>
      <c r="L54" s="6">
        <v>31.422999999999998</v>
      </c>
    </row>
    <row r="55" spans="1:12" x14ac:dyDescent="0.3">
      <c r="A55" t="s">
        <v>22</v>
      </c>
      <c r="B55" s="12">
        <v>0.9</v>
      </c>
      <c r="C55" s="6">
        <v>25065</v>
      </c>
      <c r="D55" s="6">
        <v>0.499</v>
      </c>
      <c r="E55" s="6">
        <v>1.7999999999999999E-2</v>
      </c>
      <c r="F55" s="6">
        <v>0.20499999999999999</v>
      </c>
      <c r="G55" s="6">
        <v>32</v>
      </c>
      <c r="H55" s="6">
        <f>1647-1600</f>
        <v>47</v>
      </c>
      <c r="I55" s="6">
        <v>17</v>
      </c>
      <c r="J55" s="6">
        <v>7</v>
      </c>
      <c r="K55" s="6">
        <v>2.9345204175196899</v>
      </c>
      <c r="L55" s="6">
        <v>30.437000000000001</v>
      </c>
    </row>
    <row r="56" spans="1:12" x14ac:dyDescent="0.3">
      <c r="A56" t="s">
        <v>22</v>
      </c>
      <c r="B56" s="12">
        <v>0.95</v>
      </c>
      <c r="C56" s="6">
        <v>20563</v>
      </c>
      <c r="D56" s="6">
        <v>0.55000000000000004</v>
      </c>
      <c r="E56" s="6">
        <v>1.4999999999999999E-2</v>
      </c>
      <c r="F56" s="6">
        <v>0.28100000000000003</v>
      </c>
      <c r="G56" s="6">
        <v>87</v>
      </c>
      <c r="H56" s="6">
        <f>1647-1544</f>
        <v>103</v>
      </c>
      <c r="I56" s="6">
        <v>63</v>
      </c>
      <c r="J56" s="6">
        <v>12</v>
      </c>
      <c r="K56" s="6">
        <v>3.42174699159257</v>
      </c>
      <c r="L56" s="6">
        <v>24.97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Best Networks</vt:lpstr>
      <vt:lpstr>AngularSep_HSPN</vt:lpstr>
      <vt:lpstr>Bhattacharyya_HSPN</vt:lpstr>
      <vt:lpstr>Chebyshev_HSPN</vt:lpstr>
      <vt:lpstr>Euclidean_HSPN</vt:lpstr>
      <vt:lpstr>Soergel_HSPN</vt:lpstr>
      <vt:lpstr>Total_HSPN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Castillo</dc:creator>
  <cp:lastModifiedBy>Kevin Castillo</cp:lastModifiedBy>
  <dcterms:created xsi:type="dcterms:W3CDTF">2022-06-15T22:53:43Z</dcterms:created>
  <dcterms:modified xsi:type="dcterms:W3CDTF">2023-03-11T11:44:52Z</dcterms:modified>
</cp:coreProperties>
</file>