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Curso de Excel - Módulo 2\Aula 2 - 24-06-2016\"/>
    </mc:Choice>
  </mc:AlternateContent>
  <bookViews>
    <workbookView xWindow="0" yWindow="0" windowWidth="15600" windowHeight="9735" tabRatio="774" firstSheet="3" activeTab="9"/>
  </bookViews>
  <sheets>
    <sheet name="Pag 203" sheetId="1" state="hidden" r:id="rId1"/>
    <sheet name="Pag 204" sheetId="4" state="hidden" r:id="rId2"/>
    <sheet name="Cálculo de Horas Trabalhadas" sheetId="16" r:id="rId3"/>
    <sheet name="Extração de Datas" sheetId="17" r:id="rId4"/>
    <sheet name="DiaTrabalho" sheetId="18" r:id="rId5"/>
    <sheet name="DiaTrabalhoTotal" sheetId="19" r:id="rId6"/>
    <sheet name="Dia.da.Semana 1" sheetId="20" r:id="rId7"/>
    <sheet name="Dia.da.Semana 2" sheetId="7" r:id="rId8"/>
    <sheet name="Datam" sheetId="9" r:id="rId9"/>
    <sheet name="DATA DIF" sheetId="21" r:id="rId10"/>
  </sheets>
  <definedNames>
    <definedName name="calendario2013" localSheetId="8">Datam!#REF!</definedName>
    <definedName name="wrn.fluxo._.de._.caixa." hidden="1">{"normal","argentina",FALSE,"cenários e solver";#N/A,#N/A,FALSE,"banco de dados"}</definedName>
  </definedNames>
  <calcPr calcId="152511"/>
</workbook>
</file>

<file path=xl/calcChain.xml><?xml version="1.0" encoding="utf-8"?>
<calcChain xmlns="http://schemas.openxmlformats.org/spreadsheetml/2006/main">
  <c r="I2" i="21" l="1"/>
  <c r="H2" i="21"/>
  <c r="G2" i="21"/>
  <c r="B19" i="21"/>
  <c r="B20" i="21"/>
  <c r="B21" i="21"/>
  <c r="B22" i="21"/>
  <c r="B18" i="21"/>
  <c r="B11" i="21"/>
  <c r="B12" i="21"/>
  <c r="B13" i="21"/>
  <c r="B14" i="21"/>
  <c r="B10" i="21"/>
  <c r="B3" i="21"/>
  <c r="B4" i="21"/>
  <c r="B5" i="21"/>
  <c r="B6" i="21"/>
  <c r="B2" i="21"/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4" i="7"/>
  <c r="B4" i="20"/>
  <c r="C4" i="20"/>
  <c r="B5" i="20"/>
  <c r="C5" i="20"/>
  <c r="B6" i="20"/>
  <c r="C6" i="20"/>
  <c r="B7" i="20"/>
  <c r="C7" i="20"/>
  <c r="B8" i="20"/>
  <c r="C8" i="20"/>
  <c r="B9" i="20"/>
  <c r="C9" i="20"/>
  <c r="B10" i="20"/>
  <c r="C10" i="20"/>
  <c r="B11" i="20"/>
  <c r="C11" i="20"/>
  <c r="B12" i="20"/>
  <c r="C12" i="20"/>
  <c r="B13" i="20"/>
  <c r="C13" i="20"/>
  <c r="B14" i="20"/>
  <c r="C14" i="20"/>
  <c r="B15" i="20"/>
  <c r="C15" i="20"/>
  <c r="D4" i="18"/>
  <c r="C4" i="18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5" i="17"/>
  <c r="G13" i="17"/>
  <c r="G6" i="17"/>
  <c r="G7" i="17"/>
  <c r="G8" i="17"/>
  <c r="G9" i="17"/>
  <c r="G10" i="17"/>
  <c r="G11" i="17"/>
  <c r="G12" i="17"/>
  <c r="G5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F6" i="16"/>
  <c r="F7" i="16"/>
  <c r="F8" i="16"/>
  <c r="F9" i="16"/>
  <c r="F10" i="16"/>
  <c r="F11" i="16"/>
  <c r="F12" i="16"/>
  <c r="F13" i="16"/>
  <c r="F5" i="16"/>
  <c r="E13" i="16"/>
  <c r="E6" i="16"/>
  <c r="E7" i="16"/>
  <c r="E8" i="16"/>
  <c r="E9" i="16"/>
  <c r="E10" i="16"/>
  <c r="E11" i="16"/>
  <c r="E12" i="16"/>
  <c r="E5" i="16"/>
  <c r="A10" i="19" l="1"/>
  <c r="A9" i="19"/>
  <c r="A8" i="19"/>
  <c r="A7" i="19"/>
  <c r="A6" i="19"/>
  <c r="A5" i="19"/>
  <c r="A4" i="19"/>
  <c r="A10" i="18"/>
  <c r="A9" i="18"/>
  <c r="A8" i="18"/>
  <c r="A7" i="18"/>
  <c r="A6" i="18"/>
  <c r="A5" i="18"/>
  <c r="C5" i="18" l="1"/>
  <c r="D5" i="18"/>
  <c r="C6" i="18"/>
  <c r="D6" i="18"/>
  <c r="C7" i="18"/>
  <c r="D7" i="18"/>
  <c r="C8" i="18"/>
  <c r="D8" i="18"/>
  <c r="C9" i="18"/>
  <c r="D9" i="18"/>
  <c r="C10" i="18"/>
  <c r="D10" i="18"/>
  <c r="B4" i="19"/>
  <c r="C4" i="19" s="1"/>
  <c r="B5" i="19"/>
  <c r="C5" i="19" s="1"/>
  <c r="B6" i="19"/>
  <c r="C6" i="19" s="1"/>
  <c r="B7" i="19"/>
  <c r="C7" i="19" s="1"/>
  <c r="B8" i="19"/>
  <c r="C8" i="19" s="1"/>
  <c r="B9" i="19"/>
  <c r="C9" i="19" s="1"/>
  <c r="B10" i="19"/>
  <c r="C10" i="19" s="1"/>
  <c r="D10" i="19" l="1"/>
  <c r="D9" i="19"/>
  <c r="D8" i="19"/>
  <c r="D7" i="19"/>
  <c r="D6" i="19"/>
  <c r="D5" i="19"/>
  <c r="D4" i="19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10" i="9" l="1"/>
  <c r="C10" i="9" s="1"/>
  <c r="A9" i="9"/>
  <c r="C9" i="9" s="1"/>
  <c r="A8" i="9"/>
  <c r="C8" i="9" s="1"/>
  <c r="A7" i="9"/>
  <c r="C7" i="9" s="1"/>
  <c r="A6" i="9"/>
  <c r="C6" i="9" s="1"/>
  <c r="A5" i="9"/>
  <c r="C5" i="9" s="1"/>
  <c r="A4" i="9"/>
  <c r="C4" i="9" s="1"/>
  <c r="A6" i="1" l="1"/>
</calcChain>
</file>

<file path=xl/connections.xml><?xml version="1.0" encoding="utf-8"?>
<connections xmlns="http://schemas.openxmlformats.org/spreadsheetml/2006/main">
  <connection id="1" name="Conexão" type="4" refreshedVersion="4" background="1" saveData="1">
    <webPr sourceData="1" parsePre="1" consecutive="1" xl2000="1" url="http://www.vtn.com.br/servicospublicos/calendario/calendario2013.php" htmlTables="1">
      <tables count="1">
        <s v="feriadonacional"/>
      </tables>
    </webPr>
  </connection>
  <connection id="2" name="Conexão1" type="4" refreshedVersion="4" background="1" saveData="1">
    <webPr sourceData="1" parsePre="1" consecutive="1" xl2000="1" url="http://www.vtn.com.br/servicospublicos/calendario/calendario2013.php" htmlTables="1">
      <tables count="1">
        <s v="feriadonacional"/>
      </tables>
    </webPr>
  </connection>
</connections>
</file>

<file path=xl/sharedStrings.xml><?xml version="1.0" encoding="utf-8"?>
<sst xmlns="http://schemas.openxmlformats.org/spreadsheetml/2006/main" count="145" uniqueCount="87">
  <si>
    <t>Padrão</t>
  </si>
  <si>
    <t>Geral</t>
  </si>
  <si>
    <t>Datas e Horas</t>
  </si>
  <si>
    <t>Data Inicial</t>
  </si>
  <si>
    <t>Data Final</t>
  </si>
  <si>
    <t>Data</t>
  </si>
  <si>
    <t>Data futura</t>
  </si>
  <si>
    <t>Pagamentos</t>
  </si>
  <si>
    <t>Venda</t>
  </si>
  <si>
    <t>Dia por Extenso</t>
  </si>
  <si>
    <t>Dia Abreviado</t>
  </si>
  <si>
    <t>Mês Abreviado</t>
  </si>
  <si>
    <t>Mês por extenso</t>
  </si>
  <si>
    <t>Qtde de dias</t>
  </si>
  <si>
    <t>Meses a Acrescentar</t>
  </si>
  <si>
    <t>Data Acrescentada</t>
  </si>
  <si>
    <t>Data da Compra</t>
  </si>
  <si>
    <t>Prazo</t>
  </si>
  <si>
    <t>Data do Pagto</t>
  </si>
  <si>
    <t>Data do Vencimento</t>
  </si>
  <si>
    <t>Entrada</t>
  </si>
  <si>
    <t>Almoço</t>
  </si>
  <si>
    <t>Saída</t>
  </si>
  <si>
    <t>Total Horas</t>
  </si>
  <si>
    <t>Total a pagar</t>
  </si>
  <si>
    <t>Valor Hora</t>
  </si>
  <si>
    <t>Retorno</t>
  </si>
  <si>
    <t>Total</t>
  </si>
  <si>
    <t>Dia</t>
  </si>
  <si>
    <t>Mês</t>
  </si>
  <si>
    <t>Ano</t>
  </si>
  <si>
    <t>Qtde</t>
  </si>
  <si>
    <t>Dias</t>
  </si>
  <si>
    <t>DiaTrabalho
(dias úteis - feriados)</t>
  </si>
  <si>
    <t>DiaTrabalho.Intl
(dias úteis - feriados)</t>
  </si>
  <si>
    <t>Dia da Semana</t>
  </si>
  <si>
    <t>Feriado</t>
  </si>
  <si>
    <t>Confraternização Universal</t>
  </si>
  <si>
    <t>Carnaval</t>
  </si>
  <si>
    <t>Paixão de Cristo</t>
  </si>
  <si>
    <t>Tiradentes</t>
  </si>
  <si>
    <t>DiaTrabalhoTotal
(dias úteis - feriados)</t>
  </si>
  <si>
    <t>DiaTrabalhoTotal.Intl
(dias úteis - feriados)</t>
  </si>
  <si>
    <t>Capítulo 5 - Páginas 197 a 223.</t>
  </si>
  <si>
    <t>Dia da Semana (Index)</t>
  </si>
  <si>
    <t>Sexta-Feira</t>
  </si>
  <si>
    <t>Terça-Feira</t>
  </si>
  <si>
    <t>Quarta-Feira</t>
  </si>
  <si>
    <t>Dia do Trabalho</t>
  </si>
  <si>
    <t>Quinta-Feira</t>
  </si>
  <si>
    <t>Corpus Christi</t>
  </si>
  <si>
    <t>Independência do Brasil</t>
  </si>
  <si>
    <t>Nossa Sra. Aparecida - Padroeira do Brasil</t>
  </si>
  <si>
    <t>Finados</t>
  </si>
  <si>
    <t>Proclamação da República</t>
  </si>
  <si>
    <t>Natal</t>
  </si>
  <si>
    <t>Domingo</t>
  </si>
  <si>
    <t>Para que o excel passe a acumular horas a cima de 23:59, formatar os dados como Personalizado, [hh]:mm o símbolo colchetes permitem o acumulo de horas, em Formatar células.</t>
  </si>
  <si>
    <t>ex: TOTAL a pagar</t>
  </si>
  <si>
    <t>Todo cálculo do Excel que envolve valores monetários e unidades de tempo,o usuário deve multiplicar a unidade em questão po 24(ajuste decimal de hora do excel)</t>
  </si>
  <si>
    <t>O Excel não reconhece as horas multiplicadas por reais, nesse caso, temos que multiplicar as horas por 24 e fazer vezes o valor em reais.</t>
  </si>
  <si>
    <t>Unidade de tempos: Hora, Minutos e segundos.</t>
  </si>
  <si>
    <t>Aniversário</t>
  </si>
  <si>
    <t>Nascimento</t>
  </si>
  <si>
    <t>ou</t>
  </si>
  <si>
    <t>Permite configurar os FDS</t>
  </si>
  <si>
    <t>Dias úteis Segunda a Sexta</t>
  </si>
  <si>
    <t>Para converter data para extenso utilizar o personalizado em formatar células.</t>
  </si>
  <si>
    <t>Exemplo</t>
  </si>
  <si>
    <t>d=2</t>
  </si>
  <si>
    <t>dd=02</t>
  </si>
  <si>
    <t>ddd=qui</t>
  </si>
  <si>
    <t>dddd=quinta-feira</t>
  </si>
  <si>
    <t>m=6</t>
  </si>
  <si>
    <t>mm=06</t>
  </si>
  <si>
    <t>mmm=jun</t>
  </si>
  <si>
    <t>mmmm=junho</t>
  </si>
  <si>
    <t>a=16</t>
  </si>
  <si>
    <t>aa=16</t>
  </si>
  <si>
    <t>aaa=2016</t>
  </si>
  <si>
    <t>IDADE</t>
  </si>
  <si>
    <t>DATA ATUAL</t>
  </si>
  <si>
    <t>MESES</t>
  </si>
  <si>
    <t>DIA</t>
  </si>
  <si>
    <t>ANOS</t>
  </si>
  <si>
    <t>DIAS</t>
  </si>
  <si>
    <t>DATADIF É A FUNÇÃO MAIS PRECISA DE DATA DO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</si>
</sst>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_([$€]* #,##0.00_);_([$€]* \(#,##0.00\);_([$€]* &quot;-&quot;??_);_(@_)"/>
    <numFmt numFmtId="166" formatCode="dd/mm/yy\ \-\ dddd"/>
    <numFmt numFmtId="167" formatCode="dddd"/>
    <numFmt numFmtId="168" formatCode="[hh]:mm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6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2" applyNumberFormat="0" applyFill="0" applyAlignment="0" applyProtection="0"/>
    <xf numFmtId="44" fontId="14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0" fillId="5" borderId="1" xfId="0" applyNumberFormat="1" applyFont="1" applyFill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  <xf numFmtId="20" fontId="0" fillId="5" borderId="1" xfId="0" applyNumberFormat="1" applyFont="1" applyFill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166" fontId="0" fillId="0" borderId="0" xfId="0" applyNumberFormat="1"/>
    <xf numFmtId="0" fontId="10" fillId="7" borderId="1" xfId="1" applyFont="1" applyFill="1" applyBorder="1" applyAlignment="1">
      <alignment horizontal="center"/>
    </xf>
    <xf numFmtId="0" fontId="10" fillId="7" borderId="1" xfId="1" applyFont="1" applyFill="1" applyBorder="1" applyAlignment="1">
      <alignment horizontal="left"/>
    </xf>
    <xf numFmtId="0" fontId="4" fillId="6" borderId="1" xfId="1" applyFont="1" applyFill="1" applyBorder="1" applyAlignment="1">
      <alignment horizontal="center"/>
    </xf>
    <xf numFmtId="0" fontId="16" fillId="0" borderId="0" xfId="0" applyFont="1"/>
    <xf numFmtId="20" fontId="16" fillId="0" borderId="0" xfId="0" applyNumberFormat="1" applyFont="1"/>
    <xf numFmtId="0" fontId="15" fillId="0" borderId="0" xfId="0" applyFont="1" applyFill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4" fontId="0" fillId="9" borderId="6" xfId="0" applyNumberFormat="1" applyFont="1" applyFill="1" applyBorder="1" applyAlignment="1">
      <alignment horizontal="center"/>
    </xf>
    <xf numFmtId="0" fontId="9" fillId="8" borderId="6" xfId="0" applyNumberFormat="1" applyFont="1" applyFill="1" applyBorder="1" applyAlignment="1">
      <alignment horizontal="center"/>
    </xf>
    <xf numFmtId="14" fontId="8" fillId="8" borderId="6" xfId="0" applyNumberFormat="1" applyFont="1" applyFill="1" applyBorder="1" applyAlignment="1">
      <alignment horizontal="center"/>
    </xf>
    <xf numFmtId="14" fontId="0" fillId="8" borderId="6" xfId="0" applyNumberFormat="1" applyFont="1" applyFill="1" applyBorder="1" applyAlignment="1">
      <alignment horizontal="center"/>
    </xf>
    <xf numFmtId="14" fontId="13" fillId="11" borderId="6" xfId="0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14" fontId="13" fillId="11" borderId="6" xfId="0" applyNumberFormat="1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/>
    </xf>
    <xf numFmtId="14" fontId="0" fillId="0" borderId="6" xfId="0" applyNumberFormat="1" applyBorder="1"/>
    <xf numFmtId="14" fontId="9" fillId="8" borderId="6" xfId="0" applyNumberFormat="1" applyFont="1" applyFill="1" applyBorder="1" applyAlignment="1">
      <alignment horizontal="center"/>
    </xf>
    <xf numFmtId="0" fontId="8" fillId="8" borderId="6" xfId="0" applyNumberFormat="1" applyFont="1" applyFill="1" applyBorder="1" applyAlignment="1">
      <alignment horizontal="center"/>
    </xf>
    <xf numFmtId="0" fontId="12" fillId="11" borderId="6" xfId="0" applyFont="1" applyFill="1" applyBorder="1" applyAlignment="1">
      <alignment horizontal="center"/>
    </xf>
    <xf numFmtId="14" fontId="11" fillId="8" borderId="6" xfId="4" applyNumberFormat="1" applyFont="1" applyFill="1" applyBorder="1" applyAlignment="1">
      <alignment horizontal="center" vertical="center"/>
    </xf>
    <xf numFmtId="0" fontId="7" fillId="8" borderId="6" xfId="4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6" xfId="0" applyFill="1" applyBorder="1" applyAlignment="1">
      <alignment horizontal="left"/>
    </xf>
    <xf numFmtId="0" fontId="17" fillId="10" borderId="6" xfId="0" applyFont="1" applyFill="1" applyBorder="1" applyAlignment="1">
      <alignment horizontal="center"/>
    </xf>
    <xf numFmtId="0" fontId="15" fillId="10" borderId="6" xfId="0" applyFont="1" applyFill="1" applyBorder="1" applyAlignment="1">
      <alignment horizontal="center" vertical="center" wrapText="1"/>
    </xf>
    <xf numFmtId="44" fontId="15" fillId="8" borderId="6" xfId="5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/>
    </xf>
    <xf numFmtId="0" fontId="11" fillId="8" borderId="6" xfId="4" applyNumberFormat="1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 wrapText="1"/>
    </xf>
    <xf numFmtId="20" fontId="16" fillId="0" borderId="6" xfId="0" applyNumberFormat="1" applyFont="1" applyFill="1" applyBorder="1" applyAlignment="1">
      <alignment horizontal="center"/>
    </xf>
    <xf numFmtId="168" fontId="16" fillId="0" borderId="6" xfId="0" applyNumberFormat="1" applyFont="1" applyFill="1" applyBorder="1" applyAlignment="1">
      <alignment horizontal="center"/>
    </xf>
    <xf numFmtId="44" fontId="16" fillId="0" borderId="6" xfId="5" applyNumberFormat="1" applyFont="1" applyFill="1" applyBorder="1"/>
    <xf numFmtId="14" fontId="0" fillId="0" borderId="0" xfId="0" applyNumberFormat="1"/>
    <xf numFmtId="167" fontId="7" fillId="8" borderId="6" xfId="4" applyNumberFormat="1" applyFill="1" applyBorder="1" applyAlignment="1">
      <alignment horizontal="center" vertical="center"/>
    </xf>
    <xf numFmtId="14" fontId="11" fillId="8" borderId="6" xfId="4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10" fillId="7" borderId="3" xfId="1" applyFont="1" applyFill="1" applyBorder="1" applyAlignment="1">
      <alignment horizontal="center"/>
    </xf>
    <xf numFmtId="0" fontId="10" fillId="7" borderId="4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/>
    </xf>
    <xf numFmtId="0" fontId="15" fillId="10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0" fillId="0" borderId="0" xfId="0" quotePrefix="1"/>
  </cellXfs>
  <cellStyles count="6">
    <cellStyle name="Euro" xfId="2"/>
    <cellStyle name="Moeda" xfId="5" builtinId="4"/>
    <cellStyle name="Normal" xfId="0" builtinId="0"/>
    <cellStyle name="Normal 2" xfId="1"/>
    <cellStyle name="Separador de milhares 2" xfId="3"/>
    <cellStyle name="Título 3" xfId="4" builtinId="18"/>
  </cellStyles>
  <dxfs count="1"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vtn.com.br/servicospublicos/feriados/nacionais/corpus-christ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tn.com.br/servicospublicos/feriados/nacionais/corpus-christ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12"/>
  <sheetViews>
    <sheetView showGridLines="0" zoomScaleNormal="100" workbookViewId="0">
      <selection activeCell="C9" sqref="C9"/>
    </sheetView>
  </sheetViews>
  <sheetFormatPr defaultRowHeight="15" x14ac:dyDescent="0.25"/>
  <cols>
    <col min="1" max="1" width="13.7109375" customWidth="1"/>
    <col min="2" max="2" width="13" customWidth="1"/>
    <col min="3" max="3" width="13.42578125" bestFit="1" customWidth="1"/>
    <col min="4" max="4" width="19.85546875" customWidth="1"/>
    <col min="5" max="5" width="14.42578125" bestFit="1" customWidth="1"/>
    <col min="6" max="6" width="15.85546875" bestFit="1" customWidth="1"/>
  </cols>
  <sheetData>
    <row r="1" spans="1:6" ht="15.75" x14ac:dyDescent="0.25">
      <c r="A1" s="53" t="s">
        <v>2</v>
      </c>
      <c r="B1" s="53"/>
      <c r="C1" s="53"/>
      <c r="D1" s="53"/>
      <c r="E1" s="53"/>
      <c r="F1" s="53"/>
    </row>
    <row r="2" spans="1:6" x14ac:dyDescent="0.25">
      <c r="A2" s="1"/>
      <c r="B2" s="1"/>
    </row>
    <row r="3" spans="1:6" x14ac:dyDescent="0.25">
      <c r="A3" s="5" t="s">
        <v>0</v>
      </c>
      <c r="B3" s="5" t="s">
        <v>1</v>
      </c>
      <c r="C3" s="5" t="s">
        <v>10</v>
      </c>
      <c r="D3" s="5" t="s">
        <v>9</v>
      </c>
      <c r="E3" s="5" t="s">
        <v>11</v>
      </c>
      <c r="F3" s="5" t="s">
        <v>12</v>
      </c>
    </row>
    <row r="4" spans="1:6" x14ac:dyDescent="0.25">
      <c r="A4" s="6">
        <v>1</v>
      </c>
      <c r="B4" s="12"/>
      <c r="C4" s="12"/>
      <c r="D4" s="12"/>
      <c r="E4" s="12"/>
      <c r="F4" s="12"/>
    </row>
    <row r="5" spans="1:6" x14ac:dyDescent="0.25">
      <c r="A5" s="7">
        <v>29382</v>
      </c>
      <c r="B5" s="13"/>
      <c r="C5" s="13"/>
      <c r="D5" s="13"/>
      <c r="E5" s="13"/>
      <c r="F5" s="13"/>
    </row>
    <row r="6" spans="1:6" x14ac:dyDescent="0.25">
      <c r="A6" s="6">
        <f t="shared" ref="A6" ca="1" si="0">TODAY()</f>
        <v>42548</v>
      </c>
      <c r="B6" s="12"/>
      <c r="C6" s="12"/>
      <c r="D6" s="12"/>
      <c r="E6" s="12"/>
      <c r="F6" s="12"/>
    </row>
    <row r="7" spans="1:6" x14ac:dyDescent="0.25">
      <c r="A7" s="7">
        <v>2958465</v>
      </c>
      <c r="B7" s="13"/>
      <c r="C7" s="13"/>
      <c r="D7" s="13"/>
      <c r="E7" s="13"/>
      <c r="F7" s="13"/>
    </row>
    <row r="8" spans="1:6" x14ac:dyDescent="0.25">
      <c r="A8" s="8">
        <v>0</v>
      </c>
      <c r="B8" s="12"/>
    </row>
    <row r="9" spans="1:6" x14ac:dyDescent="0.25">
      <c r="A9" s="9">
        <v>0.25</v>
      </c>
      <c r="B9" s="13"/>
    </row>
    <row r="10" spans="1:6" x14ac:dyDescent="0.25">
      <c r="A10" s="8">
        <v>0.5</v>
      </c>
      <c r="B10" s="12"/>
      <c r="D10" s="14"/>
    </row>
    <row r="11" spans="1:6" x14ac:dyDescent="0.25">
      <c r="A11" s="9">
        <v>0.57291666666666663</v>
      </c>
      <c r="B11" s="13"/>
    </row>
    <row r="12" spans="1:6" x14ac:dyDescent="0.25">
      <c r="A12" s="8">
        <v>0.75</v>
      </c>
      <c r="B12" s="1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XFD32"/>
  <sheetViews>
    <sheetView showGridLines="0" zoomScaleNormal="100" workbookViewId="0">
      <selection activeCell="C7" sqref="C7"/>
    </sheetView>
  </sheetViews>
  <sheetFormatPr defaultColWidth="9.140625" defaultRowHeight="12.75" x14ac:dyDescent="0.2"/>
  <cols>
    <col min="1" max="1" width="11.28515625" style="2" bestFit="1" customWidth="1"/>
    <col min="2" max="3" width="12.42578125" style="2" bestFit="1" customWidth="1"/>
    <col min="4" max="4" width="10.85546875" style="2" customWidth="1"/>
    <col min="5" max="8" width="10.140625" style="2" bestFit="1" customWidth="1"/>
    <col min="9" max="16384" width="9.140625" style="2"/>
  </cols>
  <sheetData>
    <row r="1" spans="1:8 16384:16384" x14ac:dyDescent="0.2">
      <c r="A1" s="15" t="s">
        <v>3</v>
      </c>
      <c r="B1" s="15" t="s">
        <v>4</v>
      </c>
      <c r="C1" s="16" t="s">
        <v>13</v>
      </c>
      <c r="D1" s="4"/>
      <c r="E1" s="54" t="s">
        <v>7</v>
      </c>
      <c r="F1" s="55"/>
      <c r="G1" s="55"/>
      <c r="H1" s="56"/>
      <c r="XFD1" s="2">
        <v>1</v>
      </c>
    </row>
    <row r="2" spans="1:8 16384:16384" x14ac:dyDescent="0.2">
      <c r="A2" s="10"/>
      <c r="B2" s="10"/>
      <c r="C2" s="11"/>
      <c r="D2" s="3"/>
      <c r="E2" s="17" t="s">
        <v>8</v>
      </c>
      <c r="F2" s="17">
        <v>30</v>
      </c>
      <c r="G2" s="17">
        <v>70</v>
      </c>
      <c r="H2" s="17">
        <v>110</v>
      </c>
      <c r="XFD2" s="2">
        <v>2</v>
      </c>
    </row>
    <row r="3" spans="1:8 16384:16384" x14ac:dyDescent="0.2">
      <c r="A3" s="3"/>
      <c r="B3" s="3"/>
      <c r="C3" s="3"/>
      <c r="D3" s="3"/>
      <c r="E3" s="10">
        <f ca="1">TODAY()</f>
        <v>42548</v>
      </c>
      <c r="F3" s="10"/>
      <c r="G3" s="10"/>
      <c r="H3" s="10"/>
      <c r="XFD3" s="2">
        <v>3</v>
      </c>
    </row>
    <row r="4" spans="1:8 16384:16384" x14ac:dyDescent="0.2">
      <c r="A4" s="15" t="s">
        <v>5</v>
      </c>
      <c r="B4" s="15" t="s">
        <v>13</v>
      </c>
      <c r="C4" s="15" t="s">
        <v>6</v>
      </c>
      <c r="D4" s="3"/>
      <c r="E4" s="10">
        <f ca="1">TODAY()+XFD1</f>
        <v>42549</v>
      </c>
      <c r="F4" s="10"/>
      <c r="G4" s="10"/>
      <c r="H4" s="10"/>
      <c r="XFD4" s="2">
        <v>4</v>
      </c>
    </row>
    <row r="5" spans="1:8 16384:16384" x14ac:dyDescent="0.2">
      <c r="A5" s="10"/>
      <c r="B5" s="11"/>
      <c r="C5" s="10"/>
      <c r="D5" s="3"/>
      <c r="E5" s="10">
        <f t="shared" ref="E5:E32" ca="1" si="0">TODAY()+XFD2</f>
        <v>42550</v>
      </c>
      <c r="F5" s="10"/>
      <c r="G5" s="10"/>
      <c r="H5" s="10"/>
      <c r="XFD5" s="2">
        <v>5</v>
      </c>
    </row>
    <row r="6" spans="1:8 16384:16384" x14ac:dyDescent="0.2">
      <c r="E6" s="10">
        <f t="shared" ca="1" si="0"/>
        <v>42551</v>
      </c>
      <c r="F6" s="10"/>
      <c r="G6" s="10"/>
      <c r="H6" s="10"/>
      <c r="XFD6" s="2">
        <v>6</v>
      </c>
    </row>
    <row r="7" spans="1:8 16384:16384" x14ac:dyDescent="0.2">
      <c r="E7" s="10">
        <f t="shared" ca="1" si="0"/>
        <v>42552</v>
      </c>
      <c r="F7" s="10"/>
      <c r="G7" s="10"/>
      <c r="H7" s="10"/>
      <c r="XFD7" s="2">
        <v>7</v>
      </c>
    </row>
    <row r="8" spans="1:8 16384:16384" x14ac:dyDescent="0.2">
      <c r="E8" s="10">
        <f t="shared" ca="1" si="0"/>
        <v>42553</v>
      </c>
      <c r="F8" s="10"/>
      <c r="G8" s="10"/>
      <c r="H8" s="10"/>
      <c r="XFD8" s="2">
        <v>8</v>
      </c>
    </row>
    <row r="9" spans="1:8 16384:16384" x14ac:dyDescent="0.2">
      <c r="E9" s="10">
        <f t="shared" ca="1" si="0"/>
        <v>42554</v>
      </c>
      <c r="F9" s="10"/>
      <c r="G9" s="10"/>
      <c r="H9" s="10"/>
      <c r="XFD9" s="2">
        <v>9</v>
      </c>
    </row>
    <row r="10" spans="1:8 16384:16384" x14ac:dyDescent="0.2">
      <c r="E10" s="10">
        <f t="shared" ca="1" si="0"/>
        <v>42555</v>
      </c>
      <c r="F10" s="10"/>
      <c r="G10" s="10"/>
      <c r="H10" s="10"/>
      <c r="XFD10" s="2">
        <v>10</v>
      </c>
    </row>
    <row r="11" spans="1:8 16384:16384" x14ac:dyDescent="0.2">
      <c r="E11" s="10">
        <f t="shared" ca="1" si="0"/>
        <v>42556</v>
      </c>
      <c r="F11" s="10"/>
      <c r="G11" s="10"/>
      <c r="H11" s="10"/>
      <c r="XFD11" s="2">
        <v>11</v>
      </c>
    </row>
    <row r="12" spans="1:8 16384:16384" x14ac:dyDescent="0.2">
      <c r="E12" s="10">
        <f t="shared" ca="1" si="0"/>
        <v>42557</v>
      </c>
      <c r="F12" s="10"/>
      <c r="G12" s="10"/>
      <c r="H12" s="10"/>
      <c r="XFD12" s="2">
        <v>12</v>
      </c>
    </row>
    <row r="13" spans="1:8 16384:16384" x14ac:dyDescent="0.2">
      <c r="E13" s="10">
        <f t="shared" ca="1" si="0"/>
        <v>42558</v>
      </c>
      <c r="F13" s="10"/>
      <c r="G13" s="10"/>
      <c r="H13" s="10"/>
      <c r="XFD13" s="2">
        <v>13</v>
      </c>
    </row>
    <row r="14" spans="1:8 16384:16384" x14ac:dyDescent="0.2">
      <c r="E14" s="10">
        <f t="shared" ca="1" si="0"/>
        <v>42559</v>
      </c>
      <c r="F14" s="10"/>
      <c r="G14" s="10"/>
      <c r="H14" s="10"/>
      <c r="XFD14" s="2">
        <v>14</v>
      </c>
    </row>
    <row r="15" spans="1:8 16384:16384" x14ac:dyDescent="0.2">
      <c r="E15" s="10">
        <f t="shared" ca="1" si="0"/>
        <v>42560</v>
      </c>
      <c r="F15" s="10"/>
      <c r="G15" s="10"/>
      <c r="H15" s="10"/>
      <c r="XFD15" s="2">
        <v>15</v>
      </c>
    </row>
    <row r="16" spans="1:8 16384:16384" x14ac:dyDescent="0.2">
      <c r="E16" s="10">
        <f t="shared" ca="1" si="0"/>
        <v>42561</v>
      </c>
      <c r="F16" s="10"/>
      <c r="G16" s="10"/>
      <c r="H16" s="10"/>
      <c r="XFD16" s="2">
        <v>16</v>
      </c>
    </row>
    <row r="17" spans="5:8 16384:16384" x14ac:dyDescent="0.2">
      <c r="E17" s="10">
        <f t="shared" ca="1" si="0"/>
        <v>42562</v>
      </c>
      <c r="F17" s="10"/>
      <c r="G17" s="10"/>
      <c r="H17" s="10"/>
      <c r="XFD17" s="2">
        <v>17</v>
      </c>
    </row>
    <row r="18" spans="5:8 16384:16384" x14ac:dyDescent="0.2">
      <c r="E18" s="10">
        <f t="shared" ca="1" si="0"/>
        <v>42563</v>
      </c>
      <c r="F18" s="10"/>
      <c r="G18" s="10"/>
      <c r="H18" s="10"/>
      <c r="XFD18" s="2">
        <v>18</v>
      </c>
    </row>
    <row r="19" spans="5:8 16384:16384" x14ac:dyDescent="0.2">
      <c r="E19" s="10">
        <f t="shared" ca="1" si="0"/>
        <v>42564</v>
      </c>
      <c r="F19" s="10"/>
      <c r="G19" s="10"/>
      <c r="H19" s="10"/>
      <c r="XFD19" s="2">
        <v>19</v>
      </c>
    </row>
    <row r="20" spans="5:8 16384:16384" x14ac:dyDescent="0.2">
      <c r="E20" s="10">
        <f t="shared" ca="1" si="0"/>
        <v>42565</v>
      </c>
      <c r="F20" s="10"/>
      <c r="G20" s="10"/>
      <c r="H20" s="10"/>
      <c r="XFD20" s="2">
        <v>20</v>
      </c>
    </row>
    <row r="21" spans="5:8 16384:16384" x14ac:dyDescent="0.2">
      <c r="E21" s="10">
        <f t="shared" ca="1" si="0"/>
        <v>42566</v>
      </c>
      <c r="F21" s="10"/>
      <c r="G21" s="10"/>
      <c r="H21" s="10"/>
      <c r="XFD21" s="2">
        <v>21</v>
      </c>
    </row>
    <row r="22" spans="5:8 16384:16384" x14ac:dyDescent="0.2">
      <c r="E22" s="10">
        <f t="shared" ca="1" si="0"/>
        <v>42567</v>
      </c>
      <c r="F22" s="10"/>
      <c r="G22" s="10"/>
      <c r="H22" s="10"/>
      <c r="XFD22" s="2">
        <v>22</v>
      </c>
    </row>
    <row r="23" spans="5:8 16384:16384" x14ac:dyDescent="0.2">
      <c r="E23" s="10">
        <f t="shared" ca="1" si="0"/>
        <v>42568</v>
      </c>
      <c r="F23" s="10"/>
      <c r="G23" s="10"/>
      <c r="H23" s="10"/>
      <c r="XFD23" s="2">
        <v>23</v>
      </c>
    </row>
    <row r="24" spans="5:8 16384:16384" x14ac:dyDescent="0.2">
      <c r="E24" s="10">
        <f t="shared" ca="1" si="0"/>
        <v>42569</v>
      </c>
      <c r="F24" s="10"/>
      <c r="G24" s="10"/>
      <c r="H24" s="10"/>
      <c r="XFD24" s="2">
        <v>24</v>
      </c>
    </row>
    <row r="25" spans="5:8 16384:16384" x14ac:dyDescent="0.2">
      <c r="E25" s="10">
        <f t="shared" ca="1" si="0"/>
        <v>42570</v>
      </c>
      <c r="F25" s="10"/>
      <c r="G25" s="10"/>
      <c r="H25" s="10"/>
      <c r="XFD25" s="2">
        <v>25</v>
      </c>
    </row>
    <row r="26" spans="5:8 16384:16384" x14ac:dyDescent="0.2">
      <c r="E26" s="10">
        <f t="shared" ca="1" si="0"/>
        <v>42571</v>
      </c>
      <c r="F26" s="10"/>
      <c r="G26" s="10"/>
      <c r="H26" s="10"/>
      <c r="XFD26" s="2">
        <v>26</v>
      </c>
    </row>
    <row r="27" spans="5:8 16384:16384" x14ac:dyDescent="0.2">
      <c r="E27" s="10">
        <f t="shared" ca="1" si="0"/>
        <v>42572</v>
      </c>
      <c r="F27" s="10"/>
      <c r="G27" s="10"/>
      <c r="H27" s="10"/>
      <c r="XFD27" s="2">
        <v>27</v>
      </c>
    </row>
    <row r="28" spans="5:8 16384:16384" x14ac:dyDescent="0.2">
      <c r="E28" s="10">
        <f t="shared" ca="1" si="0"/>
        <v>42573</v>
      </c>
      <c r="F28" s="10"/>
      <c r="G28" s="10"/>
      <c r="H28" s="10"/>
      <c r="XFD28" s="2">
        <v>28</v>
      </c>
    </row>
    <row r="29" spans="5:8 16384:16384" x14ac:dyDescent="0.2">
      <c r="E29" s="10">
        <f t="shared" ca="1" si="0"/>
        <v>42574</v>
      </c>
      <c r="F29" s="10"/>
      <c r="G29" s="10"/>
      <c r="H29" s="10"/>
      <c r="XFD29" s="2">
        <v>29</v>
      </c>
    </row>
    <row r="30" spans="5:8 16384:16384" x14ac:dyDescent="0.2">
      <c r="E30" s="10">
        <f t="shared" ca="1" si="0"/>
        <v>42575</v>
      </c>
      <c r="F30" s="10"/>
      <c r="G30" s="10"/>
      <c r="H30" s="10"/>
      <c r="XFD30" s="2">
        <v>30</v>
      </c>
    </row>
    <row r="31" spans="5:8 16384:16384" x14ac:dyDescent="0.2">
      <c r="E31" s="10">
        <f t="shared" ca="1" si="0"/>
        <v>42576</v>
      </c>
      <c r="F31" s="10"/>
      <c r="G31" s="10"/>
      <c r="H31" s="10"/>
      <c r="XFD31" s="2">
        <v>31</v>
      </c>
    </row>
    <row r="32" spans="5:8 16384:16384" x14ac:dyDescent="0.2">
      <c r="E32" s="10">
        <f t="shared" ca="1" si="0"/>
        <v>42577</v>
      </c>
      <c r="F32" s="10"/>
      <c r="G32" s="10"/>
      <c r="H32" s="10"/>
    </row>
  </sheetData>
  <mergeCells count="1">
    <mergeCell ref="E1:H1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K21"/>
  <sheetViews>
    <sheetView showGridLines="0" workbookViewId="0">
      <selection activeCell="A21" sqref="A21"/>
    </sheetView>
  </sheetViews>
  <sheetFormatPr defaultRowHeight="15" x14ac:dyDescent="0.25"/>
  <cols>
    <col min="1" max="4" width="11.85546875" customWidth="1"/>
    <col min="5" max="5" width="14.85546875" customWidth="1"/>
    <col min="6" max="6" width="15.28515625" customWidth="1"/>
    <col min="7" max="7" width="11.85546875" customWidth="1"/>
    <col min="8" max="8" width="16.140625" customWidth="1"/>
  </cols>
  <sheetData>
    <row r="1" spans="1:8" x14ac:dyDescent="0.25">
      <c r="A1" s="58" t="s">
        <v>43</v>
      </c>
      <c r="B1" s="58"/>
      <c r="C1" s="58"/>
      <c r="D1" s="58"/>
    </row>
    <row r="3" spans="1:8" x14ac:dyDescent="0.25">
      <c r="A3" s="57" t="s">
        <v>20</v>
      </c>
      <c r="B3" s="57" t="s">
        <v>21</v>
      </c>
      <c r="C3" s="57"/>
      <c r="D3" s="57" t="s">
        <v>22</v>
      </c>
      <c r="E3" s="57" t="s">
        <v>23</v>
      </c>
      <c r="F3" s="57" t="s">
        <v>24</v>
      </c>
      <c r="G3" s="18"/>
      <c r="H3" s="43" t="s">
        <v>25</v>
      </c>
    </row>
    <row r="4" spans="1:8" x14ac:dyDescent="0.25">
      <c r="A4" s="57"/>
      <c r="B4" s="41" t="s">
        <v>22</v>
      </c>
      <c r="C4" s="41" t="s">
        <v>26</v>
      </c>
      <c r="D4" s="57"/>
      <c r="E4" s="57"/>
      <c r="F4" s="57"/>
      <c r="G4" s="18"/>
      <c r="H4" s="42">
        <v>60</v>
      </c>
    </row>
    <row r="5" spans="1:8" x14ac:dyDescent="0.25">
      <c r="A5" s="47">
        <v>0.33333333333333331</v>
      </c>
      <c r="B5" s="47">
        <v>0.5</v>
      </c>
      <c r="C5" s="47">
        <v>0.54166666666666663</v>
      </c>
      <c r="D5" s="47">
        <v>0.75</v>
      </c>
      <c r="E5" s="48">
        <f>B5-A5+D5-C5</f>
        <v>0.37500000000000011</v>
      </c>
      <c r="F5" s="49">
        <f>E5*24*$H$4</f>
        <v>540.00000000000023</v>
      </c>
      <c r="G5" s="19"/>
      <c r="H5" s="18"/>
    </row>
    <row r="6" spans="1:8" x14ac:dyDescent="0.25">
      <c r="A6" s="47">
        <v>0.32291666666666669</v>
      </c>
      <c r="B6" s="47">
        <v>0.5</v>
      </c>
      <c r="C6" s="47">
        <v>0.54166666666666663</v>
      </c>
      <c r="D6" s="47">
        <v>0.75</v>
      </c>
      <c r="E6" s="48">
        <f t="shared" ref="E6:E12" si="0">B6-A6+D6-C6</f>
        <v>0.38541666666666663</v>
      </c>
      <c r="F6" s="49">
        <f t="shared" ref="F6:F13" si="1">E6*24*$H$4</f>
        <v>555</v>
      </c>
      <c r="G6" s="18"/>
      <c r="H6" s="18"/>
    </row>
    <row r="7" spans="1:8" x14ac:dyDescent="0.25">
      <c r="A7" s="47">
        <v>0.375</v>
      </c>
      <c r="B7" s="47">
        <v>0.48958333333333331</v>
      </c>
      <c r="C7" s="47">
        <v>0.55555555555555558</v>
      </c>
      <c r="D7" s="47">
        <v>0.70833333333333337</v>
      </c>
      <c r="E7" s="48">
        <f t="shared" si="0"/>
        <v>0.26736111111111116</v>
      </c>
      <c r="F7" s="49">
        <f t="shared" si="1"/>
        <v>385.00000000000006</v>
      </c>
      <c r="G7" s="18"/>
      <c r="H7" s="18"/>
    </row>
    <row r="8" spans="1:8" x14ac:dyDescent="0.25">
      <c r="A8" s="47">
        <v>0.33333333333333331</v>
      </c>
      <c r="B8" s="47">
        <v>0.5</v>
      </c>
      <c r="C8" s="47">
        <v>0.55902777777777779</v>
      </c>
      <c r="D8" s="47">
        <v>0.75</v>
      </c>
      <c r="E8" s="48">
        <f t="shared" si="0"/>
        <v>0.35763888888888895</v>
      </c>
      <c r="F8" s="49">
        <f t="shared" si="1"/>
        <v>515.00000000000011</v>
      </c>
      <c r="G8" s="18"/>
      <c r="H8" s="18"/>
    </row>
    <row r="9" spans="1:8" x14ac:dyDescent="0.25">
      <c r="A9" s="47">
        <v>0.35416666666666669</v>
      </c>
      <c r="B9" s="47">
        <v>0.50694444444444442</v>
      </c>
      <c r="C9" s="47">
        <v>0.58333333333333337</v>
      </c>
      <c r="D9" s="47">
        <v>0.77083333333333337</v>
      </c>
      <c r="E9" s="48">
        <f t="shared" si="0"/>
        <v>0.34027777777777779</v>
      </c>
      <c r="F9" s="49">
        <f t="shared" si="1"/>
        <v>490.00000000000006</v>
      </c>
      <c r="G9" s="18"/>
      <c r="H9" s="18"/>
    </row>
    <row r="10" spans="1:8" x14ac:dyDescent="0.25">
      <c r="A10" s="47">
        <v>0.33333333333333331</v>
      </c>
      <c r="B10" s="47">
        <v>0.5</v>
      </c>
      <c r="C10" s="47">
        <v>0.52083333333333337</v>
      </c>
      <c r="D10" s="47">
        <v>0.75</v>
      </c>
      <c r="E10" s="48">
        <f t="shared" si="0"/>
        <v>0.39583333333333337</v>
      </c>
      <c r="F10" s="49">
        <f t="shared" si="1"/>
        <v>570</v>
      </c>
      <c r="G10" s="18"/>
      <c r="H10" s="19"/>
    </row>
    <row r="11" spans="1:8" x14ac:dyDescent="0.25">
      <c r="A11" s="47">
        <v>0.35416666666666669</v>
      </c>
      <c r="B11" s="47">
        <v>0.52083333333333337</v>
      </c>
      <c r="C11" s="47">
        <v>0.57291666666666663</v>
      </c>
      <c r="D11" s="47">
        <v>0.70833333333333337</v>
      </c>
      <c r="E11" s="48">
        <f t="shared" si="0"/>
        <v>0.30208333333333337</v>
      </c>
      <c r="F11" s="49">
        <f t="shared" si="1"/>
        <v>435.00000000000006</v>
      </c>
      <c r="G11" s="18"/>
      <c r="H11" s="18"/>
    </row>
    <row r="12" spans="1:8" x14ac:dyDescent="0.25">
      <c r="A12" s="47">
        <v>0.33333333333333331</v>
      </c>
      <c r="B12" s="47">
        <v>0.48888888888888887</v>
      </c>
      <c r="C12" s="47">
        <v>0.54305555555555551</v>
      </c>
      <c r="D12" s="47">
        <v>0.76111111111111107</v>
      </c>
      <c r="E12" s="48">
        <f t="shared" si="0"/>
        <v>0.37361111111111112</v>
      </c>
      <c r="F12" s="49">
        <f t="shared" si="1"/>
        <v>538</v>
      </c>
      <c r="G12" s="18"/>
    </row>
    <row r="13" spans="1:8" x14ac:dyDescent="0.25">
      <c r="A13" s="20"/>
      <c r="B13" s="20"/>
      <c r="C13" s="20"/>
      <c r="D13" s="44" t="s">
        <v>27</v>
      </c>
      <c r="E13" s="48">
        <f>SUM(E5:E12)</f>
        <v>2.7972222222222225</v>
      </c>
      <c r="F13" s="49">
        <f t="shared" si="1"/>
        <v>4028.0000000000005</v>
      </c>
      <c r="G13" s="18"/>
      <c r="H13" s="18"/>
    </row>
    <row r="16" spans="1:8" x14ac:dyDescent="0.25">
      <c r="A16" t="s">
        <v>57</v>
      </c>
    </row>
    <row r="18" spans="1:11" x14ac:dyDescent="0.25">
      <c r="A18" t="s">
        <v>60</v>
      </c>
      <c r="K18" t="s">
        <v>58</v>
      </c>
    </row>
    <row r="20" spans="1:11" x14ac:dyDescent="0.25">
      <c r="A20" t="s">
        <v>59</v>
      </c>
    </row>
    <row r="21" spans="1:11" x14ac:dyDescent="0.25">
      <c r="A21" t="s">
        <v>61</v>
      </c>
    </row>
  </sheetData>
  <mergeCells count="6">
    <mergeCell ref="F3:F4"/>
    <mergeCell ref="A1:D1"/>
    <mergeCell ref="A3:A4"/>
    <mergeCell ref="B3:C3"/>
    <mergeCell ref="D3:D4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K34"/>
  <sheetViews>
    <sheetView showGridLines="0" workbookViewId="0">
      <selection activeCell="I4" sqref="I4:J9"/>
    </sheetView>
  </sheetViews>
  <sheetFormatPr defaultRowHeight="15" x14ac:dyDescent="0.25"/>
  <cols>
    <col min="1" max="1" width="13.42578125" customWidth="1"/>
    <col min="2" max="2" width="10.140625" customWidth="1"/>
    <col min="3" max="3" width="11.28515625" customWidth="1"/>
    <col min="4" max="4" width="10.85546875" customWidth="1"/>
    <col min="5" max="5" width="12.140625" customWidth="1"/>
    <col min="8" max="8" width="28.140625" customWidth="1"/>
    <col min="9" max="9" width="12.140625" bestFit="1" customWidth="1"/>
    <col min="10" max="10" width="11.7109375" bestFit="1" customWidth="1"/>
    <col min="11" max="11" width="10.7109375" bestFit="1" customWidth="1"/>
  </cols>
  <sheetData>
    <row r="1" spans="1:11" x14ac:dyDescent="0.25">
      <c r="A1" s="58" t="s">
        <v>43</v>
      </c>
      <c r="B1" s="58"/>
      <c r="C1" s="58"/>
      <c r="D1" s="58"/>
    </row>
    <row r="3" spans="1:11" x14ac:dyDescent="0.25">
      <c r="A3" s="35" t="s">
        <v>5</v>
      </c>
      <c r="B3" s="35" t="s">
        <v>28</v>
      </c>
      <c r="C3" s="35" t="s">
        <v>29</v>
      </c>
      <c r="D3" s="35" t="s">
        <v>30</v>
      </c>
      <c r="K3" t="s">
        <v>64</v>
      </c>
    </row>
    <row r="4" spans="1:11" x14ac:dyDescent="0.25">
      <c r="A4" s="36">
        <v>40977</v>
      </c>
      <c r="B4" s="37">
        <f t="shared" ref="B4:B34" si="0">DAY(A4)</f>
        <v>9</v>
      </c>
      <c r="C4" s="37">
        <f t="shared" ref="C4:C34" si="1">MONTH(A4)</f>
        <v>3</v>
      </c>
      <c r="D4" s="37">
        <f t="shared" ref="D4:D34" si="2">YEAR(A4)</f>
        <v>2012</v>
      </c>
      <c r="F4" s="40" t="s">
        <v>30</v>
      </c>
      <c r="G4" s="40" t="s">
        <v>31</v>
      </c>
      <c r="I4" s="35" t="s">
        <v>63</v>
      </c>
      <c r="J4" s="35" t="s">
        <v>62</v>
      </c>
      <c r="K4" s="35" t="s">
        <v>62</v>
      </c>
    </row>
    <row r="5" spans="1:11" x14ac:dyDescent="0.25">
      <c r="A5" s="36">
        <v>41214</v>
      </c>
      <c r="B5" s="37">
        <f t="shared" si="0"/>
        <v>1</v>
      </c>
      <c r="C5" s="37">
        <f t="shared" si="1"/>
        <v>11</v>
      </c>
      <c r="D5" s="37">
        <f t="shared" si="2"/>
        <v>2012</v>
      </c>
      <c r="F5" s="38">
        <v>2006</v>
      </c>
      <c r="G5" s="39">
        <f>COUNTIF($D$4:$D$34,$F5)</f>
        <v>3</v>
      </c>
      <c r="I5" s="36">
        <v>29295</v>
      </c>
      <c r="J5" s="36">
        <f>DATE(2016,MONTH(I5),DAY(I5))</f>
        <v>42444</v>
      </c>
      <c r="K5" s="36">
        <f ca="1">DATE(YEAR(TODAY()),MONTH(J5),DAY(J5))</f>
        <v>42444</v>
      </c>
    </row>
    <row r="6" spans="1:11" x14ac:dyDescent="0.25">
      <c r="A6" s="36">
        <v>40849</v>
      </c>
      <c r="B6" s="37">
        <f t="shared" si="0"/>
        <v>2</v>
      </c>
      <c r="C6" s="37">
        <f t="shared" si="1"/>
        <v>11</v>
      </c>
      <c r="D6" s="37">
        <f t="shared" si="2"/>
        <v>2011</v>
      </c>
      <c r="F6" s="38">
        <v>2007</v>
      </c>
      <c r="G6" s="39">
        <f t="shared" ref="G6:G12" si="3">COUNTIF($D$4:$D$34,$F6)</f>
        <v>2</v>
      </c>
      <c r="I6" s="36">
        <v>30974</v>
      </c>
      <c r="J6" s="36">
        <f t="shared" ref="J6:J31" si="4">DATE(2016,MONTH(I6),DAY(I6))</f>
        <v>42662</v>
      </c>
      <c r="K6" s="36">
        <f t="shared" ref="K6:K31" ca="1" si="5">DATE(YEAR(TODAY()),MONTH(J6),DAY(J6))</f>
        <v>42662</v>
      </c>
    </row>
    <row r="7" spans="1:11" x14ac:dyDescent="0.25">
      <c r="A7" s="36">
        <v>40129</v>
      </c>
      <c r="B7" s="37">
        <f t="shared" si="0"/>
        <v>12</v>
      </c>
      <c r="C7" s="37">
        <f t="shared" si="1"/>
        <v>11</v>
      </c>
      <c r="D7" s="37">
        <f t="shared" si="2"/>
        <v>2009</v>
      </c>
      <c r="F7" s="38">
        <v>2008</v>
      </c>
      <c r="G7" s="39">
        <f t="shared" si="3"/>
        <v>3</v>
      </c>
      <c r="I7" s="36">
        <v>31847</v>
      </c>
      <c r="J7" s="36">
        <f t="shared" si="4"/>
        <v>42440</v>
      </c>
      <c r="K7" s="36">
        <f t="shared" ca="1" si="5"/>
        <v>42440</v>
      </c>
    </row>
    <row r="8" spans="1:11" x14ac:dyDescent="0.25">
      <c r="A8" s="36">
        <v>38786</v>
      </c>
      <c r="B8" s="37">
        <f t="shared" si="0"/>
        <v>10</v>
      </c>
      <c r="C8" s="37">
        <f t="shared" si="1"/>
        <v>3</v>
      </c>
      <c r="D8" s="37">
        <f t="shared" si="2"/>
        <v>2006</v>
      </c>
      <c r="F8" s="38">
        <v>2009</v>
      </c>
      <c r="G8" s="39">
        <f t="shared" si="3"/>
        <v>4</v>
      </c>
      <c r="I8" s="36">
        <v>30954</v>
      </c>
      <c r="J8" s="36">
        <f t="shared" si="4"/>
        <v>42642</v>
      </c>
      <c r="K8" s="36">
        <f t="shared" ca="1" si="5"/>
        <v>42642</v>
      </c>
    </row>
    <row r="9" spans="1:11" x14ac:dyDescent="0.25">
      <c r="A9" s="36">
        <v>41530</v>
      </c>
      <c r="B9" s="37">
        <f t="shared" si="0"/>
        <v>13</v>
      </c>
      <c r="C9" s="37">
        <f t="shared" si="1"/>
        <v>9</v>
      </c>
      <c r="D9" s="37">
        <f t="shared" si="2"/>
        <v>2013</v>
      </c>
      <c r="F9" s="38">
        <v>2010</v>
      </c>
      <c r="G9" s="39">
        <f t="shared" si="3"/>
        <v>5</v>
      </c>
      <c r="I9" s="36">
        <v>29919</v>
      </c>
      <c r="J9" s="36">
        <f t="shared" si="4"/>
        <v>42703</v>
      </c>
      <c r="K9" s="36">
        <f t="shared" ca="1" si="5"/>
        <v>42703</v>
      </c>
    </row>
    <row r="10" spans="1:11" x14ac:dyDescent="0.25">
      <c r="A10" s="36">
        <v>39798</v>
      </c>
      <c r="B10" s="37">
        <f t="shared" si="0"/>
        <v>16</v>
      </c>
      <c r="C10" s="37">
        <f t="shared" si="1"/>
        <v>12</v>
      </c>
      <c r="D10" s="37">
        <f t="shared" si="2"/>
        <v>2008</v>
      </c>
      <c r="F10" s="38">
        <v>2011</v>
      </c>
      <c r="G10" s="39">
        <f t="shared" si="3"/>
        <v>1</v>
      </c>
      <c r="I10" s="36">
        <v>35750</v>
      </c>
      <c r="J10" s="36">
        <f t="shared" si="4"/>
        <v>42690</v>
      </c>
      <c r="K10" s="36">
        <f t="shared" ca="1" si="5"/>
        <v>42690</v>
      </c>
    </row>
    <row r="11" spans="1:11" x14ac:dyDescent="0.25">
      <c r="A11" s="36">
        <v>40235</v>
      </c>
      <c r="B11" s="37">
        <f t="shared" si="0"/>
        <v>26</v>
      </c>
      <c r="C11" s="37">
        <f t="shared" si="1"/>
        <v>2</v>
      </c>
      <c r="D11" s="37">
        <f t="shared" si="2"/>
        <v>2010</v>
      </c>
      <c r="F11" s="38">
        <v>2012</v>
      </c>
      <c r="G11" s="39">
        <f t="shared" si="3"/>
        <v>5</v>
      </c>
      <c r="I11" s="36">
        <v>30617</v>
      </c>
      <c r="J11" s="36">
        <f t="shared" si="4"/>
        <v>42671</v>
      </c>
      <c r="K11" s="36">
        <f t="shared" ca="1" si="5"/>
        <v>42671</v>
      </c>
    </row>
    <row r="12" spans="1:11" x14ac:dyDescent="0.25">
      <c r="A12" s="36">
        <v>41521</v>
      </c>
      <c r="B12" s="37">
        <f t="shared" si="0"/>
        <v>4</v>
      </c>
      <c r="C12" s="37">
        <f t="shared" si="1"/>
        <v>9</v>
      </c>
      <c r="D12" s="37">
        <f t="shared" si="2"/>
        <v>2013</v>
      </c>
      <c r="F12" s="38">
        <v>2013</v>
      </c>
      <c r="G12" s="39">
        <f t="shared" si="3"/>
        <v>8</v>
      </c>
      <c r="I12" s="36">
        <v>32823</v>
      </c>
      <c r="J12" s="36">
        <f t="shared" si="4"/>
        <v>42685</v>
      </c>
      <c r="K12" s="36">
        <f t="shared" ca="1" si="5"/>
        <v>42685</v>
      </c>
    </row>
    <row r="13" spans="1:11" x14ac:dyDescent="0.25">
      <c r="A13" s="36">
        <v>40152</v>
      </c>
      <c r="B13" s="37">
        <f t="shared" si="0"/>
        <v>5</v>
      </c>
      <c r="C13" s="37">
        <f t="shared" si="1"/>
        <v>12</v>
      </c>
      <c r="D13" s="37">
        <f t="shared" si="2"/>
        <v>2009</v>
      </c>
      <c r="F13" s="40" t="s">
        <v>27</v>
      </c>
      <c r="G13" s="39">
        <f>SUM(G5:G12)</f>
        <v>31</v>
      </c>
      <c r="I13" s="36">
        <v>30942</v>
      </c>
      <c r="J13" s="36">
        <f t="shared" si="4"/>
        <v>42630</v>
      </c>
      <c r="K13" s="36">
        <f t="shared" ca="1" si="5"/>
        <v>42630</v>
      </c>
    </row>
    <row r="14" spans="1:11" x14ac:dyDescent="0.25">
      <c r="A14" s="36">
        <v>38751</v>
      </c>
      <c r="B14" s="37">
        <f t="shared" si="0"/>
        <v>3</v>
      </c>
      <c r="C14" s="37">
        <f t="shared" si="1"/>
        <v>2</v>
      </c>
      <c r="D14" s="37">
        <f t="shared" si="2"/>
        <v>2006</v>
      </c>
      <c r="I14" s="36">
        <v>32028</v>
      </c>
      <c r="J14" s="36">
        <f t="shared" si="4"/>
        <v>42621</v>
      </c>
      <c r="K14" s="36">
        <f t="shared" ca="1" si="5"/>
        <v>42621</v>
      </c>
    </row>
    <row r="15" spans="1:11" x14ac:dyDescent="0.25">
      <c r="A15" s="36">
        <v>39637</v>
      </c>
      <c r="B15" s="37">
        <f t="shared" si="0"/>
        <v>8</v>
      </c>
      <c r="C15" s="37">
        <f t="shared" si="1"/>
        <v>7</v>
      </c>
      <c r="D15" s="37">
        <f t="shared" si="2"/>
        <v>2008</v>
      </c>
      <c r="I15" s="36">
        <v>36145</v>
      </c>
      <c r="J15" s="36">
        <f t="shared" si="4"/>
        <v>42720</v>
      </c>
      <c r="K15" s="36">
        <f t="shared" ca="1" si="5"/>
        <v>42720</v>
      </c>
    </row>
    <row r="16" spans="1:11" x14ac:dyDescent="0.25">
      <c r="A16" s="36">
        <v>41016</v>
      </c>
      <c r="B16" s="37">
        <f t="shared" si="0"/>
        <v>17</v>
      </c>
      <c r="C16" s="37">
        <f t="shared" si="1"/>
        <v>4</v>
      </c>
      <c r="D16" s="37">
        <f t="shared" si="2"/>
        <v>2012</v>
      </c>
      <c r="I16" s="36">
        <v>30238</v>
      </c>
      <c r="J16" s="36">
        <f t="shared" si="4"/>
        <v>42657</v>
      </c>
      <c r="K16" s="36">
        <f t="shared" ca="1" si="5"/>
        <v>42657</v>
      </c>
    </row>
    <row r="17" spans="1:11" x14ac:dyDescent="0.25">
      <c r="A17" s="36">
        <v>41002</v>
      </c>
      <c r="B17" s="37">
        <f t="shared" si="0"/>
        <v>3</v>
      </c>
      <c r="C17" s="37">
        <f t="shared" si="1"/>
        <v>4</v>
      </c>
      <c r="D17" s="37">
        <f t="shared" si="2"/>
        <v>2012</v>
      </c>
      <c r="I17" s="36">
        <v>34159</v>
      </c>
      <c r="J17" s="36">
        <f t="shared" si="4"/>
        <v>42560</v>
      </c>
      <c r="K17" s="36">
        <f t="shared" ca="1" si="5"/>
        <v>42560</v>
      </c>
    </row>
    <row r="18" spans="1:11" x14ac:dyDescent="0.25">
      <c r="A18" s="36">
        <v>41306</v>
      </c>
      <c r="B18" s="37">
        <f t="shared" si="0"/>
        <v>1</v>
      </c>
      <c r="C18" s="37">
        <f t="shared" si="1"/>
        <v>2</v>
      </c>
      <c r="D18" s="37">
        <f t="shared" si="2"/>
        <v>2013</v>
      </c>
      <c r="I18" s="36">
        <v>35360</v>
      </c>
      <c r="J18" s="36">
        <f t="shared" si="4"/>
        <v>42665</v>
      </c>
      <c r="K18" s="36">
        <f t="shared" ca="1" si="5"/>
        <v>42665</v>
      </c>
    </row>
    <row r="19" spans="1:11" x14ac:dyDescent="0.25">
      <c r="A19" s="36">
        <v>39283</v>
      </c>
      <c r="B19" s="37">
        <f t="shared" si="0"/>
        <v>20</v>
      </c>
      <c r="C19" s="37">
        <f t="shared" si="1"/>
        <v>7</v>
      </c>
      <c r="D19" s="37">
        <f t="shared" si="2"/>
        <v>2007</v>
      </c>
      <c r="I19" s="36">
        <v>29659</v>
      </c>
      <c r="J19" s="36">
        <f t="shared" si="4"/>
        <v>42443</v>
      </c>
      <c r="K19" s="36">
        <f t="shared" ca="1" si="5"/>
        <v>42443</v>
      </c>
    </row>
    <row r="20" spans="1:11" x14ac:dyDescent="0.25">
      <c r="A20" s="36">
        <v>41444</v>
      </c>
      <c r="B20" s="37">
        <f t="shared" si="0"/>
        <v>19</v>
      </c>
      <c r="C20" s="37">
        <f t="shared" si="1"/>
        <v>6</v>
      </c>
      <c r="D20" s="37">
        <f t="shared" si="2"/>
        <v>2013</v>
      </c>
      <c r="I20" s="36">
        <v>33067</v>
      </c>
      <c r="J20" s="36">
        <f t="shared" si="4"/>
        <v>42564</v>
      </c>
      <c r="K20" s="36">
        <f t="shared" ca="1" si="5"/>
        <v>42564</v>
      </c>
    </row>
    <row r="21" spans="1:11" x14ac:dyDescent="0.25">
      <c r="A21" s="36">
        <v>39726</v>
      </c>
      <c r="B21" s="37">
        <f t="shared" si="0"/>
        <v>5</v>
      </c>
      <c r="C21" s="37">
        <f t="shared" si="1"/>
        <v>10</v>
      </c>
      <c r="D21" s="37">
        <f t="shared" si="2"/>
        <v>2008</v>
      </c>
      <c r="I21" s="36">
        <v>29784</v>
      </c>
      <c r="J21" s="36">
        <f t="shared" si="4"/>
        <v>42568</v>
      </c>
      <c r="K21" s="36">
        <f t="shared" ca="1" si="5"/>
        <v>42568</v>
      </c>
    </row>
    <row r="22" spans="1:11" x14ac:dyDescent="0.25">
      <c r="A22" s="36">
        <v>40231</v>
      </c>
      <c r="B22" s="37">
        <f t="shared" si="0"/>
        <v>22</v>
      </c>
      <c r="C22" s="37">
        <f t="shared" si="1"/>
        <v>2</v>
      </c>
      <c r="D22" s="37">
        <f t="shared" si="2"/>
        <v>2010</v>
      </c>
      <c r="I22" s="36">
        <v>34252</v>
      </c>
      <c r="J22" s="36">
        <f t="shared" si="4"/>
        <v>42653</v>
      </c>
      <c r="K22" s="36">
        <f t="shared" ca="1" si="5"/>
        <v>42653</v>
      </c>
    </row>
    <row r="23" spans="1:11" x14ac:dyDescent="0.25">
      <c r="A23" s="36">
        <v>39108</v>
      </c>
      <c r="B23" s="37">
        <f t="shared" si="0"/>
        <v>26</v>
      </c>
      <c r="C23" s="37">
        <f t="shared" si="1"/>
        <v>1</v>
      </c>
      <c r="D23" s="37">
        <f t="shared" si="2"/>
        <v>2007</v>
      </c>
      <c r="I23" s="36">
        <v>31816</v>
      </c>
      <c r="J23" s="36">
        <f t="shared" si="4"/>
        <v>42408</v>
      </c>
      <c r="K23" s="36">
        <f t="shared" ca="1" si="5"/>
        <v>42408</v>
      </c>
    </row>
    <row r="24" spans="1:11" x14ac:dyDescent="0.25">
      <c r="A24" s="36">
        <v>40362</v>
      </c>
      <c r="B24" s="37">
        <f t="shared" si="0"/>
        <v>3</v>
      </c>
      <c r="C24" s="37">
        <f t="shared" si="1"/>
        <v>7</v>
      </c>
      <c r="D24" s="37">
        <f t="shared" si="2"/>
        <v>2010</v>
      </c>
      <c r="I24" s="36">
        <v>32936</v>
      </c>
      <c r="J24" s="36">
        <f t="shared" si="4"/>
        <v>42433</v>
      </c>
      <c r="K24" s="36">
        <f t="shared" ca="1" si="5"/>
        <v>42433</v>
      </c>
    </row>
    <row r="25" spans="1:11" x14ac:dyDescent="0.25">
      <c r="A25" s="36">
        <v>40165</v>
      </c>
      <c r="B25" s="37">
        <f t="shared" si="0"/>
        <v>18</v>
      </c>
      <c r="C25" s="37">
        <f t="shared" si="1"/>
        <v>12</v>
      </c>
      <c r="D25" s="37">
        <f t="shared" si="2"/>
        <v>2009</v>
      </c>
      <c r="I25" s="36">
        <v>32414</v>
      </c>
      <c r="J25" s="36">
        <f t="shared" si="4"/>
        <v>42641</v>
      </c>
      <c r="K25" s="36">
        <f t="shared" ca="1" si="5"/>
        <v>42641</v>
      </c>
    </row>
    <row r="26" spans="1:11" x14ac:dyDescent="0.25">
      <c r="A26" s="36">
        <v>41331</v>
      </c>
      <c r="B26" s="37">
        <f t="shared" si="0"/>
        <v>26</v>
      </c>
      <c r="C26" s="37">
        <f t="shared" si="1"/>
        <v>2</v>
      </c>
      <c r="D26" s="37">
        <f t="shared" si="2"/>
        <v>2013</v>
      </c>
      <c r="I26" s="36">
        <v>35262</v>
      </c>
      <c r="J26" s="36">
        <f t="shared" si="4"/>
        <v>42567</v>
      </c>
      <c r="K26" s="36">
        <f t="shared" ca="1" si="5"/>
        <v>42567</v>
      </c>
    </row>
    <row r="27" spans="1:11" x14ac:dyDescent="0.25">
      <c r="A27" s="36">
        <v>41038</v>
      </c>
      <c r="B27" s="37">
        <f t="shared" si="0"/>
        <v>9</v>
      </c>
      <c r="C27" s="37">
        <f t="shared" si="1"/>
        <v>5</v>
      </c>
      <c r="D27" s="37">
        <f t="shared" si="2"/>
        <v>2012</v>
      </c>
      <c r="I27" s="36">
        <v>34518</v>
      </c>
      <c r="J27" s="36">
        <f t="shared" si="4"/>
        <v>42554</v>
      </c>
      <c r="K27" s="36">
        <f t="shared" ca="1" si="5"/>
        <v>42554</v>
      </c>
    </row>
    <row r="28" spans="1:11" x14ac:dyDescent="0.25">
      <c r="A28" s="36">
        <v>41506</v>
      </c>
      <c r="B28" s="37">
        <f t="shared" si="0"/>
        <v>20</v>
      </c>
      <c r="C28" s="37">
        <f t="shared" si="1"/>
        <v>8</v>
      </c>
      <c r="D28" s="37">
        <f t="shared" si="2"/>
        <v>2013</v>
      </c>
      <c r="I28" s="36">
        <v>33887</v>
      </c>
      <c r="J28" s="36">
        <f t="shared" si="4"/>
        <v>42653</v>
      </c>
      <c r="K28" s="36">
        <f t="shared" ca="1" si="5"/>
        <v>42653</v>
      </c>
    </row>
    <row r="29" spans="1:11" x14ac:dyDescent="0.25">
      <c r="A29" s="36">
        <v>40215</v>
      </c>
      <c r="B29" s="37">
        <f t="shared" si="0"/>
        <v>6</v>
      </c>
      <c r="C29" s="37">
        <f t="shared" si="1"/>
        <v>2</v>
      </c>
      <c r="D29" s="37">
        <f t="shared" si="2"/>
        <v>2010</v>
      </c>
      <c r="I29" s="36">
        <v>29700</v>
      </c>
      <c r="J29" s="36">
        <f t="shared" si="4"/>
        <v>42484</v>
      </c>
      <c r="K29" s="36">
        <f t="shared" ca="1" si="5"/>
        <v>42484</v>
      </c>
    </row>
    <row r="30" spans="1:11" x14ac:dyDescent="0.25">
      <c r="A30" s="36">
        <v>41439</v>
      </c>
      <c r="B30" s="37">
        <f t="shared" si="0"/>
        <v>14</v>
      </c>
      <c r="C30" s="37">
        <f t="shared" si="1"/>
        <v>6</v>
      </c>
      <c r="D30" s="37">
        <f t="shared" si="2"/>
        <v>2013</v>
      </c>
      <c r="I30" s="36">
        <v>31795</v>
      </c>
      <c r="J30" s="36">
        <f t="shared" si="4"/>
        <v>42387</v>
      </c>
      <c r="K30" s="36">
        <f t="shared" ca="1" si="5"/>
        <v>42387</v>
      </c>
    </row>
    <row r="31" spans="1:11" x14ac:dyDescent="0.25">
      <c r="A31" s="36">
        <v>41517</v>
      </c>
      <c r="B31" s="37">
        <f t="shared" si="0"/>
        <v>31</v>
      </c>
      <c r="C31" s="37">
        <f t="shared" si="1"/>
        <v>8</v>
      </c>
      <c r="D31" s="37">
        <f t="shared" si="2"/>
        <v>2013</v>
      </c>
      <c r="I31" s="36">
        <v>30982</v>
      </c>
      <c r="J31" s="36">
        <f t="shared" si="4"/>
        <v>42670</v>
      </c>
      <c r="K31" s="36">
        <f t="shared" ca="1" si="5"/>
        <v>42670</v>
      </c>
    </row>
    <row r="32" spans="1:11" x14ac:dyDescent="0.25">
      <c r="A32" s="36">
        <v>40421</v>
      </c>
      <c r="B32" s="37">
        <f t="shared" si="0"/>
        <v>31</v>
      </c>
      <c r="C32" s="37">
        <f t="shared" si="1"/>
        <v>8</v>
      </c>
      <c r="D32" s="37">
        <f t="shared" si="2"/>
        <v>2010</v>
      </c>
    </row>
    <row r="33" spans="1:4" x14ac:dyDescent="0.25">
      <c r="A33" s="36">
        <v>40140</v>
      </c>
      <c r="B33" s="37">
        <f t="shared" si="0"/>
        <v>23</v>
      </c>
      <c r="C33" s="37">
        <f t="shared" si="1"/>
        <v>11</v>
      </c>
      <c r="D33" s="37">
        <f t="shared" si="2"/>
        <v>2009</v>
      </c>
    </row>
    <row r="34" spans="1:4" x14ac:dyDescent="0.25">
      <c r="A34" s="36">
        <v>38924</v>
      </c>
      <c r="B34" s="37">
        <f t="shared" si="0"/>
        <v>26</v>
      </c>
      <c r="C34" s="37">
        <f t="shared" si="1"/>
        <v>7</v>
      </c>
      <c r="D34" s="37">
        <f t="shared" si="2"/>
        <v>2006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D32"/>
  <sheetViews>
    <sheetView showGridLines="0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38.42578125" bestFit="1" customWidth="1"/>
    <col min="4" max="4" width="26.42578125" customWidth="1"/>
  </cols>
  <sheetData>
    <row r="1" spans="1:4" x14ac:dyDescent="0.25">
      <c r="A1" s="58" t="s">
        <v>43</v>
      </c>
      <c r="B1" s="58"/>
      <c r="C1" s="58"/>
      <c r="D1" s="58"/>
    </row>
    <row r="2" spans="1:4" x14ac:dyDescent="0.25">
      <c r="C2" t="s">
        <v>66</v>
      </c>
      <c r="D2" t="s">
        <v>65</v>
      </c>
    </row>
    <row r="3" spans="1:4" ht="31.5" x14ac:dyDescent="0.25">
      <c r="A3" s="28" t="s">
        <v>5</v>
      </c>
      <c r="B3" s="29" t="s">
        <v>32</v>
      </c>
      <c r="C3" s="30" t="s">
        <v>33</v>
      </c>
      <c r="D3" s="30" t="s">
        <v>34</v>
      </c>
    </row>
    <row r="4" spans="1:4" x14ac:dyDescent="0.25">
      <c r="A4" s="24">
        <v>42426</v>
      </c>
      <c r="B4" s="25">
        <v>4</v>
      </c>
      <c r="C4" s="26">
        <f>WORKDAY(A4,B4,$A$13:$A$32)</f>
        <v>42432</v>
      </c>
      <c r="D4" s="26">
        <f>WORKDAY.INTL(A4,B4,11,$A$13:$A$32)</f>
        <v>42431</v>
      </c>
    </row>
    <row r="5" spans="1:4" x14ac:dyDescent="0.25">
      <c r="A5" s="27">
        <f ca="1">TODAY()-2</f>
        <v>42546</v>
      </c>
      <c r="B5" s="25">
        <v>8</v>
      </c>
      <c r="C5" s="26">
        <f t="shared" ref="C5:C10" ca="1" si="0">WORKDAY(A5,B5,$A$13:$A$32)</f>
        <v>42557</v>
      </c>
      <c r="D5" s="26">
        <f t="shared" ref="D5:D10" ca="1" si="1">WORKDAY.INTL(A5,B5,11,$A$13:$A$32)</f>
        <v>42556</v>
      </c>
    </row>
    <row r="6" spans="1:4" x14ac:dyDescent="0.25">
      <c r="A6" s="24">
        <f ca="1">TODAY()-15</f>
        <v>42533</v>
      </c>
      <c r="B6" s="25">
        <v>13</v>
      </c>
      <c r="C6" s="26">
        <f t="shared" ca="1" si="0"/>
        <v>42550</v>
      </c>
      <c r="D6" s="26">
        <f t="shared" ca="1" si="1"/>
        <v>42548</v>
      </c>
    </row>
    <row r="7" spans="1:4" x14ac:dyDescent="0.25">
      <c r="A7" s="27">
        <f ca="1">TODAY()-1</f>
        <v>42547</v>
      </c>
      <c r="B7" s="25">
        <v>75</v>
      </c>
      <c r="C7" s="26">
        <f t="shared" ca="1" si="0"/>
        <v>42653</v>
      </c>
      <c r="D7" s="26">
        <f t="shared" ca="1" si="1"/>
        <v>42635</v>
      </c>
    </row>
    <row r="8" spans="1:4" x14ac:dyDescent="0.25">
      <c r="A8" s="24">
        <f ca="1">TODAY()+2</f>
        <v>42550</v>
      </c>
      <c r="B8" s="25">
        <v>10</v>
      </c>
      <c r="C8" s="26">
        <f t="shared" ca="1" si="0"/>
        <v>42564</v>
      </c>
      <c r="D8" s="26">
        <f t="shared" ca="1" si="1"/>
        <v>42562</v>
      </c>
    </row>
    <row r="9" spans="1:4" x14ac:dyDescent="0.25">
      <c r="A9" s="27">
        <f ca="1">TODAY()-6</f>
        <v>42542</v>
      </c>
      <c r="B9" s="25">
        <v>10</v>
      </c>
      <c r="C9" s="26">
        <f t="shared" ca="1" si="0"/>
        <v>42556</v>
      </c>
      <c r="D9" s="26">
        <f t="shared" ca="1" si="1"/>
        <v>42553</v>
      </c>
    </row>
    <row r="10" spans="1:4" x14ac:dyDescent="0.25">
      <c r="A10" s="24">
        <f ca="1">TODAY()</f>
        <v>42548</v>
      </c>
      <c r="B10" s="25">
        <v>20</v>
      </c>
      <c r="C10" s="26">
        <f t="shared" ca="1" si="0"/>
        <v>42576</v>
      </c>
      <c r="D10" s="26">
        <f t="shared" ca="1" si="1"/>
        <v>42571</v>
      </c>
    </row>
    <row r="12" spans="1:4" ht="15.75" x14ac:dyDescent="0.25">
      <c r="A12" s="31" t="s">
        <v>5</v>
      </c>
      <c r="B12" s="31" t="s">
        <v>35</v>
      </c>
      <c r="C12" s="31" t="s">
        <v>36</v>
      </c>
    </row>
    <row r="13" spans="1:4" x14ac:dyDescent="0.25">
      <c r="A13" s="32">
        <v>42370</v>
      </c>
      <c r="B13" s="21" t="s">
        <v>45</v>
      </c>
      <c r="C13" s="21" t="s">
        <v>37</v>
      </c>
    </row>
    <row r="14" spans="1:4" x14ac:dyDescent="0.25">
      <c r="A14" s="32">
        <v>42409</v>
      </c>
      <c r="B14" s="21" t="s">
        <v>46</v>
      </c>
      <c r="C14" s="21" t="s">
        <v>38</v>
      </c>
    </row>
    <row r="15" spans="1:4" x14ac:dyDescent="0.25">
      <c r="A15" s="32">
        <v>42410</v>
      </c>
      <c r="B15" s="21" t="s">
        <v>47</v>
      </c>
      <c r="C15" s="21" t="s">
        <v>38</v>
      </c>
    </row>
    <row r="16" spans="1:4" x14ac:dyDescent="0.25">
      <c r="A16" s="32">
        <v>42454</v>
      </c>
      <c r="B16" s="21" t="s">
        <v>45</v>
      </c>
      <c r="C16" s="21" t="s">
        <v>39</v>
      </c>
    </row>
    <row r="17" spans="1:3" x14ac:dyDescent="0.25">
      <c r="A17" s="32">
        <v>42481</v>
      </c>
      <c r="B17" s="21" t="s">
        <v>49</v>
      </c>
      <c r="C17" s="21" t="s">
        <v>40</v>
      </c>
    </row>
    <row r="18" spans="1:3" x14ac:dyDescent="0.25">
      <c r="A18" s="32">
        <v>42491</v>
      </c>
      <c r="B18" s="21" t="s">
        <v>56</v>
      </c>
      <c r="C18" s="21" t="s">
        <v>48</v>
      </c>
    </row>
    <row r="19" spans="1:3" x14ac:dyDescent="0.25">
      <c r="A19" s="32">
        <v>42516</v>
      </c>
      <c r="B19" s="21" t="s">
        <v>49</v>
      </c>
      <c r="C19" s="21" t="s">
        <v>50</v>
      </c>
    </row>
    <row r="20" spans="1:3" x14ac:dyDescent="0.25">
      <c r="A20" s="32">
        <v>42620</v>
      </c>
      <c r="B20" s="21" t="s">
        <v>47</v>
      </c>
      <c r="C20" s="21" t="s">
        <v>51</v>
      </c>
    </row>
    <row r="21" spans="1:3" x14ac:dyDescent="0.25">
      <c r="A21" s="32">
        <v>42655</v>
      </c>
      <c r="B21" s="21" t="s">
        <v>47</v>
      </c>
      <c r="C21" s="21" t="s">
        <v>52</v>
      </c>
    </row>
    <row r="22" spans="1:3" x14ac:dyDescent="0.25">
      <c r="A22" s="32">
        <v>42676</v>
      </c>
      <c r="B22" s="21" t="s">
        <v>47</v>
      </c>
      <c r="C22" s="21" t="s">
        <v>53</v>
      </c>
    </row>
    <row r="23" spans="1:3" x14ac:dyDescent="0.25">
      <c r="A23" s="32">
        <v>42689</v>
      </c>
      <c r="B23" s="21" t="s">
        <v>46</v>
      </c>
      <c r="C23" s="21" t="s">
        <v>54</v>
      </c>
    </row>
    <row r="24" spans="1:3" x14ac:dyDescent="0.25">
      <c r="A24" s="32">
        <v>42729</v>
      </c>
      <c r="B24" s="21" t="s">
        <v>56</v>
      </c>
      <c r="C24" s="21" t="s">
        <v>55</v>
      </c>
    </row>
    <row r="25" spans="1:3" x14ac:dyDescent="0.25">
      <c r="A25" s="22"/>
      <c r="B25" s="23"/>
      <c r="C25" s="21"/>
    </row>
    <row r="26" spans="1:3" x14ac:dyDescent="0.25">
      <c r="A26" s="22"/>
      <c r="B26" s="23"/>
      <c r="C26" s="21"/>
    </row>
    <row r="27" spans="1:3" x14ac:dyDescent="0.25">
      <c r="A27" s="22"/>
      <c r="B27" s="23"/>
      <c r="C27" s="21"/>
    </row>
    <row r="28" spans="1:3" x14ac:dyDescent="0.25">
      <c r="A28" s="22"/>
      <c r="B28" s="23"/>
      <c r="C28" s="21"/>
    </row>
    <row r="29" spans="1:3" x14ac:dyDescent="0.25">
      <c r="A29" s="22"/>
      <c r="B29" s="23"/>
      <c r="C29" s="21"/>
    </row>
    <row r="30" spans="1:3" x14ac:dyDescent="0.25">
      <c r="A30" s="22"/>
      <c r="B30" s="23"/>
      <c r="C30" s="21"/>
    </row>
    <row r="31" spans="1:3" x14ac:dyDescent="0.25">
      <c r="A31" s="22"/>
      <c r="B31" s="23"/>
      <c r="C31" s="21"/>
    </row>
    <row r="32" spans="1:3" x14ac:dyDescent="0.25">
      <c r="A32" s="22"/>
      <c r="B32" s="23"/>
      <c r="C32" s="21"/>
    </row>
  </sheetData>
  <mergeCells count="1">
    <mergeCell ref="A1:D1"/>
  </mergeCells>
  <hyperlinks>
    <hyperlink ref="C19" r:id="rId1" display="http://www.vtn.com.br/servicospublicos/feriados/nacionais/corpus-christ.php"/>
  </hyperlinks>
  <pageMargins left="0.511811024" right="0.511811024" top="0.78740157499999996" bottom="0.78740157499999996" header="0.31496062000000002" footer="0.31496062000000002"/>
  <pageSetup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32"/>
  <sheetViews>
    <sheetView showGridLines="0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38.42578125" bestFit="1" customWidth="1"/>
    <col min="4" max="4" width="22.28515625" bestFit="1" customWidth="1"/>
  </cols>
  <sheetData>
    <row r="1" spans="1:4" x14ac:dyDescent="0.25">
      <c r="A1" s="58" t="s">
        <v>43</v>
      </c>
      <c r="B1" s="58"/>
      <c r="C1" s="58"/>
      <c r="D1" s="58"/>
    </row>
    <row r="3" spans="1:4" ht="31.5" x14ac:dyDescent="0.25">
      <c r="A3" s="28" t="s">
        <v>3</v>
      </c>
      <c r="B3" s="29" t="s">
        <v>4</v>
      </c>
      <c r="C3" s="30" t="s">
        <v>41</v>
      </c>
      <c r="D3" s="30" t="s">
        <v>42</v>
      </c>
    </row>
    <row r="4" spans="1:4" x14ac:dyDescent="0.25">
      <c r="A4" s="24">
        <f ca="1">TODAY()</f>
        <v>42548</v>
      </c>
      <c r="B4" s="33">
        <f ca="1">A4+4</f>
        <v>42552</v>
      </c>
      <c r="C4" s="34">
        <f ca="1">NETWORKDAYS(A4,B4,$A$13:$A$32)</f>
        <v>5</v>
      </c>
      <c r="D4" s="34">
        <f ca="1">NETWORKDAYS.INTL(A4,B4,11,A13:A32)</f>
        <v>5</v>
      </c>
    </row>
    <row r="5" spans="1:4" x14ac:dyDescent="0.25">
      <c r="A5" s="27">
        <f ca="1">TODAY()-2</f>
        <v>42546</v>
      </c>
      <c r="B5" s="33">
        <f ca="1">A5+8</f>
        <v>42554</v>
      </c>
      <c r="C5" s="34">
        <f t="shared" ref="C5:C10" ca="1" si="0">NETWORKDAYS(A5,B5,$A$13:$A$32)</f>
        <v>5</v>
      </c>
      <c r="D5" s="34">
        <f t="shared" ref="D5:D10" ca="1" si="1">NETWORKDAYS.INTL(A5,B5,11,A14:A33)</f>
        <v>7</v>
      </c>
    </row>
    <row r="6" spans="1:4" x14ac:dyDescent="0.25">
      <c r="A6" s="24">
        <f ca="1">TODAY()-15</f>
        <v>42533</v>
      </c>
      <c r="B6" s="33">
        <f ca="1">A6+13</f>
        <v>42546</v>
      </c>
      <c r="C6" s="34">
        <f t="shared" ca="1" si="0"/>
        <v>10</v>
      </c>
      <c r="D6" s="34">
        <f t="shared" ca="1" si="1"/>
        <v>12</v>
      </c>
    </row>
    <row r="7" spans="1:4" x14ac:dyDescent="0.25">
      <c r="A7" s="27">
        <f ca="1">TODAY()-1</f>
        <v>42547</v>
      </c>
      <c r="B7" s="33">
        <f ca="1">A7+75</f>
        <v>42622</v>
      </c>
      <c r="C7" s="34">
        <f t="shared" ca="1" si="0"/>
        <v>54</v>
      </c>
      <c r="D7" s="34">
        <f t="shared" ca="1" si="1"/>
        <v>64</v>
      </c>
    </row>
    <row r="8" spans="1:4" x14ac:dyDescent="0.25">
      <c r="A8" s="24">
        <f ca="1">TODAY()+2</f>
        <v>42550</v>
      </c>
      <c r="B8" s="33">
        <f ca="1">A8+10</f>
        <v>42560</v>
      </c>
      <c r="C8" s="34">
        <f t="shared" ca="1" si="0"/>
        <v>8</v>
      </c>
      <c r="D8" s="34">
        <f t="shared" ca="1" si="1"/>
        <v>10</v>
      </c>
    </row>
    <row r="9" spans="1:4" x14ac:dyDescent="0.25">
      <c r="A9" s="27">
        <f ca="1">TODAY()-6</f>
        <v>42542</v>
      </c>
      <c r="B9" s="33">
        <f ca="1">A9+10</f>
        <v>42552</v>
      </c>
      <c r="C9" s="34">
        <f t="shared" ca="1" si="0"/>
        <v>9</v>
      </c>
      <c r="D9" s="34">
        <f t="shared" ca="1" si="1"/>
        <v>10</v>
      </c>
    </row>
    <row r="10" spans="1:4" x14ac:dyDescent="0.25">
      <c r="A10" s="24">
        <f ca="1">TODAY()</f>
        <v>42548</v>
      </c>
      <c r="B10" s="33">
        <f ca="1">A10+20</f>
        <v>42568</v>
      </c>
      <c r="C10" s="34">
        <f t="shared" ca="1" si="0"/>
        <v>15</v>
      </c>
      <c r="D10" s="34">
        <f t="shared" ca="1" si="1"/>
        <v>18</v>
      </c>
    </row>
    <row r="12" spans="1:4" ht="15.75" x14ac:dyDescent="0.25">
      <c r="A12" s="31" t="s">
        <v>5</v>
      </c>
      <c r="B12" s="31" t="s">
        <v>35</v>
      </c>
      <c r="C12" s="31" t="s">
        <v>36</v>
      </c>
    </row>
    <row r="13" spans="1:4" x14ac:dyDescent="0.25">
      <c r="A13" s="32">
        <v>42370</v>
      </c>
      <c r="B13" s="21" t="s">
        <v>45</v>
      </c>
      <c r="C13" s="21" t="s">
        <v>37</v>
      </c>
    </row>
    <row r="14" spans="1:4" x14ac:dyDescent="0.25">
      <c r="A14" s="32">
        <v>42409</v>
      </c>
      <c r="B14" s="21" t="s">
        <v>46</v>
      </c>
      <c r="C14" s="21" t="s">
        <v>38</v>
      </c>
    </row>
    <row r="15" spans="1:4" x14ac:dyDescent="0.25">
      <c r="A15" s="32">
        <v>42410</v>
      </c>
      <c r="B15" s="21" t="s">
        <v>47</v>
      </c>
      <c r="C15" s="21" t="s">
        <v>38</v>
      </c>
    </row>
    <row r="16" spans="1:4" x14ac:dyDescent="0.25">
      <c r="A16" s="32">
        <v>42454</v>
      </c>
      <c r="B16" s="21" t="s">
        <v>45</v>
      </c>
      <c r="C16" s="21" t="s">
        <v>39</v>
      </c>
    </row>
    <row r="17" spans="1:3" x14ac:dyDescent="0.25">
      <c r="A17" s="32">
        <v>42481</v>
      </c>
      <c r="B17" s="21" t="s">
        <v>49</v>
      </c>
      <c r="C17" s="21" t="s">
        <v>40</v>
      </c>
    </row>
    <row r="18" spans="1:3" x14ac:dyDescent="0.25">
      <c r="A18" s="32">
        <v>42491</v>
      </c>
      <c r="B18" s="21" t="s">
        <v>56</v>
      </c>
      <c r="C18" s="21" t="s">
        <v>48</v>
      </c>
    </row>
    <row r="19" spans="1:3" x14ac:dyDescent="0.25">
      <c r="A19" s="32">
        <v>42516</v>
      </c>
      <c r="B19" s="21" t="s">
        <v>49</v>
      </c>
      <c r="C19" s="21" t="s">
        <v>50</v>
      </c>
    </row>
    <row r="20" spans="1:3" x14ac:dyDescent="0.25">
      <c r="A20" s="32">
        <v>42620</v>
      </c>
      <c r="B20" s="21" t="s">
        <v>47</v>
      </c>
      <c r="C20" s="21" t="s">
        <v>51</v>
      </c>
    </row>
    <row r="21" spans="1:3" x14ac:dyDescent="0.25">
      <c r="A21" s="32">
        <v>42655</v>
      </c>
      <c r="B21" s="21" t="s">
        <v>47</v>
      </c>
      <c r="C21" s="21" t="s">
        <v>52</v>
      </c>
    </row>
    <row r="22" spans="1:3" x14ac:dyDescent="0.25">
      <c r="A22" s="32">
        <v>42676</v>
      </c>
      <c r="B22" s="21" t="s">
        <v>47</v>
      </c>
      <c r="C22" s="21" t="s">
        <v>53</v>
      </c>
    </row>
    <row r="23" spans="1:3" x14ac:dyDescent="0.25">
      <c r="A23" s="32">
        <v>42689</v>
      </c>
      <c r="B23" s="21" t="s">
        <v>46</v>
      </c>
      <c r="C23" s="21" t="s">
        <v>54</v>
      </c>
    </row>
    <row r="24" spans="1:3" x14ac:dyDescent="0.25">
      <c r="A24" s="32">
        <v>42729</v>
      </c>
      <c r="B24" s="21" t="s">
        <v>56</v>
      </c>
      <c r="C24" s="21" t="s">
        <v>55</v>
      </c>
    </row>
    <row r="25" spans="1:3" x14ac:dyDescent="0.25">
      <c r="A25" s="22"/>
      <c r="B25" s="23"/>
      <c r="C25" s="21"/>
    </row>
    <row r="26" spans="1:3" x14ac:dyDescent="0.25">
      <c r="A26" s="22"/>
      <c r="B26" s="23"/>
      <c r="C26" s="21"/>
    </row>
    <row r="27" spans="1:3" x14ac:dyDescent="0.25">
      <c r="A27" s="22"/>
      <c r="B27" s="23"/>
      <c r="C27" s="21"/>
    </row>
    <row r="28" spans="1:3" x14ac:dyDescent="0.25">
      <c r="A28" s="22"/>
      <c r="B28" s="23"/>
      <c r="C28" s="21"/>
    </row>
    <row r="29" spans="1:3" x14ac:dyDescent="0.25">
      <c r="A29" s="22"/>
      <c r="B29" s="23"/>
      <c r="C29" s="21"/>
    </row>
    <row r="30" spans="1:3" x14ac:dyDescent="0.25">
      <c r="A30" s="22"/>
      <c r="B30" s="23"/>
      <c r="C30" s="21"/>
    </row>
    <row r="31" spans="1:3" x14ac:dyDescent="0.25">
      <c r="A31" s="22"/>
      <c r="B31" s="23"/>
      <c r="C31" s="21"/>
    </row>
    <row r="32" spans="1:3" x14ac:dyDescent="0.25">
      <c r="A32" s="22"/>
      <c r="B32" s="23"/>
      <c r="C32" s="21"/>
    </row>
  </sheetData>
  <mergeCells count="1">
    <mergeCell ref="A1:D1"/>
  </mergeCells>
  <hyperlinks>
    <hyperlink ref="C19" r:id="rId1" display="http://www.vtn.com.br/servicospublicos/feriados/nacionais/corpus-christ.php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XEI22"/>
  <sheetViews>
    <sheetView showGridLines="0" zoomScaleNormal="100" workbookViewId="0">
      <selection activeCell="E23" sqref="E23"/>
    </sheetView>
  </sheetViews>
  <sheetFormatPr defaultRowHeight="15" x14ac:dyDescent="0.25"/>
  <cols>
    <col min="1" max="1" width="16.140625" bestFit="1" customWidth="1"/>
    <col min="2" max="2" width="22" bestFit="1" customWidth="1"/>
    <col min="3" max="3" width="19.85546875" bestFit="1" customWidth="1"/>
    <col min="5" max="5" width="14.28515625" customWidth="1"/>
  </cols>
  <sheetData>
    <row r="1" spans="1:3 16363:16363" x14ac:dyDescent="0.25">
      <c r="A1" s="58" t="s">
        <v>43</v>
      </c>
      <c r="B1" s="58"/>
      <c r="C1" s="58"/>
    </row>
    <row r="3" spans="1:3 16363:16363" x14ac:dyDescent="0.25">
      <c r="A3" s="35" t="s">
        <v>36</v>
      </c>
      <c r="B3" s="35" t="s">
        <v>44</v>
      </c>
      <c r="C3" s="35" t="s">
        <v>35</v>
      </c>
      <c r="XEI3">
        <v>1</v>
      </c>
    </row>
    <row r="4" spans="1:3 16363:16363" x14ac:dyDescent="0.25">
      <c r="A4" s="36">
        <v>41640</v>
      </c>
      <c r="B4" s="37">
        <f t="shared" ref="B4:C15" si="0">WEEKDAY(A4)</f>
        <v>4</v>
      </c>
      <c r="C4" s="51">
        <f t="shared" si="0"/>
        <v>4</v>
      </c>
      <c r="XEI4">
        <v>2</v>
      </c>
    </row>
    <row r="5" spans="1:3 16363:16363" x14ac:dyDescent="0.25">
      <c r="A5" s="36">
        <v>41702</v>
      </c>
      <c r="B5" s="37">
        <f t="shared" si="0"/>
        <v>3</v>
      </c>
      <c r="C5" s="51">
        <f t="shared" si="0"/>
        <v>3</v>
      </c>
      <c r="XEI5">
        <v>3</v>
      </c>
    </row>
    <row r="6" spans="1:3 16363:16363" x14ac:dyDescent="0.25">
      <c r="A6" s="36">
        <v>41683</v>
      </c>
      <c r="B6" s="37">
        <f t="shared" si="0"/>
        <v>5</v>
      </c>
      <c r="C6" s="51">
        <f t="shared" si="0"/>
        <v>5</v>
      </c>
      <c r="XEI6">
        <v>4</v>
      </c>
    </row>
    <row r="7" spans="1:3 16363:16363" x14ac:dyDescent="0.25">
      <c r="A7" s="36">
        <v>41747</v>
      </c>
      <c r="B7" s="37">
        <f t="shared" si="0"/>
        <v>6</v>
      </c>
      <c r="C7" s="51">
        <f t="shared" si="0"/>
        <v>6</v>
      </c>
      <c r="XEI7">
        <v>5</v>
      </c>
    </row>
    <row r="8" spans="1:3 16363:16363" x14ac:dyDescent="0.25">
      <c r="A8" s="36">
        <v>41750</v>
      </c>
      <c r="B8" s="37">
        <f t="shared" si="0"/>
        <v>2</v>
      </c>
      <c r="C8" s="51">
        <f t="shared" si="0"/>
        <v>2</v>
      </c>
      <c r="XEI8">
        <v>6</v>
      </c>
    </row>
    <row r="9" spans="1:3 16363:16363" x14ac:dyDescent="0.25">
      <c r="A9" s="36">
        <v>41760</v>
      </c>
      <c r="B9" s="37">
        <f t="shared" si="0"/>
        <v>5</v>
      </c>
      <c r="C9" s="51">
        <f t="shared" si="0"/>
        <v>5</v>
      </c>
      <c r="XEI9">
        <v>7</v>
      </c>
    </row>
    <row r="10" spans="1:3 16363:16363" x14ac:dyDescent="0.25">
      <c r="A10" s="36">
        <v>41809</v>
      </c>
      <c r="B10" s="37">
        <f t="shared" si="0"/>
        <v>5</v>
      </c>
      <c r="C10" s="51">
        <f t="shared" si="0"/>
        <v>5</v>
      </c>
      <c r="XEI10">
        <v>8</v>
      </c>
    </row>
    <row r="11" spans="1:3 16363:16363" x14ac:dyDescent="0.25">
      <c r="A11" s="36">
        <v>41889</v>
      </c>
      <c r="B11" s="37">
        <f t="shared" si="0"/>
        <v>1</v>
      </c>
      <c r="C11" s="51">
        <f t="shared" si="0"/>
        <v>1</v>
      </c>
      <c r="XEI11">
        <v>9</v>
      </c>
    </row>
    <row r="12" spans="1:3 16363:16363" x14ac:dyDescent="0.25">
      <c r="A12" s="36">
        <v>41924</v>
      </c>
      <c r="B12" s="37">
        <f t="shared" si="0"/>
        <v>1</v>
      </c>
      <c r="C12" s="51">
        <f t="shared" si="0"/>
        <v>1</v>
      </c>
      <c r="XEI12">
        <v>10</v>
      </c>
    </row>
    <row r="13" spans="1:3 16363:16363" x14ac:dyDescent="0.25">
      <c r="A13" s="36">
        <v>41945</v>
      </c>
      <c r="B13" s="37">
        <f t="shared" si="0"/>
        <v>1</v>
      </c>
      <c r="C13" s="51">
        <f t="shared" si="0"/>
        <v>1</v>
      </c>
      <c r="XEI13">
        <v>11</v>
      </c>
    </row>
    <row r="14" spans="1:3 16363:16363" x14ac:dyDescent="0.25">
      <c r="A14" s="36">
        <v>41958</v>
      </c>
      <c r="B14" s="37">
        <f t="shared" si="0"/>
        <v>7</v>
      </c>
      <c r="C14" s="51">
        <f t="shared" si="0"/>
        <v>7</v>
      </c>
      <c r="XEI14">
        <v>12</v>
      </c>
    </row>
    <row r="15" spans="1:3 16363:16363" x14ac:dyDescent="0.25">
      <c r="A15" s="36">
        <v>41998</v>
      </c>
      <c r="B15" s="37">
        <f t="shared" si="0"/>
        <v>5</v>
      </c>
      <c r="C15" s="51">
        <f t="shared" si="0"/>
        <v>5</v>
      </c>
      <c r="XEI15">
        <v>13</v>
      </c>
    </row>
    <row r="17" spans="1:5" x14ac:dyDescent="0.25">
      <c r="A17" t="s">
        <v>67</v>
      </c>
    </row>
    <row r="18" spans="1:5" x14ac:dyDescent="0.25">
      <c r="A18" t="s">
        <v>68</v>
      </c>
    </row>
    <row r="19" spans="1:5" x14ac:dyDescent="0.25">
      <c r="A19" s="50">
        <v>42523</v>
      </c>
      <c r="B19" t="s">
        <v>69</v>
      </c>
      <c r="C19" t="s">
        <v>73</v>
      </c>
      <c r="E19" t="s">
        <v>77</v>
      </c>
    </row>
    <row r="20" spans="1:5" x14ac:dyDescent="0.25">
      <c r="B20" t="s">
        <v>70</v>
      </c>
      <c r="C20" t="s">
        <v>74</v>
      </c>
      <c r="E20" t="s">
        <v>78</v>
      </c>
    </row>
    <row r="21" spans="1:5" x14ac:dyDescent="0.25">
      <c r="B21" t="s">
        <v>71</v>
      </c>
      <c r="C21" t="s">
        <v>75</v>
      </c>
      <c r="E21" t="s">
        <v>79</v>
      </c>
    </row>
    <row r="22" spans="1:5" x14ac:dyDescent="0.25">
      <c r="B22" t="s">
        <v>72</v>
      </c>
      <c r="C22" t="s">
        <v>76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XEJ21"/>
  <sheetViews>
    <sheetView showGridLines="0" zoomScaleNormal="100" workbookViewId="0">
      <selection activeCell="F17" sqref="F17"/>
    </sheetView>
  </sheetViews>
  <sheetFormatPr defaultRowHeight="15" x14ac:dyDescent="0.25"/>
  <cols>
    <col min="1" max="1" width="16.140625" bestFit="1" customWidth="1"/>
    <col min="2" max="2" width="10.140625" customWidth="1"/>
    <col min="3" max="3" width="14.42578125" bestFit="1" customWidth="1"/>
    <col min="4" max="4" width="19.85546875" bestFit="1" customWidth="1"/>
    <col min="6" max="6" width="14.28515625" customWidth="1"/>
  </cols>
  <sheetData>
    <row r="1" spans="1:4 16364:16364" x14ac:dyDescent="0.25">
      <c r="A1" s="58" t="s">
        <v>43</v>
      </c>
      <c r="B1" s="58"/>
      <c r="C1" s="58"/>
      <c r="D1" s="58"/>
    </row>
    <row r="3" spans="1:4 16364:16364" x14ac:dyDescent="0.25">
      <c r="A3" s="35" t="s">
        <v>16</v>
      </c>
      <c r="B3" s="35" t="s">
        <v>17</v>
      </c>
      <c r="C3" s="35" t="s">
        <v>18</v>
      </c>
      <c r="D3" s="35" t="s">
        <v>19</v>
      </c>
      <c r="XEJ3">
        <v>1</v>
      </c>
    </row>
    <row r="4" spans="1:4 16364:16364" x14ac:dyDescent="0.25">
      <c r="A4" s="36">
        <v>41658</v>
      </c>
      <c r="B4" s="45">
        <v>30</v>
      </c>
      <c r="C4" s="36">
        <f>A4+B4</f>
        <v>41688</v>
      </c>
      <c r="D4" s="52">
        <f>IF(WEEKDAY(C4)=7,C4+2,IF(WEEKDAY(C4)=1,C4+1,C4))</f>
        <v>41688</v>
      </c>
      <c r="XEJ4">
        <v>2</v>
      </c>
    </row>
    <row r="5" spans="1:4 16364:16364" x14ac:dyDescent="0.25">
      <c r="A5" s="36">
        <v>41648</v>
      </c>
      <c r="B5" s="45">
        <v>60</v>
      </c>
      <c r="C5" s="36">
        <f t="shared" ref="C5:C21" si="0">A5+B5</f>
        <v>41708</v>
      </c>
      <c r="D5" s="52">
        <f t="shared" ref="D5:D21" si="1">IF(WEEKDAY(C5)=7,C5+2,IF(WEEKDAY(C5)=1,C5+1,C5))</f>
        <v>41708</v>
      </c>
      <c r="XEJ5">
        <v>3</v>
      </c>
    </row>
    <row r="6" spans="1:4 16364:16364" x14ac:dyDescent="0.25">
      <c r="A6" s="36">
        <v>41671</v>
      </c>
      <c r="B6" s="45">
        <v>45</v>
      </c>
      <c r="C6" s="36">
        <f t="shared" si="0"/>
        <v>41716</v>
      </c>
      <c r="D6" s="52">
        <f t="shared" si="1"/>
        <v>41716</v>
      </c>
      <c r="XEJ6">
        <v>4</v>
      </c>
    </row>
    <row r="7" spans="1:4 16364:16364" x14ac:dyDescent="0.25">
      <c r="A7" s="36">
        <v>41622</v>
      </c>
      <c r="B7" s="45">
        <v>30</v>
      </c>
      <c r="C7" s="36">
        <f t="shared" si="0"/>
        <v>41652</v>
      </c>
      <c r="D7" s="52">
        <f t="shared" si="1"/>
        <v>41652</v>
      </c>
      <c r="XEJ7">
        <v>5</v>
      </c>
    </row>
    <row r="8" spans="1:4 16364:16364" x14ac:dyDescent="0.25">
      <c r="A8" s="36">
        <v>41670</v>
      </c>
      <c r="B8" s="45">
        <v>15</v>
      </c>
      <c r="C8" s="36">
        <f t="shared" si="0"/>
        <v>41685</v>
      </c>
      <c r="D8" s="52">
        <f t="shared" si="1"/>
        <v>41687</v>
      </c>
      <c r="XEJ8">
        <v>6</v>
      </c>
    </row>
    <row r="9" spans="1:4 16364:16364" x14ac:dyDescent="0.25">
      <c r="A9" s="36">
        <v>41665</v>
      </c>
      <c r="B9" s="45">
        <v>30</v>
      </c>
      <c r="C9" s="36">
        <f t="shared" si="0"/>
        <v>41695</v>
      </c>
      <c r="D9" s="52">
        <f t="shared" si="1"/>
        <v>41695</v>
      </c>
      <c r="XEJ9">
        <v>7</v>
      </c>
    </row>
    <row r="10" spans="1:4 16364:16364" x14ac:dyDescent="0.25">
      <c r="A10" s="36">
        <v>41623</v>
      </c>
      <c r="B10" s="45">
        <v>10</v>
      </c>
      <c r="C10" s="36">
        <f t="shared" si="0"/>
        <v>41633</v>
      </c>
      <c r="D10" s="52">
        <f t="shared" si="1"/>
        <v>41633</v>
      </c>
      <c r="XEJ10">
        <v>8</v>
      </c>
    </row>
    <row r="11" spans="1:4 16364:16364" x14ac:dyDescent="0.25">
      <c r="A11" s="36">
        <v>41653</v>
      </c>
      <c r="B11" s="45">
        <v>15</v>
      </c>
      <c r="C11" s="36">
        <f t="shared" si="0"/>
        <v>41668</v>
      </c>
      <c r="D11" s="52">
        <f t="shared" si="1"/>
        <v>41668</v>
      </c>
      <c r="XEJ11">
        <v>9</v>
      </c>
    </row>
    <row r="12" spans="1:4 16364:16364" x14ac:dyDescent="0.25">
      <c r="A12" s="36">
        <v>41648</v>
      </c>
      <c r="B12" s="45">
        <v>31</v>
      </c>
      <c r="C12" s="36">
        <f t="shared" si="0"/>
        <v>41679</v>
      </c>
      <c r="D12" s="52">
        <f t="shared" si="1"/>
        <v>41680</v>
      </c>
      <c r="XEJ12">
        <v>10</v>
      </c>
    </row>
    <row r="13" spans="1:4 16364:16364" x14ac:dyDescent="0.25">
      <c r="A13" s="36">
        <v>41630</v>
      </c>
      <c r="B13" s="45">
        <v>60</v>
      </c>
      <c r="C13" s="36">
        <f t="shared" si="0"/>
        <v>41690</v>
      </c>
      <c r="D13" s="52">
        <f t="shared" si="1"/>
        <v>41690</v>
      </c>
      <c r="XEJ13">
        <v>11</v>
      </c>
    </row>
    <row r="14" spans="1:4 16364:16364" x14ac:dyDescent="0.25">
      <c r="A14" s="36">
        <v>41637</v>
      </c>
      <c r="B14" s="45">
        <v>49</v>
      </c>
      <c r="C14" s="36">
        <f t="shared" si="0"/>
        <v>41686</v>
      </c>
      <c r="D14" s="52">
        <f t="shared" si="1"/>
        <v>41687</v>
      </c>
      <c r="XEJ14">
        <v>12</v>
      </c>
    </row>
    <row r="15" spans="1:4 16364:16364" x14ac:dyDescent="0.25">
      <c r="A15" s="36">
        <v>41625</v>
      </c>
      <c r="B15" s="45">
        <v>15</v>
      </c>
      <c r="C15" s="36">
        <f t="shared" si="0"/>
        <v>41640</v>
      </c>
      <c r="D15" s="52">
        <f t="shared" si="1"/>
        <v>41640</v>
      </c>
      <c r="XEJ15">
        <v>13</v>
      </c>
    </row>
    <row r="16" spans="1:4 16364:16364" x14ac:dyDescent="0.25">
      <c r="A16" s="36">
        <v>41657</v>
      </c>
      <c r="B16" s="45">
        <v>21</v>
      </c>
      <c r="C16" s="36">
        <f t="shared" si="0"/>
        <v>41678</v>
      </c>
      <c r="D16" s="52">
        <f t="shared" si="1"/>
        <v>41680</v>
      </c>
      <c r="XEJ16">
        <v>14</v>
      </c>
    </row>
    <row r="17" spans="1:4 16364:16364" x14ac:dyDescent="0.25">
      <c r="A17" s="36">
        <v>41644</v>
      </c>
      <c r="B17" s="45">
        <v>30</v>
      </c>
      <c r="C17" s="36">
        <f t="shared" si="0"/>
        <v>41674</v>
      </c>
      <c r="D17" s="52">
        <f t="shared" si="1"/>
        <v>41674</v>
      </c>
      <c r="XEJ17">
        <v>15</v>
      </c>
    </row>
    <row r="18" spans="1:4 16364:16364" x14ac:dyDescent="0.25">
      <c r="A18" s="36">
        <v>41672</v>
      </c>
      <c r="B18" s="45">
        <v>62</v>
      </c>
      <c r="C18" s="36">
        <f t="shared" si="0"/>
        <v>41734</v>
      </c>
      <c r="D18" s="52">
        <f t="shared" si="1"/>
        <v>41736</v>
      </c>
      <c r="XEJ18">
        <v>16</v>
      </c>
    </row>
    <row r="19" spans="1:4 16364:16364" x14ac:dyDescent="0.25">
      <c r="A19" s="36">
        <v>41666</v>
      </c>
      <c r="B19" s="45">
        <v>45</v>
      </c>
      <c r="C19" s="36">
        <f t="shared" si="0"/>
        <v>41711</v>
      </c>
      <c r="D19" s="52">
        <f t="shared" si="1"/>
        <v>41711</v>
      </c>
      <c r="XEJ19">
        <v>17</v>
      </c>
    </row>
    <row r="20" spans="1:4 16364:16364" x14ac:dyDescent="0.25">
      <c r="A20" s="36">
        <v>41645</v>
      </c>
      <c r="B20" s="45">
        <v>45</v>
      </c>
      <c r="C20" s="36">
        <f t="shared" si="0"/>
        <v>41690</v>
      </c>
      <c r="D20" s="52">
        <f t="shared" si="1"/>
        <v>41690</v>
      </c>
      <c r="XEJ20">
        <v>18</v>
      </c>
    </row>
    <row r="21" spans="1:4 16364:16364" x14ac:dyDescent="0.25">
      <c r="A21" s="36">
        <v>41626</v>
      </c>
      <c r="B21" s="45">
        <v>30</v>
      </c>
      <c r="C21" s="36">
        <f t="shared" si="0"/>
        <v>41656</v>
      </c>
      <c r="D21" s="52">
        <f t="shared" si="1"/>
        <v>41656</v>
      </c>
      <c r="XEJ21">
        <v>19</v>
      </c>
    </row>
  </sheetData>
  <mergeCells count="1">
    <mergeCell ref="A1:D1"/>
  </mergeCells>
  <conditionalFormatting sqref="D4:D21">
    <cfRule type="expression" dxfId="0" priority="1">
      <formula>$C4&lt;&gt;$D4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D10"/>
  <sheetViews>
    <sheetView showGridLines="0" zoomScaleNormal="100" workbookViewId="0">
      <selection activeCell="A14" sqref="A14"/>
    </sheetView>
  </sheetViews>
  <sheetFormatPr defaultRowHeight="15" x14ac:dyDescent="0.25"/>
  <cols>
    <col min="1" max="2" width="12.7109375" customWidth="1"/>
    <col min="3" max="3" width="20.140625" bestFit="1" customWidth="1"/>
  </cols>
  <sheetData>
    <row r="1" spans="1:4" x14ac:dyDescent="0.25">
      <c r="A1" s="58" t="s">
        <v>43</v>
      </c>
      <c r="B1" s="58"/>
      <c r="C1" s="58"/>
      <c r="D1" s="58"/>
    </row>
    <row r="3" spans="1:4" ht="34.15" customHeight="1" x14ac:dyDescent="0.25">
      <c r="A3" s="28" t="s">
        <v>3</v>
      </c>
      <c r="B3" s="46" t="s">
        <v>14</v>
      </c>
      <c r="C3" s="30" t="s">
        <v>15</v>
      </c>
    </row>
    <row r="4" spans="1:4" x14ac:dyDescent="0.25">
      <c r="A4" s="24">
        <f ca="1">TODAY()</f>
        <v>42548</v>
      </c>
      <c r="B4" s="25">
        <v>20</v>
      </c>
      <c r="C4" s="26">
        <f ca="1">EDATE(A4,B4)</f>
        <v>43158</v>
      </c>
    </row>
    <row r="5" spans="1:4" x14ac:dyDescent="0.25">
      <c r="A5" s="27">
        <f ca="1">TODAY()-2</f>
        <v>42546</v>
      </c>
      <c r="B5" s="25">
        <v>60</v>
      </c>
      <c r="C5" s="26">
        <f t="shared" ref="C5:C10" ca="1" si="0">EDATE(A5,B5)</f>
        <v>44372</v>
      </c>
    </row>
    <row r="6" spans="1:4" x14ac:dyDescent="0.25">
      <c r="A6" s="24">
        <f ca="1">TODAY()-15</f>
        <v>42533</v>
      </c>
      <c r="B6" s="25">
        <v>12</v>
      </c>
      <c r="C6" s="26">
        <f t="shared" ca="1" si="0"/>
        <v>42898</v>
      </c>
    </row>
    <row r="7" spans="1:4" x14ac:dyDescent="0.25">
      <c r="A7" s="27">
        <f ca="1">TODAY()-1</f>
        <v>42547</v>
      </c>
      <c r="B7" s="25">
        <v>7</v>
      </c>
      <c r="C7" s="26">
        <f t="shared" ca="1" si="0"/>
        <v>42761</v>
      </c>
    </row>
    <row r="8" spans="1:4" x14ac:dyDescent="0.25">
      <c r="A8" s="24">
        <f ca="1">TODAY()+2</f>
        <v>42550</v>
      </c>
      <c r="B8" s="25">
        <v>10</v>
      </c>
      <c r="C8" s="26">
        <f t="shared" ca="1" si="0"/>
        <v>42854</v>
      </c>
    </row>
    <row r="9" spans="1:4" x14ac:dyDescent="0.25">
      <c r="A9" s="27">
        <f ca="1">TODAY()-6</f>
        <v>42542</v>
      </c>
      <c r="B9" s="25">
        <v>30</v>
      </c>
      <c r="C9" s="26">
        <f t="shared" ca="1" si="0"/>
        <v>43455</v>
      </c>
    </row>
    <row r="10" spans="1:4" x14ac:dyDescent="0.25">
      <c r="A10" s="24">
        <f ca="1">TODAY()</f>
        <v>42548</v>
      </c>
      <c r="B10" s="25">
        <v>24</v>
      </c>
      <c r="C10" s="26">
        <f t="shared" ca="1" si="0"/>
        <v>43278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5" sqref="A25"/>
    </sheetView>
  </sheetViews>
  <sheetFormatPr defaultRowHeight="15" x14ac:dyDescent="0.25"/>
  <cols>
    <col min="1" max="1" width="12.140625" bestFit="1" customWidth="1"/>
    <col min="2" max="2" width="11.7109375" bestFit="1" customWidth="1"/>
    <col min="5" max="5" width="12" bestFit="1" customWidth="1"/>
  </cols>
  <sheetData>
    <row r="1" spans="1:9" x14ac:dyDescent="0.25">
      <c r="A1" s="35" t="s">
        <v>63</v>
      </c>
      <c r="B1" s="35" t="s">
        <v>80</v>
      </c>
      <c r="E1" s="35" t="s">
        <v>81</v>
      </c>
      <c r="G1" t="s">
        <v>84</v>
      </c>
      <c r="H1" t="s">
        <v>82</v>
      </c>
      <c r="I1" t="s">
        <v>85</v>
      </c>
    </row>
    <row r="2" spans="1:9" x14ac:dyDescent="0.25">
      <c r="A2" s="36">
        <v>29295</v>
      </c>
      <c r="B2" s="45">
        <f>DATEDIF(A2,$E$2,"Y")</f>
        <v>36</v>
      </c>
      <c r="E2" s="50">
        <v>42548</v>
      </c>
      <c r="G2">
        <f>DATEDIF(A3,$E$2,"Y")</f>
        <v>25</v>
      </c>
      <c r="H2">
        <f>DATEDIF(A3,$E$2,"YM")</f>
        <v>8</v>
      </c>
      <c r="I2">
        <f>DATEDIF(A3,$E$2,"MD")</f>
        <v>1</v>
      </c>
    </row>
    <row r="3" spans="1:9" x14ac:dyDescent="0.25">
      <c r="A3" s="36">
        <v>33172</v>
      </c>
      <c r="B3" s="45">
        <f t="shared" ref="B3:B6" si="0">DATEDIF(A3,$E$2,"Y")</f>
        <v>25</v>
      </c>
    </row>
    <row r="4" spans="1:9" x14ac:dyDescent="0.25">
      <c r="A4" s="36">
        <v>31847</v>
      </c>
      <c r="B4" s="45">
        <f t="shared" si="0"/>
        <v>29</v>
      </c>
    </row>
    <row r="5" spans="1:9" x14ac:dyDescent="0.25">
      <c r="A5" s="36">
        <v>30954</v>
      </c>
      <c r="B5" s="45">
        <f t="shared" si="0"/>
        <v>31</v>
      </c>
    </row>
    <row r="6" spans="1:9" x14ac:dyDescent="0.25">
      <c r="A6" s="36">
        <v>29919</v>
      </c>
      <c r="B6" s="45">
        <f t="shared" si="0"/>
        <v>34</v>
      </c>
    </row>
    <row r="9" spans="1:9" x14ac:dyDescent="0.25">
      <c r="A9" s="35" t="s">
        <v>63</v>
      </c>
      <c r="B9" s="35" t="s">
        <v>82</v>
      </c>
    </row>
    <row r="10" spans="1:9" x14ac:dyDescent="0.25">
      <c r="A10" s="36">
        <v>29295</v>
      </c>
      <c r="B10" s="45">
        <f>DATEDIF(A10,$E$2,"M")</f>
        <v>435</v>
      </c>
    </row>
    <row r="11" spans="1:9" x14ac:dyDescent="0.25">
      <c r="A11" s="36">
        <v>33172</v>
      </c>
      <c r="B11" s="45">
        <f t="shared" ref="B11:B14" si="1">DATEDIF(A11,$E$2,"M")</f>
        <v>308</v>
      </c>
    </row>
    <row r="12" spans="1:9" x14ac:dyDescent="0.25">
      <c r="A12" s="36">
        <v>31847</v>
      </c>
      <c r="B12" s="45">
        <f t="shared" si="1"/>
        <v>351</v>
      </c>
    </row>
    <row r="13" spans="1:9" x14ac:dyDescent="0.25">
      <c r="A13" s="36">
        <v>30954</v>
      </c>
      <c r="B13" s="45">
        <f t="shared" si="1"/>
        <v>380</v>
      </c>
    </row>
    <row r="14" spans="1:9" x14ac:dyDescent="0.25">
      <c r="A14" s="36">
        <v>29919</v>
      </c>
      <c r="B14" s="45">
        <f t="shared" si="1"/>
        <v>414</v>
      </c>
    </row>
    <row r="17" spans="1:2" x14ac:dyDescent="0.25">
      <c r="A17" s="35" t="s">
        <v>63</v>
      </c>
      <c r="B17" s="35" t="s">
        <v>83</v>
      </c>
    </row>
    <row r="18" spans="1:2" x14ac:dyDescent="0.25">
      <c r="A18" s="36">
        <v>29295</v>
      </c>
      <c r="B18" s="45">
        <f>DATEDIF(A18,$E$2,"D")</f>
        <v>13253</v>
      </c>
    </row>
    <row r="19" spans="1:2" x14ac:dyDescent="0.25">
      <c r="A19" s="36">
        <v>33172</v>
      </c>
      <c r="B19" s="45">
        <f t="shared" ref="B19:B22" si="2">DATEDIF(A19,$E$2,"D")</f>
        <v>9376</v>
      </c>
    </row>
    <row r="20" spans="1:2" x14ac:dyDescent="0.25">
      <c r="A20" s="36">
        <v>31847</v>
      </c>
      <c r="B20" s="45">
        <f t="shared" si="2"/>
        <v>10701</v>
      </c>
    </row>
    <row r="21" spans="1:2" x14ac:dyDescent="0.25">
      <c r="A21" s="36">
        <v>30954</v>
      </c>
      <c r="B21" s="45">
        <f t="shared" si="2"/>
        <v>11594</v>
      </c>
    </row>
    <row r="22" spans="1:2" x14ac:dyDescent="0.25">
      <c r="A22" s="36">
        <v>29919</v>
      </c>
      <c r="B22" s="45">
        <f t="shared" si="2"/>
        <v>12629</v>
      </c>
    </row>
    <row r="25" spans="1:2" x14ac:dyDescent="0.25">
      <c r="A25" s="59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Pag 203</vt:lpstr>
      <vt:lpstr>Pag 204</vt:lpstr>
      <vt:lpstr>Cálculo de Horas Trabalhadas</vt:lpstr>
      <vt:lpstr>Extração de Datas</vt:lpstr>
      <vt:lpstr>DiaTrabalho</vt:lpstr>
      <vt:lpstr>DiaTrabalhoTotal</vt:lpstr>
      <vt:lpstr>Dia.da.Semana 1</vt:lpstr>
      <vt:lpstr>Dia.da.Semana 2</vt:lpstr>
      <vt:lpstr>Datam</vt:lpstr>
      <vt:lpstr>DATA DIF</vt:lpstr>
    </vt:vector>
  </TitlesOfParts>
  <Company>TAUTELECOM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Impacta</cp:lastModifiedBy>
  <dcterms:created xsi:type="dcterms:W3CDTF">2009-07-24T17:35:07Z</dcterms:created>
  <dcterms:modified xsi:type="dcterms:W3CDTF">2016-06-27T13:23:12Z</dcterms:modified>
</cp:coreProperties>
</file>