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mc:AlternateContent xmlns:mc="http://schemas.openxmlformats.org/markup-compatibility/2006">
    <mc:Choice Requires="x15">
      <x15ac:absPath xmlns:x15ac="http://schemas.microsoft.com/office/spreadsheetml/2010/11/ac" url="C:\Users\ahmcha0315\Desktop\"/>
    </mc:Choice>
  </mc:AlternateContent>
  <xr:revisionPtr revIDLastSave="0" documentId="8_{335ADC13-5A82-4088-96B9-A9D13C4C595F}" xr6:coauthVersionLast="47" xr6:coauthVersionMax="47" xr10:uidLastSave="{00000000-0000-0000-0000-000000000000}"/>
  <bookViews>
    <workbookView xWindow="-110" yWindow="-110" windowWidth="19420" windowHeight="10300" xr2:uid="{00000000-000D-0000-FFFF-FFFF00000000}"/>
  </bookViews>
  <sheets>
    <sheet name="Sammanfattning potential" sheetId="2" r:id="rId1"/>
    <sheet name="Potential per produkt" sheetId="1" r:id="rId2"/>
    <sheet name="Metodbilaga" sheetId="3" r:id="rId3"/>
    <sheet name="Sammanställning - göm" sheetId="4" state="hidden" r:id="rId4"/>
  </sheets>
  <definedNames>
    <definedName name="_xlnm._FilterDatabase" localSheetId="1" hidden="1">'Potential per produkt'!$B$2:$K$702</definedName>
    <definedName name="_xlnm.Extract" localSheetId="1">'Potential per produkt'!$F$4</definedName>
    <definedName name="_xlnm.Print_Area" localSheetId="0">'Sammanfattning potential'!$A$1:$O$151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7" i="4" l="1"/>
  <c r="D22" i="4"/>
  <c r="D20" i="4"/>
  <c r="E19" i="4"/>
  <c r="E17" i="4"/>
  <c r="C17" i="4"/>
  <c r="D14" i="4"/>
  <c r="D12" i="4"/>
  <c r="E11" i="4"/>
  <c r="D6" i="4"/>
  <c r="E3" i="4"/>
  <c r="K693" i="1"/>
  <c r="J693" i="1"/>
  <c r="I693" i="1"/>
  <c r="H693" i="1"/>
  <c r="G693" i="1"/>
  <c r="F693" i="1"/>
  <c r="E693" i="1"/>
  <c r="D693" i="1"/>
  <c r="K686" i="1"/>
  <c r="J686" i="1"/>
  <c r="I686" i="1"/>
  <c r="H686" i="1"/>
  <c r="G686" i="1"/>
  <c r="F686" i="1"/>
  <c r="E686" i="1"/>
  <c r="D686" i="1"/>
  <c r="K679" i="1"/>
  <c r="J679" i="1"/>
  <c r="I679" i="1"/>
  <c r="H679" i="1"/>
  <c r="G679" i="1"/>
  <c r="F679" i="1"/>
  <c r="E679" i="1"/>
  <c r="D679" i="1"/>
  <c r="K675" i="1"/>
  <c r="J675" i="1"/>
  <c r="I675" i="1"/>
  <c r="H675" i="1"/>
  <c r="G675" i="1"/>
  <c r="F675" i="1"/>
  <c r="E675" i="1"/>
  <c r="D675" i="1"/>
  <c r="K668" i="1"/>
  <c r="J668" i="1"/>
  <c r="I668" i="1"/>
  <c r="H668" i="1"/>
  <c r="G668" i="1"/>
  <c r="F668" i="1"/>
  <c r="E668" i="1"/>
  <c r="D668" i="1"/>
  <c r="K664" i="1"/>
  <c r="J664" i="1"/>
  <c r="I664" i="1"/>
  <c r="H664" i="1"/>
  <c r="G664" i="1"/>
  <c r="F664" i="1"/>
  <c r="E664" i="1"/>
  <c r="D664" i="1"/>
  <c r="K663" i="1"/>
  <c r="J663" i="1"/>
  <c r="D27" i="4" s="1"/>
  <c r="I663" i="1"/>
  <c r="C27" i="4" s="1"/>
  <c r="H663" i="1"/>
  <c r="G663" i="1"/>
  <c r="F663" i="1"/>
  <c r="E663" i="1"/>
  <c r="D663" i="1"/>
  <c r="K658" i="1"/>
  <c r="J658" i="1"/>
  <c r="I658" i="1"/>
  <c r="H658" i="1"/>
  <c r="G658" i="1"/>
  <c r="F658" i="1"/>
  <c r="E658" i="1"/>
  <c r="D658" i="1"/>
  <c r="K646" i="1"/>
  <c r="J646" i="1"/>
  <c r="I646" i="1"/>
  <c r="H646" i="1"/>
  <c r="G646" i="1"/>
  <c r="F646" i="1"/>
  <c r="E646" i="1"/>
  <c r="D646" i="1"/>
  <c r="K636" i="1"/>
  <c r="J636" i="1"/>
  <c r="I636" i="1"/>
  <c r="H636" i="1"/>
  <c r="G636" i="1"/>
  <c r="F636" i="1"/>
  <c r="E636" i="1"/>
  <c r="D636" i="1"/>
  <c r="K635" i="1"/>
  <c r="E26" i="4" s="1"/>
  <c r="J635" i="1"/>
  <c r="D26" i="4" s="1"/>
  <c r="I635" i="1"/>
  <c r="C26" i="4" s="1"/>
  <c r="H635" i="1"/>
  <c r="G635" i="1"/>
  <c r="F635" i="1"/>
  <c r="E635" i="1"/>
  <c r="D635" i="1"/>
  <c r="K627" i="1"/>
  <c r="E25" i="4" s="1"/>
  <c r="J627" i="1"/>
  <c r="D25" i="4" s="1"/>
  <c r="I627" i="1"/>
  <c r="C25" i="4" s="1"/>
  <c r="H627" i="1"/>
  <c r="G627" i="1"/>
  <c r="F627" i="1"/>
  <c r="E627" i="1"/>
  <c r="D627" i="1"/>
  <c r="K619" i="1"/>
  <c r="J619" i="1"/>
  <c r="I619" i="1"/>
  <c r="H619" i="1"/>
  <c r="G619" i="1"/>
  <c r="F619" i="1"/>
  <c r="E619" i="1"/>
  <c r="D619" i="1"/>
  <c r="K617" i="1"/>
  <c r="E24" i="4" s="1"/>
  <c r="J617" i="1"/>
  <c r="D24" i="4" s="1"/>
  <c r="I617" i="1"/>
  <c r="C24" i="4" s="1"/>
  <c r="H617" i="1"/>
  <c r="G617" i="1"/>
  <c r="F617" i="1"/>
  <c r="E617" i="1"/>
  <c r="D617" i="1"/>
  <c r="K608" i="1"/>
  <c r="J608" i="1"/>
  <c r="I608" i="1"/>
  <c r="H608" i="1"/>
  <c r="G608" i="1"/>
  <c r="F608" i="1"/>
  <c r="E608" i="1"/>
  <c r="D608" i="1"/>
  <c r="K606" i="1"/>
  <c r="J606" i="1"/>
  <c r="I606" i="1"/>
  <c r="H606" i="1"/>
  <c r="G606" i="1"/>
  <c r="F606" i="1"/>
  <c r="E606" i="1"/>
  <c r="D606" i="1"/>
  <c r="K605" i="1"/>
  <c r="E23" i="4" s="1"/>
  <c r="J605" i="1"/>
  <c r="D23" i="4" s="1"/>
  <c r="I605" i="1"/>
  <c r="C23" i="4" s="1"/>
  <c r="H605" i="1"/>
  <c r="G605" i="1"/>
  <c r="F605" i="1"/>
  <c r="E605" i="1"/>
  <c r="D605" i="1"/>
  <c r="K588" i="1"/>
  <c r="J588" i="1"/>
  <c r="I588" i="1"/>
  <c r="H588" i="1"/>
  <c r="G588" i="1"/>
  <c r="F588" i="1"/>
  <c r="E588" i="1"/>
  <c r="D588" i="1"/>
  <c r="K587" i="1"/>
  <c r="E22" i="4" s="1"/>
  <c r="E21" i="4" s="1"/>
  <c r="J587" i="1"/>
  <c r="I587" i="1"/>
  <c r="C22" i="4" s="1"/>
  <c r="C21" i="4" s="1"/>
  <c r="H587" i="1"/>
  <c r="G587" i="1"/>
  <c r="F587" i="1"/>
  <c r="E587" i="1"/>
  <c r="D587" i="1"/>
  <c r="K572" i="1"/>
  <c r="E20" i="4" s="1"/>
  <c r="J572" i="1"/>
  <c r="I572" i="1"/>
  <c r="C20" i="4" s="1"/>
  <c r="H572" i="1"/>
  <c r="G572" i="1"/>
  <c r="F572" i="1"/>
  <c r="E572" i="1"/>
  <c r="D572" i="1"/>
  <c r="K565" i="1"/>
  <c r="J565" i="1"/>
  <c r="I565" i="1"/>
  <c r="H565" i="1"/>
  <c r="G565" i="1"/>
  <c r="F565" i="1"/>
  <c r="E565" i="1"/>
  <c r="D565" i="1"/>
  <c r="K557" i="1"/>
  <c r="J557" i="1"/>
  <c r="I557" i="1"/>
  <c r="H557" i="1"/>
  <c r="G557" i="1"/>
  <c r="F557" i="1"/>
  <c r="E557" i="1"/>
  <c r="D557" i="1"/>
  <c r="K552" i="1"/>
  <c r="J552" i="1"/>
  <c r="D19" i="4" s="1"/>
  <c r="I552" i="1"/>
  <c r="C19" i="4" s="1"/>
  <c r="H552" i="1"/>
  <c r="G552" i="1"/>
  <c r="F552" i="1"/>
  <c r="E552" i="1"/>
  <c r="D552" i="1"/>
  <c r="K545" i="1"/>
  <c r="J545" i="1"/>
  <c r="I545" i="1"/>
  <c r="H545" i="1"/>
  <c r="G545" i="1"/>
  <c r="F545" i="1"/>
  <c r="E545" i="1"/>
  <c r="D545" i="1"/>
  <c r="K540" i="1"/>
  <c r="J540" i="1"/>
  <c r="I540" i="1"/>
  <c r="H540" i="1"/>
  <c r="G540" i="1"/>
  <c r="F540" i="1"/>
  <c r="E540" i="1"/>
  <c r="D540" i="1"/>
  <c r="K535" i="1"/>
  <c r="J535" i="1"/>
  <c r="I535" i="1"/>
  <c r="H535" i="1"/>
  <c r="G535" i="1"/>
  <c r="F535" i="1"/>
  <c r="E535" i="1"/>
  <c r="D535" i="1"/>
  <c r="K530" i="1"/>
  <c r="J530" i="1"/>
  <c r="I530" i="1"/>
  <c r="H530" i="1"/>
  <c r="G530" i="1"/>
  <c r="F530" i="1"/>
  <c r="E530" i="1"/>
  <c r="D530" i="1"/>
  <c r="K525" i="1"/>
  <c r="J525" i="1"/>
  <c r="I525" i="1"/>
  <c r="H525" i="1"/>
  <c r="G525" i="1"/>
  <c r="F525" i="1"/>
  <c r="E525" i="1"/>
  <c r="D525" i="1"/>
  <c r="K524" i="1"/>
  <c r="E18" i="4" s="1"/>
  <c r="J524" i="1"/>
  <c r="D18" i="4" s="1"/>
  <c r="I524" i="1"/>
  <c r="C18" i="4" s="1"/>
  <c r="H524" i="1"/>
  <c r="G524" i="1"/>
  <c r="F524" i="1"/>
  <c r="E524" i="1"/>
  <c r="D524" i="1"/>
  <c r="K520" i="1"/>
  <c r="J520" i="1"/>
  <c r="I520" i="1"/>
  <c r="H520" i="1"/>
  <c r="G520" i="1"/>
  <c r="F520" i="1"/>
  <c r="E520" i="1"/>
  <c r="D520" i="1"/>
  <c r="K515" i="1"/>
  <c r="J515" i="1"/>
  <c r="I515" i="1"/>
  <c r="H515" i="1"/>
  <c r="G515" i="1"/>
  <c r="F515" i="1"/>
  <c r="E515" i="1"/>
  <c r="D515" i="1"/>
  <c r="K509" i="1"/>
  <c r="J509" i="1"/>
  <c r="I509" i="1"/>
  <c r="H509" i="1"/>
  <c r="G509" i="1"/>
  <c r="F509" i="1"/>
  <c r="E509" i="1"/>
  <c r="D509" i="1"/>
  <c r="K500" i="1"/>
  <c r="J500" i="1"/>
  <c r="I500" i="1"/>
  <c r="H500" i="1"/>
  <c r="G500" i="1"/>
  <c r="F500" i="1"/>
  <c r="E500" i="1"/>
  <c r="D500" i="1"/>
  <c r="K499" i="1"/>
  <c r="J499" i="1"/>
  <c r="D17" i="4" s="1"/>
  <c r="I499" i="1"/>
  <c r="H499" i="1"/>
  <c r="G499" i="1"/>
  <c r="F499" i="1"/>
  <c r="E499" i="1"/>
  <c r="D499" i="1"/>
  <c r="K491" i="1"/>
  <c r="J491" i="1"/>
  <c r="I491" i="1"/>
  <c r="H491" i="1"/>
  <c r="G491" i="1"/>
  <c r="F491" i="1"/>
  <c r="E491" i="1"/>
  <c r="D491" i="1"/>
  <c r="D484" i="1" s="1"/>
  <c r="K485" i="1"/>
  <c r="J485" i="1"/>
  <c r="I485" i="1"/>
  <c r="H485" i="1"/>
  <c r="G485" i="1"/>
  <c r="F485" i="1"/>
  <c r="F484" i="1" s="1"/>
  <c r="E485" i="1"/>
  <c r="D485" i="1"/>
  <c r="K484" i="1"/>
  <c r="E16" i="4" s="1"/>
  <c r="J484" i="1"/>
  <c r="D16" i="4" s="1"/>
  <c r="I484" i="1"/>
  <c r="C16" i="4" s="1"/>
  <c r="H484" i="1"/>
  <c r="G484" i="1"/>
  <c r="E484" i="1"/>
  <c r="K478" i="1"/>
  <c r="J478" i="1"/>
  <c r="I478" i="1"/>
  <c r="H478" i="1"/>
  <c r="G478" i="1"/>
  <c r="F478" i="1"/>
  <c r="E478" i="1"/>
  <c r="D478" i="1"/>
  <c r="K473" i="1"/>
  <c r="J473" i="1"/>
  <c r="I473" i="1"/>
  <c r="H473" i="1"/>
  <c r="G473" i="1"/>
  <c r="F473" i="1"/>
  <c r="E473" i="1"/>
  <c r="D473" i="1"/>
  <c r="K467" i="1"/>
  <c r="J467" i="1"/>
  <c r="I467" i="1"/>
  <c r="H467" i="1"/>
  <c r="G467" i="1"/>
  <c r="F467" i="1"/>
  <c r="E467" i="1"/>
  <c r="D467" i="1"/>
  <c r="K462" i="1"/>
  <c r="J462" i="1"/>
  <c r="I462" i="1"/>
  <c r="H462" i="1"/>
  <c r="G462" i="1"/>
  <c r="F462" i="1"/>
  <c r="E462" i="1"/>
  <c r="D462" i="1"/>
  <c r="K448" i="1"/>
  <c r="J448" i="1"/>
  <c r="I448" i="1"/>
  <c r="H448" i="1"/>
  <c r="G448" i="1"/>
  <c r="F448" i="1"/>
  <c r="E448" i="1"/>
  <c r="D448" i="1"/>
  <c r="K443" i="1"/>
  <c r="J443" i="1"/>
  <c r="I443" i="1"/>
  <c r="H443" i="1"/>
  <c r="G443" i="1"/>
  <c r="F443" i="1"/>
  <c r="E443" i="1"/>
  <c r="D443" i="1"/>
  <c r="K438" i="1"/>
  <c r="J438" i="1"/>
  <c r="I438" i="1"/>
  <c r="H438" i="1"/>
  <c r="G438" i="1"/>
  <c r="F438" i="1"/>
  <c r="E438" i="1"/>
  <c r="D438" i="1"/>
  <c r="K421" i="1"/>
  <c r="J421" i="1"/>
  <c r="I421" i="1"/>
  <c r="H421" i="1"/>
  <c r="G421" i="1"/>
  <c r="F421" i="1"/>
  <c r="E421" i="1"/>
  <c r="D421" i="1"/>
  <c r="K415" i="1"/>
  <c r="J415" i="1"/>
  <c r="I415" i="1"/>
  <c r="H415" i="1"/>
  <c r="G415" i="1"/>
  <c r="F415" i="1"/>
  <c r="E415" i="1"/>
  <c r="D415" i="1"/>
  <c r="K410" i="1"/>
  <c r="J410" i="1"/>
  <c r="I410" i="1"/>
  <c r="H410" i="1"/>
  <c r="G410" i="1"/>
  <c r="F410" i="1"/>
  <c r="E410" i="1"/>
  <c r="D410" i="1"/>
  <c r="K401" i="1"/>
  <c r="J401" i="1"/>
  <c r="I401" i="1"/>
  <c r="H401" i="1"/>
  <c r="G401" i="1"/>
  <c r="F401" i="1"/>
  <c r="E401" i="1"/>
  <c r="D401" i="1"/>
  <c r="K400" i="1"/>
  <c r="E15" i="4" s="1"/>
  <c r="J400" i="1"/>
  <c r="D15" i="4" s="1"/>
  <c r="I400" i="1"/>
  <c r="C15" i="4" s="1"/>
  <c r="H400" i="1"/>
  <c r="G400" i="1"/>
  <c r="F400" i="1"/>
  <c r="E400" i="1"/>
  <c r="D400" i="1"/>
  <c r="K390" i="1"/>
  <c r="J390" i="1"/>
  <c r="I390" i="1"/>
  <c r="H390" i="1"/>
  <c r="G390" i="1"/>
  <c r="F390" i="1"/>
  <c r="E390" i="1"/>
  <c r="D390" i="1"/>
  <c r="K382" i="1"/>
  <c r="J382" i="1"/>
  <c r="I382" i="1"/>
  <c r="H382" i="1"/>
  <c r="G382" i="1"/>
  <c r="F382" i="1"/>
  <c r="E382" i="1"/>
  <c r="D382" i="1"/>
  <c r="K376" i="1"/>
  <c r="J376" i="1"/>
  <c r="I376" i="1"/>
  <c r="H376" i="1"/>
  <c r="G376" i="1"/>
  <c r="F376" i="1"/>
  <c r="E376" i="1"/>
  <c r="D376" i="1"/>
  <c r="K375" i="1"/>
  <c r="E14" i="4" s="1"/>
  <c r="J375" i="1"/>
  <c r="I375" i="1"/>
  <c r="C14" i="4" s="1"/>
  <c r="H375" i="1"/>
  <c r="G375" i="1"/>
  <c r="F375" i="1"/>
  <c r="E375" i="1"/>
  <c r="D375" i="1"/>
  <c r="K371" i="1"/>
  <c r="J371" i="1"/>
  <c r="I371" i="1"/>
  <c r="H371" i="1"/>
  <c r="G371" i="1"/>
  <c r="F371" i="1"/>
  <c r="E371" i="1"/>
  <c r="D371" i="1"/>
  <c r="K364" i="1"/>
  <c r="J364" i="1"/>
  <c r="I364" i="1"/>
  <c r="H364" i="1"/>
  <c r="G364" i="1"/>
  <c r="F364" i="1"/>
  <c r="E364" i="1"/>
  <c r="D364" i="1"/>
  <c r="K356" i="1"/>
  <c r="J356" i="1"/>
  <c r="I356" i="1"/>
  <c r="H356" i="1"/>
  <c r="G356" i="1"/>
  <c r="F356" i="1"/>
  <c r="E356" i="1"/>
  <c r="D356" i="1"/>
  <c r="K348" i="1"/>
  <c r="J348" i="1"/>
  <c r="I348" i="1"/>
  <c r="H348" i="1"/>
  <c r="G348" i="1"/>
  <c r="F348" i="1"/>
  <c r="E348" i="1"/>
  <c r="D348" i="1"/>
  <c r="K342" i="1"/>
  <c r="J342" i="1"/>
  <c r="I342" i="1"/>
  <c r="H342" i="1"/>
  <c r="G342" i="1"/>
  <c r="F342" i="1"/>
  <c r="E342" i="1"/>
  <c r="D342" i="1"/>
  <c r="K338" i="1"/>
  <c r="J338" i="1"/>
  <c r="I338" i="1"/>
  <c r="H338" i="1"/>
  <c r="G338" i="1"/>
  <c r="F338" i="1"/>
  <c r="E338" i="1"/>
  <c r="D338" i="1"/>
  <c r="K333" i="1"/>
  <c r="J333" i="1"/>
  <c r="I333" i="1"/>
  <c r="H333" i="1"/>
  <c r="G333" i="1"/>
  <c r="F333" i="1"/>
  <c r="E333" i="1"/>
  <c r="D333" i="1"/>
  <c r="K328" i="1"/>
  <c r="J328" i="1"/>
  <c r="I328" i="1"/>
  <c r="H328" i="1"/>
  <c r="G328" i="1"/>
  <c r="F328" i="1"/>
  <c r="E328" i="1"/>
  <c r="D328" i="1"/>
  <c r="K325" i="1"/>
  <c r="J325" i="1"/>
  <c r="I325" i="1"/>
  <c r="H325" i="1"/>
  <c r="G325" i="1"/>
  <c r="F325" i="1"/>
  <c r="E325" i="1"/>
  <c r="D325" i="1"/>
  <c r="K310" i="1"/>
  <c r="J310" i="1"/>
  <c r="I310" i="1"/>
  <c r="H310" i="1"/>
  <c r="G310" i="1"/>
  <c r="F310" i="1"/>
  <c r="E310" i="1"/>
  <c r="D310" i="1"/>
  <c r="K304" i="1"/>
  <c r="J304" i="1"/>
  <c r="I304" i="1"/>
  <c r="H304" i="1"/>
  <c r="G304" i="1"/>
  <c r="F304" i="1"/>
  <c r="E304" i="1"/>
  <c r="D304" i="1"/>
  <c r="K290" i="1"/>
  <c r="J290" i="1"/>
  <c r="I290" i="1"/>
  <c r="H290" i="1"/>
  <c r="G290" i="1"/>
  <c r="F290" i="1"/>
  <c r="E290" i="1"/>
  <c r="D290" i="1"/>
  <c r="K285" i="1"/>
  <c r="J285" i="1"/>
  <c r="I285" i="1"/>
  <c r="H285" i="1"/>
  <c r="G285" i="1"/>
  <c r="F285" i="1"/>
  <c r="E285" i="1"/>
  <c r="D285" i="1"/>
  <c r="K284" i="1"/>
  <c r="E13" i="4" s="1"/>
  <c r="J284" i="1"/>
  <c r="D13" i="4" s="1"/>
  <c r="I284" i="1"/>
  <c r="C13" i="4" s="1"/>
  <c r="H284" i="1"/>
  <c r="G284" i="1"/>
  <c r="F284" i="1"/>
  <c r="E284" i="1"/>
  <c r="D284" i="1"/>
  <c r="K281" i="1"/>
  <c r="J281" i="1"/>
  <c r="I281" i="1"/>
  <c r="H281" i="1"/>
  <c r="G281" i="1"/>
  <c r="F281" i="1"/>
  <c r="E281" i="1"/>
  <c r="D281" i="1"/>
  <c r="K266" i="1"/>
  <c r="J266" i="1"/>
  <c r="I266" i="1"/>
  <c r="H266" i="1"/>
  <c r="G266" i="1"/>
  <c r="F266" i="1"/>
  <c r="E266" i="1"/>
  <c r="D266" i="1"/>
  <c r="K260" i="1"/>
  <c r="J260" i="1"/>
  <c r="I260" i="1"/>
  <c r="H260" i="1"/>
  <c r="G260" i="1"/>
  <c r="F260" i="1"/>
  <c r="E260" i="1"/>
  <c r="D260" i="1"/>
  <c r="K259" i="1"/>
  <c r="E12" i="4" s="1"/>
  <c r="J259" i="1"/>
  <c r="I259" i="1"/>
  <c r="C12" i="4" s="1"/>
  <c r="H259" i="1"/>
  <c r="G259" i="1"/>
  <c r="F259" i="1"/>
  <c r="E259" i="1"/>
  <c r="D259" i="1"/>
  <c r="K250" i="1"/>
  <c r="J250" i="1"/>
  <c r="I250" i="1"/>
  <c r="H250" i="1"/>
  <c r="G250" i="1"/>
  <c r="F250" i="1"/>
  <c r="E250" i="1"/>
  <c r="D250" i="1"/>
  <c r="K246" i="1"/>
  <c r="J246" i="1"/>
  <c r="I246" i="1"/>
  <c r="H246" i="1"/>
  <c r="G246" i="1"/>
  <c r="F246" i="1"/>
  <c r="E246" i="1"/>
  <c r="D246" i="1"/>
  <c r="K243" i="1"/>
  <c r="J243" i="1"/>
  <c r="I243" i="1"/>
  <c r="H243" i="1"/>
  <c r="G243" i="1"/>
  <c r="F243" i="1"/>
  <c r="F242" i="1" s="1"/>
  <c r="E243" i="1"/>
  <c r="D243" i="1"/>
  <c r="K242" i="1"/>
  <c r="J242" i="1"/>
  <c r="D11" i="4" s="1"/>
  <c r="I242" i="1"/>
  <c r="C11" i="4" s="1"/>
  <c r="H242" i="1"/>
  <c r="G242" i="1"/>
  <c r="E242" i="1"/>
  <c r="D242" i="1"/>
  <c r="K236" i="1"/>
  <c r="E10" i="4" s="1"/>
  <c r="J236" i="1"/>
  <c r="D10" i="4" s="1"/>
  <c r="I236" i="1"/>
  <c r="C10" i="4" s="1"/>
  <c r="H236" i="1"/>
  <c r="G236" i="1"/>
  <c r="F236" i="1"/>
  <c r="E236" i="1"/>
  <c r="D236" i="1"/>
  <c r="K231" i="1"/>
  <c r="J231" i="1"/>
  <c r="I231" i="1"/>
  <c r="H231" i="1"/>
  <c r="G231" i="1"/>
  <c r="F231" i="1"/>
  <c r="E231" i="1"/>
  <c r="D231" i="1"/>
  <c r="K223" i="1"/>
  <c r="E9" i="4" s="1"/>
  <c r="J223" i="1"/>
  <c r="D9" i="4" s="1"/>
  <c r="I223" i="1"/>
  <c r="C9" i="4" s="1"/>
  <c r="H223" i="1"/>
  <c r="G223" i="1"/>
  <c r="F223" i="1"/>
  <c r="E223" i="1"/>
  <c r="D223" i="1"/>
  <c r="K215" i="1"/>
  <c r="J215" i="1"/>
  <c r="I215" i="1"/>
  <c r="H215" i="1"/>
  <c r="G215" i="1"/>
  <c r="F215" i="1"/>
  <c r="E215" i="1"/>
  <c r="D215" i="1"/>
  <c r="K210" i="1"/>
  <c r="J210" i="1"/>
  <c r="I210" i="1"/>
  <c r="H210" i="1"/>
  <c r="G210" i="1"/>
  <c r="F210" i="1"/>
  <c r="E210" i="1"/>
  <c r="D210" i="1"/>
  <c r="K205" i="1"/>
  <c r="E8" i="4" s="1"/>
  <c r="J205" i="1"/>
  <c r="D8" i="4" s="1"/>
  <c r="I205" i="1"/>
  <c r="C8" i="4" s="1"/>
  <c r="H205" i="1"/>
  <c r="G205" i="1"/>
  <c r="F205" i="1"/>
  <c r="E205" i="1"/>
  <c r="D205" i="1"/>
  <c r="K193" i="1"/>
  <c r="E7" i="4" s="1"/>
  <c r="J193" i="1"/>
  <c r="D7" i="4" s="1"/>
  <c r="I193" i="1"/>
  <c r="C7" i="4" s="1"/>
  <c r="H193" i="1"/>
  <c r="G193" i="1"/>
  <c r="F193" i="1"/>
  <c r="E193" i="1"/>
  <c r="D193" i="1"/>
  <c r="K187" i="1"/>
  <c r="J187" i="1"/>
  <c r="I187" i="1"/>
  <c r="H187" i="1"/>
  <c r="G187" i="1"/>
  <c r="F187" i="1"/>
  <c r="E187" i="1"/>
  <c r="D187" i="1"/>
  <c r="K180" i="1"/>
  <c r="J180" i="1"/>
  <c r="I180" i="1"/>
  <c r="H180" i="1"/>
  <c r="G180" i="1"/>
  <c r="F180" i="1"/>
  <c r="E180" i="1"/>
  <c r="D180" i="1"/>
  <c r="K176" i="1"/>
  <c r="J176" i="1"/>
  <c r="I176" i="1"/>
  <c r="H176" i="1"/>
  <c r="G176" i="1"/>
  <c r="F176" i="1"/>
  <c r="E176" i="1"/>
  <c r="D176" i="1"/>
  <c r="K169" i="1"/>
  <c r="J169" i="1"/>
  <c r="I169" i="1"/>
  <c r="H169" i="1"/>
  <c r="G169" i="1"/>
  <c r="F169" i="1"/>
  <c r="E169" i="1"/>
  <c r="D169" i="1"/>
  <c r="K163" i="1"/>
  <c r="J163" i="1"/>
  <c r="I163" i="1"/>
  <c r="H163" i="1"/>
  <c r="G163" i="1"/>
  <c r="F163" i="1"/>
  <c r="F162" i="1" s="1"/>
  <c r="E163" i="1"/>
  <c r="D163" i="1"/>
  <c r="K162" i="1"/>
  <c r="E6" i="4" s="1"/>
  <c r="J162" i="1"/>
  <c r="I162" i="1"/>
  <c r="C6" i="4" s="1"/>
  <c r="H162" i="1"/>
  <c r="G162" i="1"/>
  <c r="E162" i="1"/>
  <c r="D162" i="1"/>
  <c r="K157" i="1"/>
  <c r="J157" i="1"/>
  <c r="I157" i="1"/>
  <c r="H157" i="1"/>
  <c r="G157" i="1"/>
  <c r="F157" i="1"/>
  <c r="E157" i="1"/>
  <c r="D157" i="1"/>
  <c r="K148" i="1"/>
  <c r="J148" i="1"/>
  <c r="I148" i="1"/>
  <c r="H148" i="1"/>
  <c r="G148" i="1"/>
  <c r="F148" i="1"/>
  <c r="E148" i="1"/>
  <c r="D148" i="1"/>
  <c r="K144" i="1"/>
  <c r="J144" i="1"/>
  <c r="I144" i="1"/>
  <c r="H144" i="1"/>
  <c r="G144" i="1"/>
  <c r="F144" i="1"/>
  <c r="E144" i="1"/>
  <c r="D144" i="1"/>
  <c r="K140" i="1"/>
  <c r="J140" i="1"/>
  <c r="I140" i="1"/>
  <c r="H140" i="1"/>
  <c r="G140" i="1"/>
  <c r="F140" i="1"/>
  <c r="E140" i="1"/>
  <c r="D140" i="1"/>
  <c r="K136" i="1"/>
  <c r="J136" i="1"/>
  <c r="I136" i="1"/>
  <c r="H136" i="1"/>
  <c r="G136" i="1"/>
  <c r="F136" i="1"/>
  <c r="E136" i="1"/>
  <c r="D136" i="1"/>
  <c r="K128" i="1"/>
  <c r="J128" i="1"/>
  <c r="I128" i="1"/>
  <c r="H128" i="1"/>
  <c r="G128" i="1"/>
  <c r="F128" i="1"/>
  <c r="E128" i="1"/>
  <c r="D128" i="1"/>
  <c r="K120" i="1"/>
  <c r="J120" i="1"/>
  <c r="I120" i="1"/>
  <c r="H120" i="1"/>
  <c r="G120" i="1"/>
  <c r="F120" i="1"/>
  <c r="E120" i="1"/>
  <c r="D120" i="1"/>
  <c r="K112" i="1"/>
  <c r="J112" i="1"/>
  <c r="I112" i="1"/>
  <c r="H112" i="1"/>
  <c r="G112" i="1"/>
  <c r="F112" i="1"/>
  <c r="E112" i="1"/>
  <c r="D112" i="1"/>
  <c r="K106" i="1"/>
  <c r="J106" i="1"/>
  <c r="I106" i="1"/>
  <c r="H106" i="1"/>
  <c r="G106" i="1"/>
  <c r="F106" i="1"/>
  <c r="E106" i="1"/>
  <c r="D106" i="1"/>
  <c r="K99" i="1"/>
  <c r="J99" i="1"/>
  <c r="I99" i="1"/>
  <c r="H99" i="1"/>
  <c r="G99" i="1"/>
  <c r="F99" i="1"/>
  <c r="E99" i="1"/>
  <c r="D99" i="1"/>
  <c r="K98" i="1"/>
  <c r="E5" i="4" s="1"/>
  <c r="J98" i="1"/>
  <c r="D5" i="4" s="1"/>
  <c r="D4" i="4" s="1"/>
  <c r="I98" i="1"/>
  <c r="C5" i="4" s="1"/>
  <c r="C4" i="4" s="1"/>
  <c r="H98" i="1"/>
  <c r="G98" i="1"/>
  <c r="F98" i="1"/>
  <c r="E98" i="1"/>
  <c r="D98" i="1"/>
  <c r="K88" i="1"/>
  <c r="J88" i="1"/>
  <c r="I88" i="1"/>
  <c r="I51" i="1" s="1"/>
  <c r="C3" i="4" s="1"/>
  <c r="H88" i="1"/>
  <c r="G88" i="1"/>
  <c r="F88" i="1"/>
  <c r="E88" i="1"/>
  <c r="D88" i="1"/>
  <c r="K80" i="1"/>
  <c r="J80" i="1"/>
  <c r="I80" i="1"/>
  <c r="H80" i="1"/>
  <c r="G80" i="1"/>
  <c r="F80" i="1"/>
  <c r="E80" i="1"/>
  <c r="D80" i="1"/>
  <c r="K71" i="1"/>
  <c r="J71" i="1"/>
  <c r="I71" i="1"/>
  <c r="H71" i="1"/>
  <c r="G71" i="1"/>
  <c r="F71" i="1"/>
  <c r="E71" i="1"/>
  <c r="D71" i="1"/>
  <c r="K62" i="1"/>
  <c r="J62" i="1"/>
  <c r="I62" i="1"/>
  <c r="H62" i="1"/>
  <c r="G62" i="1"/>
  <c r="F62" i="1"/>
  <c r="E62" i="1"/>
  <c r="D62" i="1"/>
  <c r="K56" i="1"/>
  <c r="J56" i="1"/>
  <c r="I56" i="1"/>
  <c r="H56" i="1"/>
  <c r="G56" i="1"/>
  <c r="F56" i="1"/>
  <c r="E56" i="1"/>
  <c r="D56" i="1"/>
  <c r="K52" i="1"/>
  <c r="J52" i="1"/>
  <c r="I52" i="1"/>
  <c r="H52" i="1"/>
  <c r="G52" i="1"/>
  <c r="F52" i="1"/>
  <c r="E52" i="1"/>
  <c r="D52" i="1"/>
  <c r="K51" i="1"/>
  <c r="J51" i="1"/>
  <c r="D3" i="4" s="1"/>
  <c r="H51" i="1"/>
  <c r="G51" i="1"/>
  <c r="F51" i="1"/>
  <c r="E51" i="1"/>
  <c r="D51" i="1"/>
  <c r="K46" i="1"/>
  <c r="J46" i="1"/>
  <c r="I46" i="1"/>
  <c r="H46" i="1"/>
  <c r="G46" i="1"/>
  <c r="F46" i="1"/>
  <c r="E46" i="1"/>
  <c r="D46" i="1"/>
  <c r="K44" i="1"/>
  <c r="J44" i="1"/>
  <c r="I44" i="1"/>
  <c r="I43" i="1" s="1"/>
  <c r="H44" i="1"/>
  <c r="G44" i="1"/>
  <c r="F44" i="1"/>
  <c r="E44" i="1"/>
  <c r="D44" i="1"/>
  <c r="K43" i="1"/>
  <c r="J43" i="1"/>
  <c r="H43" i="1"/>
  <c r="G43" i="1"/>
  <c r="F43" i="1"/>
  <c r="E43" i="1"/>
  <c r="D43" i="1"/>
  <c r="K39" i="1"/>
  <c r="J39" i="1"/>
  <c r="I39" i="1"/>
  <c r="H39" i="1"/>
  <c r="G39" i="1"/>
  <c r="F39" i="1"/>
  <c r="E39" i="1"/>
  <c r="D39" i="1"/>
  <c r="K33" i="1"/>
  <c r="J33" i="1"/>
  <c r="I33" i="1"/>
  <c r="H33" i="1"/>
  <c r="G33" i="1"/>
  <c r="F33" i="1"/>
  <c r="E33" i="1"/>
  <c r="D33" i="1"/>
  <c r="K29" i="1"/>
  <c r="J29" i="1"/>
  <c r="I29" i="1"/>
  <c r="H29" i="1"/>
  <c r="G29" i="1"/>
  <c r="F29" i="1"/>
  <c r="E29" i="1"/>
  <c r="D29" i="1"/>
  <c r="K25" i="1"/>
  <c r="J25" i="1"/>
  <c r="I25" i="1"/>
  <c r="H25" i="1"/>
  <c r="G25" i="1"/>
  <c r="F25" i="1"/>
  <c r="E25" i="1"/>
  <c r="D25" i="1"/>
  <c r="K16" i="1"/>
  <c r="J16" i="1"/>
  <c r="I16" i="1"/>
  <c r="H16" i="1"/>
  <c r="G16" i="1"/>
  <c r="F16" i="1"/>
  <c r="E16" i="1"/>
  <c r="D16" i="1"/>
  <c r="K11" i="1"/>
  <c r="J11" i="1"/>
  <c r="I11" i="1"/>
  <c r="H11" i="1"/>
  <c r="G11" i="1"/>
  <c r="F11" i="1"/>
  <c r="E11" i="1"/>
  <c r="D11" i="1"/>
  <c r="K5" i="1"/>
  <c r="J5" i="1"/>
  <c r="I5" i="1"/>
  <c r="H5" i="1"/>
  <c r="G5" i="1"/>
  <c r="F5" i="1"/>
  <c r="E5" i="1"/>
  <c r="D5" i="1"/>
  <c r="K4" i="1"/>
  <c r="E2" i="4" s="1"/>
  <c r="J4" i="1"/>
  <c r="D2" i="4" s="1"/>
  <c r="I4" i="1"/>
  <c r="C2" i="4" s="1"/>
  <c r="H4" i="1"/>
  <c r="G4" i="1"/>
  <c r="F4" i="1"/>
  <c r="F3" i="1" s="1"/>
  <c r="E4" i="1"/>
  <c r="D4" i="1"/>
  <c r="D3" i="1" s="1"/>
  <c r="H3" i="1"/>
  <c r="G3" i="1"/>
  <c r="E3" i="1"/>
  <c r="R42" i="2"/>
  <c r="R41" i="2"/>
  <c r="R40" i="2"/>
  <c r="R39" i="2"/>
  <c r="R38" i="2"/>
  <c r="R37" i="2"/>
  <c r="R36" i="2"/>
  <c r="R35" i="2"/>
  <c r="E4" i="4" l="1"/>
  <c r="D21" i="4"/>
  <c r="I3" i="1"/>
  <c r="M18" i="2" s="1"/>
  <c r="J3" i="1"/>
  <c r="M20" i="2" s="1"/>
  <c r="K3" i="1"/>
  <c r="M2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Åsa Nilsson</author>
  </authors>
  <commentList>
    <comment ref="B4" authorId="0" shapeId="0" xr:uid="{00000000-0006-0000-0300-000001000000}">
      <text>
        <r>
          <rPr>
            <b/>
            <sz val="9"/>
            <color rgb="FF000000"/>
            <rFont val="Tahoma"/>
            <family val="2"/>
          </rPr>
          <t>Åsa Nilsson:</t>
        </r>
        <r>
          <rPr>
            <sz val="9"/>
            <color rgb="FF000000"/>
            <rFont val="Tahoma"/>
            <family val="2"/>
          </rPr>
          <t xml:space="preserve">
Sammanslagen kategori för att minska antalet kategorier i diagrammen </t>
        </r>
      </text>
    </comment>
    <comment ref="B21" authorId="0" shapeId="0" xr:uid="{00000000-0006-0000-0300-000002000000}">
      <text>
        <r>
          <rPr>
            <b/>
            <sz val="9"/>
            <color rgb="FF000000"/>
            <rFont val="Tahoma"/>
            <family val="2"/>
          </rPr>
          <t>Åsa Nilsson:</t>
        </r>
        <r>
          <rPr>
            <sz val="9"/>
            <color rgb="FF000000"/>
            <rFont val="Tahoma"/>
            <family val="2"/>
          </rPr>
          <t xml:space="preserve">
Sammanslagen kategori för att minska antalet kategorier i diagrammen </t>
        </r>
      </text>
    </comment>
  </commentList>
</comments>
</file>

<file path=xl/sharedStrings.xml><?xml version="1.0" encoding="utf-8"?>
<sst xmlns="http://schemas.openxmlformats.org/spreadsheetml/2006/main" count="2175" uniqueCount="724">
  <si>
    <t>Apparatskåp</t>
  </si>
  <si>
    <t>Övrigt tillbehör tak</t>
  </si>
  <si>
    <t>Tyggardin</t>
  </si>
  <si>
    <t>Oljebaserad färg</t>
  </si>
  <si>
    <t>Duschkabin</t>
  </si>
  <si>
    <t>Fönstergaller</t>
  </si>
  <si>
    <t>Avser</t>
  </si>
  <si>
    <t>Aluminiumbeklätt träfönster</t>
  </si>
  <si>
    <t>Dörrhandtag</t>
  </si>
  <si>
    <t>Betongblock</t>
  </si>
  <si>
    <t>Tillbehör dusch</t>
  </si>
  <si>
    <t>Övriga lås</t>
  </si>
  <si>
    <t>Bergkross</t>
  </si>
  <si>
    <t>Se mer om uträkningar i metodbilaga.</t>
  </si>
  <si>
    <t>Lamell- &amp; limfogsskiva</t>
  </si>
  <si>
    <t>Övriga nödbelysningsarmaturer</t>
  </si>
  <si>
    <t>Takbjälklag</t>
  </si>
  <si>
    <t>Kökslucka</t>
  </si>
  <si>
    <t>Diskho - stål</t>
  </si>
  <si>
    <t>Soffbord</t>
  </si>
  <si>
    <t>Rivnings- &amp; schaktmassor</t>
  </si>
  <si>
    <t>Underskåp</t>
  </si>
  <si>
    <t xml:space="preserve">Avser </t>
  </si>
  <si>
    <t>Tillgänglighetsramp</t>
  </si>
  <si>
    <t>Övrigt tegel</t>
  </si>
  <si>
    <t>Pardörr - fönster</t>
  </si>
  <si>
    <t>Övriga listverk</t>
  </si>
  <si>
    <t>WC-stol</t>
  </si>
  <si>
    <t>Matbord 5+ pers</t>
  </si>
  <si>
    <t>Papperskorg badrum</t>
  </si>
  <si>
    <t>Ståmatta</t>
  </si>
  <si>
    <t>Maskinslaget</t>
  </si>
  <si>
    <t>Övrigt obehandlat virke</t>
  </si>
  <si>
    <t>Cirkulära kanaler</t>
  </si>
  <si>
    <t>Spiraltrappa</t>
  </si>
  <si>
    <t>Fläktluftvärmare</t>
  </si>
  <si>
    <t xml:space="preserve">Återbrukat externt </t>
  </si>
  <si>
    <t>Kökshylla</t>
  </si>
  <si>
    <t>Övriga dörrtillbehör</t>
  </si>
  <si>
    <t>Enkeldörr - fönster</t>
  </si>
  <si>
    <t>Dörrar</t>
  </si>
  <si>
    <t>Rektangulära kanaler</t>
  </si>
  <si>
    <t>Utan ramlåsning</t>
  </si>
  <si>
    <t>Dränering &amp; vattenhantering</t>
  </si>
  <si>
    <t>Don</t>
  </si>
  <si>
    <t>Spiraltrappa - stål</t>
  </si>
  <si>
    <r>
      <t xml:space="preserve">Visar resultatet uppdelat på vald status i produktbanken. Status redovisas enligt </t>
    </r>
    <r>
      <rPr>
        <b/>
        <i/>
        <sz val="9"/>
        <rFont val="Calibri"/>
        <family val="2"/>
        <scheme val="minor"/>
      </rPr>
      <t>tillgängligt för återbruk via produktbanken</t>
    </r>
    <r>
      <rPr>
        <i/>
        <sz val="9"/>
        <rFont val="Calibri"/>
        <family val="2"/>
        <scheme val="minor"/>
      </rPr>
      <t xml:space="preserve"> (inventerat, mängdat, på rekonditionering, i lager), </t>
    </r>
    <r>
      <rPr>
        <b/>
        <i/>
        <sz val="9"/>
        <rFont val="Calibri"/>
        <family val="2"/>
        <scheme val="minor"/>
      </rPr>
      <t>slutstatus</t>
    </r>
    <r>
      <rPr>
        <i/>
        <sz val="9"/>
        <rFont val="Calibri"/>
        <family val="2"/>
        <scheme val="minor"/>
      </rPr>
      <t xml:space="preserve"> och status för </t>
    </r>
    <r>
      <rPr>
        <b/>
        <i/>
        <sz val="9"/>
        <rFont val="Calibri"/>
        <family val="2"/>
        <scheme val="minor"/>
      </rPr>
      <t>marknadsplats</t>
    </r>
    <r>
      <rPr>
        <i/>
        <sz val="9"/>
        <rFont val="Calibri"/>
        <family val="2"/>
        <scheme val="minor"/>
      </rPr>
      <t>. Varje registrerad produktenhet återfinns både i grönmarkerad och blåmarkerad tabell.</t>
    </r>
  </si>
  <si>
    <t>Matbord 3-4 pers</t>
  </si>
  <si>
    <t>Shunt</t>
  </si>
  <si>
    <t>Den potential att minska avfallsmängder genom återbruk som visas i CCBuilds värdeanalys utgår från generella antaganden kring vikter för olika produkttyper. I de fall användaren själv angett en specifik vikt för sin produkt används i stället denna specifika siffra som underlag.</t>
  </si>
  <si>
    <t>Linoleumgolv</t>
  </si>
  <si>
    <t>(185 kg)</t>
  </si>
  <si>
    <t>Med ramlåsning</t>
  </si>
  <si>
    <t>Spjällmotor</t>
  </si>
  <si>
    <t>Förvaring</t>
  </si>
  <si>
    <t>Håltegel</t>
  </si>
  <si>
    <t xml:space="preserve">Slutstatus </t>
  </si>
  <si>
    <t>Ej bedömd</t>
  </si>
  <si>
    <t>Textilgolv</t>
  </si>
  <si>
    <t>Inredningsbelysning</t>
  </si>
  <si>
    <t>Stålpelare</t>
  </si>
  <si>
    <t>Enhet</t>
  </si>
  <si>
    <t>Träprodukter</t>
  </si>
  <si>
    <t>Övriga skrivtavlor</t>
  </si>
  <si>
    <t xml:space="preserve">Värdeanalysen omfattar i dagsläget tre värden:
</t>
  </si>
  <si>
    <t>Övriga innertak</t>
  </si>
  <si>
    <t>Kontorsarmatur - nedpendlad</t>
  </si>
  <si>
    <t>Makadam</t>
  </si>
  <si>
    <t>Övriga stengolv</t>
  </si>
  <si>
    <t>Matrumsstol - trä</t>
  </si>
  <si>
    <t>Betongpelare</t>
  </si>
  <si>
    <t>Sandwichelement</t>
  </si>
  <si>
    <t>Durk</t>
  </si>
  <si>
    <t>Linbana</t>
  </si>
  <si>
    <t xml:space="preserve">Handslaget </t>
  </si>
  <si>
    <t>Dörrtillbehör</t>
  </si>
  <si>
    <t>Övriga glaspartier - metallkarm</t>
  </si>
  <si>
    <t>Tillbehör tak</t>
  </si>
  <si>
    <t>Övriga växter</t>
  </si>
  <si>
    <t>Utslagsback</t>
  </si>
  <si>
    <t>Publicerad internt</t>
  </si>
  <si>
    <t>Väggmonterad</t>
  </si>
  <si>
    <t>Armeringsjärn</t>
  </si>
  <si>
    <t>(165 kg)</t>
  </si>
  <si>
    <t>Bärverk</t>
  </si>
  <si>
    <t>Övriga byggblock</t>
  </si>
  <si>
    <t>Spjäll</t>
  </si>
  <si>
    <t>Armering</t>
  </si>
  <si>
    <t>Produktmängder (ton)</t>
  </si>
  <si>
    <t>Träbjälklag</t>
  </si>
  <si>
    <t xml:space="preserve">Ren asfalt </t>
  </si>
  <si>
    <t xml:space="preserve">
Det ekonomiska värdet i CCBuilds värdeanalys utgår från antaganden kring motsvarande nypris. Sedan nyttjas den information som angetts av användaren gällande produktens funktionella och estetiska skick, samt tillgänglig produktinformation för att uppskatta dess ekonomiska värde. Denna information antas påverka produktens ekonomiska värde enligt:
              • 80% av nypris – produkter med sammanlagt 10 poäng (5 av 5) i estetiskt och funktionellt skick, som uppskattas vara yngre än 3 år, med tillgänglig
                  produktinformation och möjlig spårning av produkt (tillverkningsår och tillverkare angivet)
              • 60% av nypris – produkter med sammanlagt 10 poäng (5 av 5) i estetiskt och funktionellt skick, som inte uppfyller övriga krav på
                  produktinformation (se ovan)
              • 50 % av nypris – produkter med sammanlagt 8–9 poäng i estetiskt och funktionellt skick
              • 20% av nypris – produkter med lägst 6 poäng i estetiskt och funktionellt skick
Produkter med lägre än 6 poäng i estetiskt och funktionellt skick antas ej ha något ekonomiskt värde.
Antaganden kring motsvarande nypris för de produkter som finns tillgängliga på CCBuild utgår från generella schabloner för olika produkttyper. I de fall användaren själv angett ett pris för sin produkt används i stället denna specifika siffra som underlag.
Det ekonomiska värdet som anges på CCBuild ska ses som generella och inte giltiga för specifika produkter eller användarfall.
Källor:
Svenska Institutet för Standarder (SIS). 2017. Buildings and constructed assets - Service life planning - Part 5: Life-cycle costing. ISO 15686-5:2017.
European Commission, Commission Delegated Regulation (EU) No 244/2013 of 16 January 2012.
https://www.ekonomifakta.se  </t>
  </si>
  <si>
    <t>Spiraltrappa - stål m trästeg</t>
  </si>
  <si>
    <t>Fönster</t>
  </si>
  <si>
    <t>Övriga textilgolv</t>
  </si>
  <si>
    <t>Golvskärm</t>
  </si>
  <si>
    <t>Marknadsplats: Publicerad internt</t>
  </si>
  <si>
    <t>Nödutrymningsbeslag</t>
  </si>
  <si>
    <t>Utemöbel</t>
  </si>
  <si>
    <t>Övriga spiraltrappor</t>
  </si>
  <si>
    <t>Färg</t>
  </si>
  <si>
    <t>Fästdon</t>
  </si>
  <si>
    <t>Gungsits</t>
  </si>
  <si>
    <t>Pardörr</t>
  </si>
  <si>
    <t>Tillbehör fasad</t>
  </si>
  <si>
    <t>Persienn</t>
  </si>
  <si>
    <t>Kakel</t>
  </si>
  <si>
    <t>Kalksten</t>
  </si>
  <si>
    <t>Status marknadsplats</t>
  </si>
  <si>
    <t>Övrig takavvattning</t>
  </si>
  <si>
    <t>Övriga murar</t>
  </si>
  <si>
    <t>Naturgrus</t>
  </si>
  <si>
    <t>Övriga byggtillbehör</t>
  </si>
  <si>
    <t>Värmeväxlare</t>
  </si>
  <si>
    <t>Cellplast</t>
  </si>
  <si>
    <t>Övrig isolering</t>
  </si>
  <si>
    <t>Enkeldörr</t>
  </si>
  <si>
    <t>Se de metoder som använts för att komma fram till dessa siffror i fliken "Metodbilaga" eller på CCBuilds hjälpsida:</t>
  </si>
  <si>
    <t>Övrig belysning</t>
  </si>
  <si>
    <t>Övrigt gardiner</t>
  </si>
  <si>
    <t>Bänk &amp; soffa</t>
  </si>
  <si>
    <t>Fog</t>
  </si>
  <si>
    <t>Modulvägg</t>
  </si>
  <si>
    <t>Ballast</t>
  </si>
  <si>
    <t>Stol</t>
  </si>
  <si>
    <t>Toalettpappershållare</t>
  </si>
  <si>
    <t>Linoljefärg</t>
  </si>
  <si>
    <t>Marknadsplats: Såld</t>
  </si>
  <si>
    <t>Övriga vinkeltrappor</t>
  </si>
  <si>
    <t>Övrigt bindemedel &amp; bruk</t>
  </si>
  <si>
    <t>Övrigt lekplats</t>
  </si>
  <si>
    <t>Klimatbesparingspotential</t>
  </si>
  <si>
    <t>Övrigt VVS - värmesystem</t>
  </si>
  <si>
    <t>Bindemedel &amp; bruk</t>
  </si>
  <si>
    <t>Vinkeltrappa - stål m trästeg</t>
  </si>
  <si>
    <t>Upphängning</t>
  </si>
  <si>
    <t>Övriga vitvaror</t>
  </si>
  <si>
    <t>Ull</t>
  </si>
  <si>
    <t>Takskjutport med dörr</t>
  </si>
  <si>
    <t>Spånskiva</t>
  </si>
  <si>
    <t>Kabelkanal</t>
  </si>
  <si>
    <t>Rak trappa - Stål</t>
  </si>
  <si>
    <t>Bord</t>
  </si>
  <si>
    <t>(473 kg CO2ekv)</t>
  </si>
  <si>
    <t>m</t>
  </si>
  <si>
    <t>Observera att data och metoder kan komma att uppdateras efterhand, vilket kan leda till att resultatsiffror förändras.</t>
  </si>
  <si>
    <t>Klädhängare</t>
  </si>
  <si>
    <t>Endast produkter med ett godtagbart skick redovisas. För resterande produkter rekommenderas materialåtervinning.</t>
  </si>
  <si>
    <t>Underlagsfoam</t>
  </si>
  <si>
    <t>Träbalk</t>
  </si>
  <si>
    <t>Elinstallation</t>
  </si>
  <si>
    <t>Interiörarmatur</t>
  </si>
  <si>
    <t>Stål- &amp; plåtprodukter</t>
  </si>
  <si>
    <t xml:space="preserve">Avloppsrör </t>
  </si>
  <si>
    <t>Övrig stomme</t>
  </si>
  <si>
    <t>Belysning</t>
  </si>
  <si>
    <t>Övriga rör</t>
  </si>
  <si>
    <t>Rent berg &lt; 0,8 m x 0,8 m</t>
  </si>
  <si>
    <t>Foam &amp; golvunderlag</t>
  </si>
  <si>
    <t>l</t>
  </si>
  <si>
    <t>Betong</t>
  </si>
  <si>
    <t>Gardintillbehör</t>
  </si>
  <si>
    <t>Dörrstängare</t>
  </si>
  <si>
    <t>Innerdörr - glas</t>
  </si>
  <si>
    <t>Vikport med dörr</t>
  </si>
  <si>
    <t>Övrigt yttertak</t>
  </si>
  <si>
    <t>Uttag</t>
  </si>
  <si>
    <t>Ekonomiskt värde</t>
  </si>
  <si>
    <t>Verktyg</t>
  </si>
  <si>
    <t>Lagerhylla</t>
  </si>
  <si>
    <t>Slagport</t>
  </si>
  <si>
    <t xml:space="preserve">Dessa nyckeltal beräknas inte för produkter inom gruppen "Går ej att åtgärda". </t>
  </si>
  <si>
    <t xml:space="preserve">Marknadsplats: Publierad externt </t>
  </si>
  <si>
    <t xml:space="preserve">
Den potential att minska klimatutsläpp genom återbruk som visas i CCBuilds värdeanalys utgår från att återbruk kan ersätta behovet av att avfallshantera befintliga produkter samt att tillverka motsvarande nya produkter. Samtidigt kan klimatpåverkande processer såsom transporter, lagerhållning och rekonditionering vara nödvändigt i samband med återbruk. Av dessa processer inkluderas enbart transporter i samband med återbruk i den generella beräkning som ligger till grund för CCBuilds värdeanalys. Detta bl. a för att klimatpåverkan kopplat till rekonditionering och lagerhållning kan variera stort mellan olika kontext. Ett generellt scenario för återbrukstransporter används i beräkningarna, där samtliga produkter antas:
            •  Transporteras 40 km i lätt lastbil i samband med återbruk. 
För att beräkna återbrukets klimatbesparingspotential ställs detta sedan i relation till klimatpåverkan kopplat till den linjära produkthantering återbruket antas ersätta:
           •  Utvinning av material och tillverkning av nya produkter
           •  Transporter av nya produkter (600 km, tung lastbil)
           •  Transporter av befintliga produkter till avfallshantering (30 km, tung lastbil)
           •  Avfallshantering av befintliga produkter
Den klimatbesparing som redovisas i CCBuilds värdeanalys representerar generiska produktkategorier som är kopplade till generiska data. Det innebär att klimatbesparingen inte gäller för en specifik produkt utan är tänkta att representera ett medelvärde för den produktkategorin på svensk marknad. I de fall användaren själv angett en specifik vikt för sin produkt används i stället denna specifika siffra som underlag.
Klimatdatan som används för att beräkna klimatbesparingspotentialen är alltså generisk och väljs enligt nedan prioritering:
           1. Generiska klimatdata som är grundade på medelvärden för olika byggprodukter (exempelvis Boverkets klimatdatabas).
           2.	 Medelvärde av tillgängliga EPDer.
           3.	 Produkternas ingående material kopplas till generella antaganden kring klimatpåverkan för utvinning, tillverkning och                    
               avfallshantering. Dessa generella antaganden är utvalda av IVL:s LCA-experter med utgångspunkt i LCA-databaser. 
Klimatbesparingspotentialen presenteras i enheten koldioxidekvivalenter (CO2e), som sammanväger den totala mängden växthusgasutsläpp i ekvivalent mängd koldioxidutsläpp som växthusgaserna motsvarar i klimatpåverkan. 
Klimatbesparingspotentialen som presenteras i CCBuilds värdeanalys gäller under förutsättning att befintliga produkter kan återbrukas och därmed fylla samma funktion som en motsvarande ny produkt under lika lång tid. Eventuella klimateffekter i byggnadens driftskede av att återbruka befintliga produkter istället för att köpa nya ingår ej i den generella klimatbesparingspotential som visas i CCBuilds värdeanalys.
Klimatbesparingspotentialen för återbruk redovisas på CCBuild i sin helhet, och ingen uppdelning av klimatbesparingspotentialen görs mellan de olika aktörerna som möjliggör återbruket. För sammanhang som kräver beräkningar av återbrukets klimateffekter uppdelat mellan olika aktörer hänvisas till standarden EN 15978 (Hållbarhet hos byggnadsverk) och handledningen för hur man kan klimatberäkna återbruk i anslutning till denna (se nedan)
Källor:
Gerhardsson, H., Andersson, J., &amp; Thrysin, Å. 2020. Återbrukets klimateffekter vid byggnation – handledning för klimatberäkningar i enlighet med EN 15978. IVL Svenska Miljöinstitutet.
Svenska Institutet för Standarder (SIS). 2011. Hållbarhet hos byggnadsverk – Värdering av byggnaders miljöprestanda – Beräkningsmetod. EN 15978:2011.
Moberg, S., Andersson, J., &amp; Loh Lindholm, C. (2022). Klimateffekter av återbrukade byggprodukter och möbler- Metoder för värdering av klimateffekter samt produkter vid mellanlagring och försäljning. Stockholm: IVL Svenska Miljöinstitutet.
</t>
  </si>
  <si>
    <t>Skötbord</t>
  </si>
  <si>
    <t>Produktmängder tillgängliga för återbruk</t>
  </si>
  <si>
    <t>Tegel</t>
  </si>
  <si>
    <t>Naturlek</t>
  </si>
  <si>
    <t>Träpanel</t>
  </si>
  <si>
    <t>Pardörr - slät</t>
  </si>
  <si>
    <t>Trä</t>
  </si>
  <si>
    <t>Inredning &amp; möbler</t>
  </si>
  <si>
    <t xml:space="preserve">Vikport </t>
  </si>
  <si>
    <t>Jord - Fukthållande fyllning</t>
  </si>
  <si>
    <t>Elstativ</t>
  </si>
  <si>
    <t>Frysskåp</t>
  </si>
  <si>
    <t>Övriga glaspartier</t>
  </si>
  <si>
    <t xml:space="preserve">Återvunnen ballast </t>
  </si>
  <si>
    <t>Källsorteringsmöbel</t>
  </si>
  <si>
    <t>Potential att minska klimatutsläpp genom återbruk</t>
  </si>
  <si>
    <t>Vippgunga</t>
  </si>
  <si>
    <t xml:space="preserve">Bänkskiva - Kalksten </t>
  </si>
  <si>
    <t>Övriga golv</t>
  </si>
  <si>
    <t>Vindstrappa - betong</t>
  </si>
  <si>
    <t>Stomme</t>
  </si>
  <si>
    <t>Konferensbord &amp; mötesbord 11+</t>
  </si>
  <si>
    <t>Totalt i produktbanken för projektet</t>
  </si>
  <si>
    <t>Ekonomiskt värde (kr)</t>
  </si>
  <si>
    <t>Altandörr</t>
  </si>
  <si>
    <t>Reglar</t>
  </si>
  <si>
    <t>Övrig inredning</t>
  </si>
  <si>
    <t>Dörrstängare &amp; Dörrautomatik</t>
  </si>
  <si>
    <t>Lättklinker/leca</t>
  </si>
  <si>
    <t>Betongplint</t>
  </si>
  <si>
    <t>Pardörr - parti</t>
  </si>
  <si>
    <t>Sanitetsutrustning</t>
  </si>
  <si>
    <t>Över- &amp; sidoljus</t>
  </si>
  <si>
    <t>Överskåp</t>
  </si>
  <si>
    <t>av registrerade produktenheter</t>
  </si>
  <si>
    <t>Övrigt</t>
  </si>
  <si>
    <t>Klimatbesparing jämfört med nyinköp (kg CO2e)</t>
  </si>
  <si>
    <t>Produkttyp</t>
  </si>
  <si>
    <t>Gatsten - granit</t>
  </si>
  <si>
    <t>Övriga byggskivor</t>
  </si>
  <si>
    <t>Gunga</t>
  </si>
  <si>
    <t>Kylskåp</t>
  </si>
  <si>
    <t>Övriga dörrar</t>
  </si>
  <si>
    <t>Gallergrind</t>
  </si>
  <si>
    <t>2023-02-15</t>
  </si>
  <si>
    <t>Övrigt galler &amp; smide</t>
  </si>
  <si>
    <t>Termostat</t>
  </si>
  <si>
    <t>potentiell minskning av avfallsmängder genom återbruk</t>
  </si>
  <si>
    <t>Klimatbesparing jämfört med nyinköp</t>
  </si>
  <si>
    <t>Förrådsdörr</t>
  </si>
  <si>
    <t>Tvättställ</t>
  </si>
  <si>
    <t>Karusell &amp; snurrlek</t>
  </si>
  <si>
    <t>Övriga tvättställ</t>
  </si>
  <si>
    <t>Temperaturgivare</t>
  </si>
  <si>
    <t>Bordsskivor</t>
  </si>
  <si>
    <t>Upphängning badrum</t>
  </si>
  <si>
    <t>Bänkskiva - Marmor</t>
  </si>
  <si>
    <t>Armeringsnät</t>
  </si>
  <si>
    <t>Övriga trappor</t>
  </si>
  <si>
    <t>Pardörr - spegel</t>
  </si>
  <si>
    <t>Rulljalusi</t>
  </si>
  <si>
    <t>Garageport</t>
  </si>
  <si>
    <t>Konferens- &amp; mötesstol - stål</t>
  </si>
  <si>
    <t>Laminatgolv</t>
  </si>
  <si>
    <t>Pardörr - halvglasad</t>
  </si>
  <si>
    <t>Värmerör</t>
  </si>
  <si>
    <t>Stålbalk</t>
  </si>
  <si>
    <t>Övriga glaspartier - träkarm</t>
  </si>
  <si>
    <t>Räcke - trä</t>
  </si>
  <si>
    <t>Övrig fasad</t>
  </si>
  <si>
    <t xml:space="preserve">Återbrukat internt </t>
  </si>
  <si>
    <t>Betongsten</t>
  </si>
  <si>
    <t>av registrerade produktkort</t>
  </si>
  <si>
    <t>Omklädningsskåp</t>
  </si>
  <si>
    <t>Fläktluftkylare</t>
  </si>
  <si>
    <t>Fönsterbänk</t>
  </si>
  <si>
    <t>Tillbehör belysning</t>
  </si>
  <si>
    <t>Konferensbord &amp; mötesbord -5</t>
  </si>
  <si>
    <t>Vägg- &amp; takarmatur - utanpåliggande</t>
  </si>
  <si>
    <t>Våningsbjälklag</t>
  </si>
  <si>
    <t>Lättregelvägg</t>
  </si>
  <si>
    <t>Textilgolv - rulle</t>
  </si>
  <si>
    <t xml:space="preserve">Slutstatus: Återbrukat internt </t>
  </si>
  <si>
    <t>Växter</t>
  </si>
  <si>
    <t>Nödbelysningsarmatur</t>
  </si>
  <si>
    <t>Pelarstativ</t>
  </si>
  <si>
    <t>Övrig avskärmning &amp; ljuddämpning</t>
  </si>
  <si>
    <t>Elcentral</t>
  </si>
  <si>
    <t>Avskärmning &amp; ljuddämpning</t>
  </si>
  <si>
    <t>Textil</t>
  </si>
  <si>
    <t>Övriga exteriörarmaturer</t>
  </si>
  <si>
    <t xml:space="preserve">Enkeldörr </t>
  </si>
  <si>
    <t>Glasparti - metallkarm</t>
  </si>
  <si>
    <t>Glas</t>
  </si>
  <si>
    <t>Isolering</t>
  </si>
  <si>
    <t>Övriga industriarmaturer</t>
  </si>
  <si>
    <t>Enkeldörr - slät</t>
  </si>
  <si>
    <t>Mur</t>
  </si>
  <si>
    <t>Väggabsorbent</t>
  </si>
  <si>
    <t>Skrivbord - höj- &amp; sänkbart</t>
  </si>
  <si>
    <t>VVS - luftbehandling</t>
  </si>
  <si>
    <t>Gardin</t>
  </si>
  <si>
    <t>Parkettgolv</t>
  </si>
  <si>
    <t>Vägg</t>
  </si>
  <si>
    <t xml:space="preserve">Undergolv </t>
  </si>
  <si>
    <t>Tillbehör bord &amp; skrivbord</t>
  </si>
  <si>
    <t>Kyl &amp; frys kombo</t>
  </si>
  <si>
    <t>Infälld</t>
  </si>
  <si>
    <t>Enkeldörr - halvglas</t>
  </si>
  <si>
    <t>Övrigt mark &amp; utemiljö</t>
  </si>
  <si>
    <t>Övriga fönster</t>
  </si>
  <si>
    <t>Enkeldörr - parti</t>
  </si>
  <si>
    <t>Stålbjälklag</t>
  </si>
  <si>
    <t>Soffa</t>
  </si>
  <si>
    <t>Mineralull</t>
  </si>
  <si>
    <t>Enkeldörr - helglasad</t>
  </si>
  <si>
    <t>Övriga karmar &amp; trösklar</t>
  </si>
  <si>
    <t>Torktumlare</t>
  </si>
  <si>
    <t>VVS - samtliga kategorier</t>
  </si>
  <si>
    <t>Stötdämpande underlag</t>
  </si>
  <si>
    <t xml:space="preserve">Publierad externt </t>
  </si>
  <si>
    <t>Tillgängligt för återbruk i produktbanken</t>
  </si>
  <si>
    <t>Klinker</t>
  </si>
  <si>
    <t>Garderobsdörr</t>
  </si>
  <si>
    <t>Blandare - badrum</t>
  </si>
  <si>
    <t>Sirén &amp; blixt</t>
  </si>
  <si>
    <t>Vindstrappa - stål</t>
  </si>
  <si>
    <t>st</t>
  </si>
  <si>
    <t>Tvättmaskin</t>
  </si>
  <si>
    <t>Portar</t>
  </si>
  <si>
    <t>Marmor</t>
  </si>
  <si>
    <t>Övrigt VVS - tapp &amp; spillvatten</t>
  </si>
  <si>
    <t>Stadsfastighetsförvaltningen Göteborgs Stad</t>
  </si>
  <si>
    <t>Övriga väggar</t>
  </si>
  <si>
    <t>Konferensbord &amp; mötesbord 6-10</t>
  </si>
  <si>
    <t>Bokhylla</t>
  </si>
  <si>
    <t>Plast- &amp; vinylgolv</t>
  </si>
  <si>
    <t>Takskjutport</t>
  </si>
  <si>
    <t>Glastavla</t>
  </si>
  <si>
    <t>Pappersdispenser</t>
  </si>
  <si>
    <t>Lås</t>
  </si>
  <si>
    <t>Mur - sten</t>
  </si>
  <si>
    <t>Betongbjälklag</t>
  </si>
  <si>
    <t>Tak</t>
  </si>
  <si>
    <t>Dörrstopp</t>
  </si>
  <si>
    <t>Övriga mattor</t>
  </si>
  <si>
    <t>Karm &amp; tröskel</t>
  </si>
  <si>
    <t>Tillbehör WC</t>
  </si>
  <si>
    <t>Don, överluftdon</t>
  </si>
  <si>
    <t>Övriga soffor</t>
  </si>
  <si>
    <t>Tryckimpregnerat virke</t>
  </si>
  <si>
    <t>Cafébord</t>
  </si>
  <si>
    <t>Övriga takbjälklag</t>
  </si>
  <si>
    <t>Dörrautomatik - slagdörr</t>
  </si>
  <si>
    <t>Övriga diskhoar</t>
  </si>
  <si>
    <t>Kopplingsdosa</t>
  </si>
  <si>
    <t>Plåt</t>
  </si>
  <si>
    <t>Skrivbord - fast</t>
  </si>
  <si>
    <t>Arkivskåp</t>
  </si>
  <si>
    <t>Tegelvägg</t>
  </si>
  <si>
    <t>Diskho</t>
  </si>
  <si>
    <t>Markbeläggning</t>
  </si>
  <si>
    <t>Övriga bänkskivor</t>
  </si>
  <si>
    <t>Övriga cykelställ</t>
  </si>
  <si>
    <t>Uppdelat per status</t>
  </si>
  <si>
    <t>Aluminiumfönster</t>
  </si>
  <si>
    <t>Antal registrerade produktkort</t>
  </si>
  <si>
    <t>Övriga skjutdörrar</t>
  </si>
  <si>
    <t>Högskåp</t>
  </si>
  <si>
    <t>Räcke - stål</t>
  </si>
  <si>
    <t>Krok</t>
  </si>
  <si>
    <t>Armstöd - RWC</t>
  </si>
  <si>
    <t>Vindstrappa</t>
  </si>
  <si>
    <t>Övriga stolar</t>
  </si>
  <si>
    <t>Räcke - glas</t>
  </si>
  <si>
    <t>Drivdon</t>
  </si>
  <si>
    <t>Köksskåp</t>
  </si>
  <si>
    <t xml:space="preserve">Slutstatus: Återbrukat externt </t>
  </si>
  <si>
    <t>Kupor, glas &amp; raster</t>
  </si>
  <si>
    <t>Spjällställdon</t>
  </si>
  <si>
    <t>Övriga dörrhandtag</t>
  </si>
  <si>
    <t>Övriga möbler</t>
  </si>
  <si>
    <t>Yttertak</t>
  </si>
  <si>
    <t>Passagesystem</t>
  </si>
  <si>
    <t>Inbyggt ekonomiskt värde (kr)</t>
  </si>
  <si>
    <t>(620 kg CO2ekv)</t>
  </si>
  <si>
    <t>Terrazzogolv</t>
  </si>
  <si>
    <t>Pardörr - helglas</t>
  </si>
  <si>
    <t>Spännben</t>
  </si>
  <si>
    <t>ekonomiskt värde i befintliga produkter</t>
  </si>
  <si>
    <t>Blackboard</t>
  </si>
  <si>
    <t>Byggtillbehör</t>
  </si>
  <si>
    <t>(20516 SEK)</t>
  </si>
  <si>
    <t>Barstol</t>
  </si>
  <si>
    <t>Klätterlek</t>
  </si>
  <si>
    <t>potentiell minskning av klimatutsläpp genom återbruk</t>
  </si>
  <si>
    <t>Vipport</t>
  </si>
  <si>
    <t>Innerdörr - trä</t>
  </si>
  <si>
    <t>Pelare</t>
  </si>
  <si>
    <t>Trall</t>
  </si>
  <si>
    <t>Övriga träprodukter</t>
  </si>
  <si>
    <t>Lekplats</t>
  </si>
  <si>
    <t>Gjutjärnsfönster</t>
  </si>
  <si>
    <t>Bänkskiva - trä</t>
  </si>
  <si>
    <t>Balkar</t>
  </si>
  <si>
    <t>Produktmängder tillgängliga för återbruk (kg)</t>
  </si>
  <si>
    <t>Frekvensomformare</t>
  </si>
  <si>
    <t>Spillvatten</t>
  </si>
  <si>
    <t>Rumsregulator</t>
  </si>
  <si>
    <t>Byggskivor</t>
  </si>
  <si>
    <t>Soptunna</t>
  </si>
  <si>
    <t>Övriga utemöbler</t>
  </si>
  <si>
    <t>Sidobord</t>
  </si>
  <si>
    <t>Radiator</t>
  </si>
  <si>
    <t>Övriga garageportar</t>
  </si>
  <si>
    <t>Övrigt VVS - luftbehandling</t>
  </si>
  <si>
    <t>Montagematerial</t>
  </si>
  <si>
    <t xml:space="preserve">Övriga arbetsmaskiner </t>
  </si>
  <si>
    <t>Övriga tillbehör fönster</t>
  </si>
  <si>
    <t>Byggvaror</t>
  </si>
  <si>
    <t>Övrigt WC &amp; bad</t>
  </si>
  <si>
    <t>Murbruk</t>
  </si>
  <si>
    <t>Totalt antal</t>
  </si>
  <si>
    <t>Massiv trävägg</t>
  </si>
  <si>
    <t>Stuprör</t>
  </si>
  <si>
    <t>Kanalsystem</t>
  </si>
  <si>
    <t>Övriga radiatorer</t>
  </si>
  <si>
    <t>Acodrän</t>
  </si>
  <si>
    <t>Hålstensbjälklag</t>
  </si>
  <si>
    <t>VVS - automation</t>
  </si>
  <si>
    <t xml:space="preserve">Ris, tippavfall </t>
  </si>
  <si>
    <t>Solpanel</t>
  </si>
  <si>
    <t>Innervägg - tegel</t>
  </si>
  <si>
    <t>Rutschkana</t>
  </si>
  <si>
    <t>Enkeldörr - slät, 90 vh</t>
  </si>
  <si>
    <t>Förrådsgaller</t>
  </si>
  <si>
    <t>Akustikgardin</t>
  </si>
  <si>
    <t>Dräneringsrör</t>
  </si>
  <si>
    <t>Betongvägg</t>
  </si>
  <si>
    <t>Räcke</t>
  </si>
  <si>
    <t>Övriga tillbehör bord &amp; skrivbord</t>
  </si>
  <si>
    <t>Plåtbeklätt träfönster</t>
  </si>
  <si>
    <t>Går ej att åtgärda</t>
  </si>
  <si>
    <t>Skena</t>
  </si>
  <si>
    <t>Enkeldörr - helglas</t>
  </si>
  <si>
    <t>Skrivbordsarmatur</t>
  </si>
  <si>
    <t>Övriga säkerhetsdörrar - lgh</t>
  </si>
  <si>
    <t>Kofferdalsvägen</t>
  </si>
  <si>
    <t>Dörrar &amp; Dörrtillbehör</t>
  </si>
  <si>
    <t>Ädelträ</t>
  </si>
  <si>
    <t>Storköksmaskin</t>
  </si>
  <si>
    <t>Bänkskiva</t>
  </si>
  <si>
    <t xml:space="preserve">Låshus </t>
  </si>
  <si>
    <t>Takdusch</t>
  </si>
  <si>
    <t>Spotlight &amp; downlight</t>
  </si>
  <si>
    <t>Glasblock</t>
  </si>
  <si>
    <t>Övrig marksten</t>
  </si>
  <si>
    <t>Exteriörarmatur</t>
  </si>
  <si>
    <t>Resultat projekt</t>
  </si>
  <si>
    <t>Betongbalk</t>
  </si>
  <si>
    <t>Vinkeltrappa - stål</t>
  </si>
  <si>
    <t>Träd</t>
  </si>
  <si>
    <t>Ren betong med armering</t>
  </si>
  <si>
    <t>Massivt träbjälklag</t>
  </si>
  <si>
    <t>Industriarmatur</t>
  </si>
  <si>
    <t>Sandlåda</t>
  </si>
  <si>
    <t>Övriga innerdörrrar - trä</t>
  </si>
  <si>
    <t xml:space="preserve">Metod för CCBuilds värdeanalys </t>
  </si>
  <si>
    <t>Industriport</t>
  </si>
  <si>
    <t>Övriga dörrstängare &amp; dörrautomatik</t>
  </si>
  <si>
    <t>Vägg- &amp; takarmatur</t>
  </si>
  <si>
    <t>Ren betong utan armering</t>
  </si>
  <si>
    <t>Övrig armering</t>
  </si>
  <si>
    <t>Stubb, tippavfall</t>
  </si>
  <si>
    <t xml:space="preserve">ekonomiskt värde </t>
  </si>
  <si>
    <t>Enkeldörr - slät, 90 hh</t>
  </si>
  <si>
    <t>steg</t>
  </si>
  <si>
    <t>m2</t>
  </si>
  <si>
    <t>Dörrautomatik - karuselldörr</t>
  </si>
  <si>
    <t>Dubbelgips</t>
  </si>
  <si>
    <t>Vikdörr</t>
  </si>
  <si>
    <t>Hinderbana</t>
  </si>
  <si>
    <t>Torra blandade massor</t>
  </si>
  <si>
    <t>Övriga blandare</t>
  </si>
  <si>
    <t>Övriga entrépartier</t>
  </si>
  <si>
    <t>WC &amp; bad</t>
  </si>
  <si>
    <t>Rent skut &gt; 0,8 m x 0,8 m</t>
  </si>
  <si>
    <t>Övriga interiörarmaturer</t>
  </si>
  <si>
    <t>Spiraltrappa - betong</t>
  </si>
  <si>
    <t>Handledare</t>
  </si>
  <si>
    <t>Övriga vindstrappor</t>
  </si>
  <si>
    <t xml:space="preserve">Hämtad från Centrum för cirkulärt byggande </t>
  </si>
  <si>
    <t>Produktmängder (kg)</t>
  </si>
  <si>
    <t>Golv</t>
  </si>
  <si>
    <t>Handtag &amp; knoppar</t>
  </si>
  <si>
    <t>Bastudörr</t>
  </si>
  <si>
    <t>Trampolin</t>
  </si>
  <si>
    <t>Glaspartier &amp; innerväggar</t>
  </si>
  <si>
    <t>Mikrovågsugn</t>
  </si>
  <si>
    <t>Övriga tillbehör belysning</t>
  </si>
  <si>
    <t>Behör &amp; beslag</t>
  </si>
  <si>
    <t>Branddörr - glas</t>
  </si>
  <si>
    <t>Ståldörr</t>
  </si>
  <si>
    <t>Fönsterhandtag</t>
  </si>
  <si>
    <t>Ringklocka</t>
  </si>
  <si>
    <t>Golvtillbehör</t>
  </si>
  <si>
    <t>Kabelstege</t>
  </si>
  <si>
    <t>Arbetsmaskiner</t>
  </si>
  <si>
    <t>Kran</t>
  </si>
  <si>
    <t>Vinkeltrappa</t>
  </si>
  <si>
    <t>Buske</t>
  </si>
  <si>
    <t>Matrumsstol - stål</t>
  </si>
  <si>
    <t>Projektets totala återbrukspotential fördelad per produktkategori</t>
  </si>
  <si>
    <t>Övriga industriportar</t>
  </si>
  <si>
    <t>Vinkeltrappa - betong</t>
  </si>
  <si>
    <t>Lamellgardin</t>
  </si>
  <si>
    <t>Spis</t>
  </si>
  <si>
    <t>VVS - tapp- &amp; spillvatten</t>
  </si>
  <si>
    <t>Kommod</t>
  </si>
  <si>
    <t>Stenplattor</t>
  </si>
  <si>
    <t>Stavar</t>
  </si>
  <si>
    <t>Enkelgips</t>
  </si>
  <si>
    <t>Aggregat</t>
  </si>
  <si>
    <t>Träfönster</t>
  </si>
  <si>
    <t>Marktegel</t>
  </si>
  <si>
    <t>Glasparti - träkarm</t>
  </si>
  <si>
    <t>Ytterpanel</t>
  </si>
  <si>
    <t>Fåtölj</t>
  </si>
  <si>
    <t>Keramiska plattor</t>
  </si>
  <si>
    <t>Byggblock</t>
  </si>
  <si>
    <t>Mark &amp; utemiljö</t>
  </si>
  <si>
    <t>Övriga köksskåp</t>
  </si>
  <si>
    <t>Träpelare</t>
  </si>
  <si>
    <t>Rörben</t>
  </si>
  <si>
    <t>Sektionsradiator</t>
  </si>
  <si>
    <t>Övriga raka trappor</t>
  </si>
  <si>
    <t>Panelradiator</t>
  </si>
  <si>
    <t>Lättbetong</t>
  </si>
  <si>
    <t>Bygg</t>
  </si>
  <si>
    <t>Bänkskiva - Granit</t>
  </si>
  <si>
    <t>Diskbänk</t>
  </si>
  <si>
    <t>Strömbrytare</t>
  </si>
  <si>
    <t>Smyglist</t>
  </si>
  <si>
    <t>Golvbrunn</t>
  </si>
  <si>
    <t>Enkeldörr - halvglasad</t>
  </si>
  <si>
    <t>Limträ</t>
  </si>
  <si>
    <t>Glasdörr - par</t>
  </si>
  <si>
    <t>Underlagspapp</t>
  </si>
  <si>
    <t>Ljuskällor</t>
  </si>
  <si>
    <t>Klimatbesparing (ton CO2e)</t>
  </si>
  <si>
    <t>Skärv</t>
  </si>
  <si>
    <t>Granit</t>
  </si>
  <si>
    <t>Tröskel</t>
  </si>
  <si>
    <t>Skylt med belysning</t>
  </si>
  <si>
    <t>Foglist</t>
  </si>
  <si>
    <t>Kablage</t>
  </si>
  <si>
    <t>Vitvaror</t>
  </si>
  <si>
    <t>Spisfläktar/spiskåpor</t>
  </si>
  <si>
    <t>Övriga portar</t>
  </si>
  <si>
    <t>Totalt</t>
  </si>
  <si>
    <t>Obehandlat virke</t>
  </si>
  <si>
    <t>Övriga tillbehör dusch</t>
  </si>
  <si>
    <t>Innertak</t>
  </si>
  <si>
    <t>Låshus - el</t>
  </si>
  <si>
    <t>Övriga innerväggar</t>
  </si>
  <si>
    <t>Övrig färg</t>
  </si>
  <si>
    <t>Sockel</t>
  </si>
  <si>
    <t>Pardörr - halvglas</t>
  </si>
  <si>
    <t>Marknadsplats: Övriga</t>
  </si>
  <si>
    <t>Övriga våningsbjälklag</t>
  </si>
  <si>
    <t>Övriga innerdörrar - glas</t>
  </si>
  <si>
    <t>Duschset</t>
  </si>
  <si>
    <t>Diskmaskin</t>
  </si>
  <si>
    <t>saknas CCBuild-data</t>
  </si>
  <si>
    <t>Bänkskiva - laminat</t>
  </si>
  <si>
    <t>Lyktstolpe</t>
  </si>
  <si>
    <t>Metoden för beräkning av dessa värden beskrivs nedan.</t>
  </si>
  <si>
    <t>Papperskorg</t>
  </si>
  <si>
    <t>Listverk</t>
  </si>
  <si>
    <t>Övriga kanalsystem</t>
  </si>
  <si>
    <t>Whiteboard</t>
  </si>
  <si>
    <t>Trägolv</t>
  </si>
  <si>
    <t>Spishäll</t>
  </si>
  <si>
    <t>Trinett</t>
  </si>
  <si>
    <t>Övriga ytterdörrar</t>
  </si>
  <si>
    <t>Gardinskena</t>
  </si>
  <si>
    <t>Jord - Gräsytejord</t>
  </si>
  <si>
    <t>Diskho - keramik</t>
  </si>
  <si>
    <t>Galler &amp; smide</t>
  </si>
  <si>
    <t>Modulbaserad lekställning</t>
  </si>
  <si>
    <t>Tillbehör fönster</t>
  </si>
  <si>
    <t>Salningslist</t>
  </si>
  <si>
    <t>Rostfritt</t>
  </si>
  <si>
    <t>Flaggstång</t>
  </si>
  <si>
    <t>Broschyrställ</t>
  </si>
  <si>
    <t>https://ccbuild.se/hjalpsida</t>
  </si>
  <si>
    <t>Rör</t>
  </si>
  <si>
    <t>Kylbaffel</t>
  </si>
  <si>
    <t>Torkskåp</t>
  </si>
  <si>
    <t>Övriga fåtöljer</t>
  </si>
  <si>
    <t>Takhuv</t>
  </si>
  <si>
    <t>Träullit</t>
  </si>
  <si>
    <t xml:space="preserve">Utförd av </t>
  </si>
  <si>
    <t>Dusch</t>
  </si>
  <si>
    <t>Pump</t>
  </si>
  <si>
    <t>Lekställning</t>
  </si>
  <si>
    <t>Barbord</t>
  </si>
  <si>
    <t>Mur - betong</t>
  </si>
  <si>
    <t>Karuselldörr</t>
  </si>
  <si>
    <t>Asfaltkross</t>
  </si>
  <si>
    <t>Låscylinder</t>
  </si>
  <si>
    <t>Jord - Packningsbar fyllning</t>
  </si>
  <si>
    <t>Jord - Planteringsjord</t>
  </si>
  <si>
    <t>Gipsbock i stål</t>
  </si>
  <si>
    <t>Cykelställ</t>
  </si>
  <si>
    <t>Övriga golvbjälklag</t>
  </si>
  <si>
    <t>Övriga branddörrar - glas</t>
  </si>
  <si>
    <t>Glasull</t>
  </si>
  <si>
    <t>Övriga räcken</t>
  </si>
  <si>
    <t>Raster</t>
  </si>
  <si>
    <t>Inventerade produkter med högst återbrukspotential</t>
  </si>
  <si>
    <t>Snabbrullport</t>
  </si>
  <si>
    <t>Varav kräver åtgärder</t>
  </si>
  <si>
    <t>Ljuddämpare</t>
  </si>
  <si>
    <t>Övrigt VVS - automation</t>
  </si>
  <si>
    <t>Rak trappa - Betong</t>
  </si>
  <si>
    <t>Golvbjälklag</t>
  </si>
  <si>
    <t>Tvåldispenser</t>
  </si>
  <si>
    <t>Övrig förvaring</t>
  </si>
  <si>
    <t>Cykelskjul</t>
  </si>
  <si>
    <t>(776 kg CO2ekv)</t>
  </si>
  <si>
    <t>Innervägg - trä</t>
  </si>
  <si>
    <t>Lekhus</t>
  </si>
  <si>
    <t>Ugn</t>
  </si>
  <si>
    <t>Stenmjöl</t>
  </si>
  <si>
    <t>Varav vid gott skick</t>
  </si>
  <si>
    <t>Gipsbock i trä</t>
  </si>
  <si>
    <t>Trappor</t>
  </si>
  <si>
    <t>Takavvattning</t>
  </si>
  <si>
    <t>Plywood &amp; OSB</t>
  </si>
  <si>
    <t>Spegel &amp; Spegelskåp</t>
  </si>
  <si>
    <t>Dimmer</t>
  </si>
  <si>
    <t>Betongkross</t>
  </si>
  <si>
    <t>Vägg- &amp; takarmatur - infälld</t>
  </si>
  <si>
    <t>Skjutdörr</t>
  </si>
  <si>
    <t>Övriga modulväggar</t>
  </si>
  <si>
    <t>Cementbaserade plattor</t>
  </si>
  <si>
    <t>Övriga</t>
  </si>
  <si>
    <t>Entréparti</t>
  </si>
  <si>
    <t>Tavelbelysning</t>
  </si>
  <si>
    <t>Board (träfiberskiva)</t>
  </si>
  <si>
    <t>Övriga bord</t>
  </si>
  <si>
    <t>Cellulosa &amp; träfiber</t>
  </si>
  <si>
    <t>Övrigt tak</t>
  </si>
  <si>
    <t>ton</t>
  </si>
  <si>
    <t>Övrigt kök &amp; storkök</t>
  </si>
  <si>
    <t>Vindstrappa - stål m trästeg</t>
  </si>
  <si>
    <t>Ytterdörr</t>
  </si>
  <si>
    <t>Porslin</t>
  </si>
  <si>
    <t>MDF</t>
  </si>
  <si>
    <t>Växthus</t>
  </si>
  <si>
    <t>Konvektor</t>
  </si>
  <si>
    <t>Kök &amp; storkök</t>
  </si>
  <si>
    <t>Övriga stenplattor</t>
  </si>
  <si>
    <t>Pardörr - helglasad</t>
  </si>
  <si>
    <t>VVS - värmesystem</t>
  </si>
  <si>
    <t>Potential att minska avfallsmängder genom återbruk</t>
  </si>
  <si>
    <t>Fönstersmyg</t>
  </si>
  <si>
    <t>Dörrautomatik - skjutdörr</t>
  </si>
  <si>
    <t>Slutstatus: Avfallshanterad</t>
  </si>
  <si>
    <t xml:space="preserve"> av inventerade produkter</t>
  </si>
  <si>
    <t>Nedpendlad</t>
  </si>
  <si>
    <t>Textilgolv - platta</t>
  </si>
  <si>
    <t>Skrivtavla</t>
  </si>
  <si>
    <t>Sittpuff</t>
  </si>
  <si>
    <t>Produktmängder 
Beräknat på x av inventerade produkter</t>
  </si>
  <si>
    <t>Hurts</t>
  </si>
  <si>
    <t>Köksblandare</t>
  </si>
  <si>
    <t>Slamfärg</t>
  </si>
  <si>
    <t>Garderob</t>
  </si>
  <si>
    <t>Låsvred</t>
  </si>
  <si>
    <t>Markbelysning</t>
  </si>
  <si>
    <t>Dörrkarm</t>
  </si>
  <si>
    <t>Övrigt skåp</t>
  </si>
  <si>
    <t>Resultatrapport återbrukspotential - mängder, klimat, kostnader</t>
  </si>
  <si>
    <t>Skrivbordsstol</t>
  </si>
  <si>
    <t>Läkt</t>
  </si>
  <si>
    <r>
      <t>Klimatbesparing jämfört med nyinköp (kg CO</t>
    </r>
    <r>
      <rPr>
        <b/>
        <i/>
        <vertAlign val="subscript"/>
        <sz val="11"/>
        <rFont val="Calibri"/>
        <family val="2"/>
        <scheme val="minor"/>
      </rPr>
      <t>2</t>
    </r>
    <r>
      <rPr>
        <b/>
        <i/>
        <sz val="11"/>
        <rFont val="Calibri"/>
        <family val="2"/>
        <scheme val="minor"/>
      </rPr>
      <t>e)</t>
    </r>
  </si>
  <si>
    <t>Hyllsystem</t>
  </si>
  <si>
    <t>Branddörrstängare</t>
  </si>
  <si>
    <t>Utanpåliggande</t>
  </si>
  <si>
    <t>Antal registrerade produktenheter</t>
  </si>
  <si>
    <t>Silikatfärg</t>
  </si>
  <si>
    <t>Säkerhetsdörr - lgh</t>
  </si>
  <si>
    <t>X</t>
  </si>
  <si>
    <t>Övrigt golvtillbehör</t>
  </si>
  <si>
    <t>Innerpanel</t>
  </si>
  <si>
    <t>Gipsskiva</t>
  </si>
  <si>
    <t>Lättbetongvägg</t>
  </si>
  <si>
    <t>Stengolv</t>
  </si>
  <si>
    <t>Fix</t>
  </si>
  <si>
    <t>Glasparti - utan karm</t>
  </si>
  <si>
    <t>Klimatbesparingspotential jämfört med nyinköp</t>
  </si>
  <si>
    <t>Stenull</t>
  </si>
  <si>
    <t>kg</t>
  </si>
  <si>
    <t>Tillbehör vitvaror</t>
  </si>
  <si>
    <t>Bordskärm</t>
  </si>
  <si>
    <t>Glasdörr - enkel</t>
  </si>
  <si>
    <t>Tappvatten</t>
  </si>
  <si>
    <t>Enkeldörr - spegel</t>
  </si>
  <si>
    <t>Aluminiumplåt</t>
  </si>
  <si>
    <t>Plastskiva</t>
  </si>
  <si>
    <t>Plast</t>
  </si>
  <si>
    <t>Papp</t>
  </si>
  <si>
    <t>Matta</t>
  </si>
  <si>
    <t>Innervägg - gips</t>
  </si>
  <si>
    <t>Övriga ståldörrar</t>
  </si>
  <si>
    <t>Innerdörr</t>
  </si>
  <si>
    <t>Konferens- &amp; mötesstol - trä</t>
  </si>
  <si>
    <t>Pollare</t>
  </si>
  <si>
    <t>Gardinstång</t>
  </si>
  <si>
    <t>Läder</t>
  </si>
  <si>
    <t>Staket &amp; plank</t>
  </si>
  <si>
    <t>Rak trappa</t>
  </si>
  <si>
    <t>Övriga byggvaror</t>
  </si>
  <si>
    <t>Taksäkerhet</t>
  </si>
  <si>
    <t>Råspont</t>
  </si>
  <si>
    <t>Övrig dränering &amp; vattenhantering</t>
  </si>
  <si>
    <t>Rak trappa - Stål m trästeg</t>
  </si>
  <si>
    <t>Plast/PVC-fönster</t>
  </si>
  <si>
    <t>Akrylatfärg</t>
  </si>
  <si>
    <t>Badkar</t>
  </si>
  <si>
    <t>Konstläder</t>
  </si>
  <si>
    <t>Fönsterdörr</t>
  </si>
  <si>
    <t>Säkerhetsskåp</t>
  </si>
  <si>
    <t>Hängrännor</t>
  </si>
  <si>
    <t>Bänkarmatur</t>
  </si>
  <si>
    <t>(10942 SEK)</t>
  </si>
  <si>
    <t>Matbord 2 pers</t>
  </si>
  <si>
    <t>Övriga elinstallationer</t>
  </si>
  <si>
    <t>Det ekonomiska värdet i befintliga produkter</t>
  </si>
  <si>
    <t>Avfallshanterad</t>
  </si>
  <si>
    <t>Rena torra massor</t>
  </si>
  <si>
    <t>Övriga altandörrar</t>
  </si>
  <si>
    <t>Skylt</t>
  </si>
  <si>
    <t>Gips</t>
  </si>
  <si>
    <t>Täckskylt</t>
  </si>
  <si>
    <t>Takmonterad</t>
  </si>
  <si>
    <t>Fasad</t>
  </si>
  <si>
    <t>Såld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</si>
</sst>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quot; kg&quot;"/>
    <numFmt numFmtId="165" formatCode="#,##0\ &quot;kr&quot;"/>
    <numFmt numFmtId="166" formatCode="0.0&quot; ton&quot;"/>
    <numFmt numFmtId="167" formatCode="0.0&quot; ton CO2ekv&quot;"/>
    <numFmt numFmtId="168" formatCode="0.0%"/>
  </numFmts>
  <fonts count="59" x14ac:knownFonts="1">
    <font>
      <sz val="11"/>
      <color theme="1"/>
      <name val="Calibri"/>
      <family val="2"/>
      <scheme val="minor"/>
    </font>
    <font>
      <sz val="11"/>
      <name val="Calibri"/>
      <family val="2"/>
      <scheme val="minor"/>
    </font>
    <font>
      <u/>
      <sz val="11"/>
      <color theme="10"/>
      <name val="Calibri"/>
      <family val="2"/>
      <scheme val="minor"/>
    </font>
    <font>
      <sz val="9"/>
      <color theme="1"/>
      <name val="Calibri"/>
      <family val="2"/>
      <scheme val="minor"/>
    </font>
    <font>
      <i/>
      <sz val="9"/>
      <color theme="1"/>
      <name val="Calibri"/>
      <family val="2"/>
      <scheme val="minor"/>
    </font>
    <font>
      <i/>
      <sz val="9"/>
      <color theme="2" tint="-0.749992370372631"/>
      <name val="Calibri"/>
      <family val="2"/>
      <scheme val="minor"/>
    </font>
    <font>
      <sz val="9"/>
      <color theme="2" tint="-0.749992370372631"/>
      <name val="Calibri"/>
      <family val="2"/>
      <scheme val="minor"/>
    </font>
    <font>
      <b/>
      <u/>
      <sz val="11"/>
      <color theme="1"/>
      <name val="Calibri"/>
      <family val="2"/>
      <scheme val="minor"/>
    </font>
    <font>
      <sz val="8"/>
      <color theme="1"/>
      <name val="Calibri"/>
      <family val="2"/>
      <scheme val="minor"/>
    </font>
    <font>
      <b/>
      <sz val="10"/>
      <color theme="2" tint="-0.749992370372631"/>
      <name val="Calibri"/>
      <family val="2"/>
      <scheme val="minor"/>
    </font>
    <font>
      <i/>
      <sz val="10"/>
      <color theme="2" tint="-0.749992370372631"/>
      <name val="Calibri"/>
      <family val="2"/>
      <scheme val="minor"/>
    </font>
    <font>
      <b/>
      <sz val="11"/>
      <color theme="1"/>
      <name val="Calibri"/>
      <family val="2"/>
      <scheme val="minor"/>
    </font>
    <font>
      <sz val="12"/>
      <color theme="0"/>
      <name val="Calibri"/>
      <family val="2"/>
      <scheme val="minor"/>
    </font>
    <font>
      <b/>
      <sz val="14"/>
      <color theme="1"/>
      <name val="Calibri"/>
      <family val="2"/>
      <scheme val="minor"/>
    </font>
    <font>
      <i/>
      <sz val="11"/>
      <color theme="2"/>
      <name val="Calibri"/>
      <family val="2"/>
      <scheme val="minor"/>
    </font>
    <font>
      <sz val="10"/>
      <color theme="1"/>
      <name val="Calibri"/>
      <family val="2"/>
      <scheme val="minor"/>
    </font>
    <font>
      <b/>
      <sz val="12"/>
      <color theme="1"/>
      <name val="Calibri"/>
      <family val="2"/>
      <scheme val="minor"/>
    </font>
    <font>
      <b/>
      <sz val="11"/>
      <color theme="0"/>
      <name val="Calibri"/>
      <family val="2"/>
      <scheme val="minor"/>
    </font>
    <font>
      <b/>
      <sz val="11"/>
      <color rgb="FF00B0F0"/>
      <name val="Calibri"/>
      <family val="2"/>
      <scheme val="minor"/>
    </font>
    <font>
      <b/>
      <u/>
      <sz val="20"/>
      <color theme="1"/>
      <name val="Calibri"/>
      <family val="2"/>
      <scheme val="minor"/>
    </font>
    <font>
      <i/>
      <sz val="11"/>
      <color theme="1"/>
      <name val="Calibri"/>
      <family val="2"/>
      <scheme val="minor"/>
    </font>
    <font>
      <sz val="11"/>
      <color theme="2"/>
      <name val="Calibri"/>
      <family val="2"/>
      <scheme val="minor"/>
    </font>
    <font>
      <b/>
      <u/>
      <sz val="22"/>
      <color rgb="FF002060"/>
      <name val="Calibri"/>
      <family val="2"/>
      <scheme val="minor"/>
    </font>
    <font>
      <b/>
      <sz val="10"/>
      <color theme="1"/>
      <name val="Calibri"/>
      <family val="2"/>
      <scheme val="minor"/>
    </font>
    <font>
      <i/>
      <sz val="11"/>
      <color rgb="FFFF0000"/>
      <name val="Calibri"/>
      <family val="2"/>
      <scheme val="minor"/>
    </font>
    <font>
      <sz val="10"/>
      <color theme="1"/>
      <name val="Palatino Linotype"/>
      <family val="1"/>
    </font>
    <font>
      <sz val="11"/>
      <color theme="4"/>
      <name val="Calibri"/>
      <family val="2"/>
      <scheme val="minor"/>
    </font>
    <font>
      <b/>
      <u/>
      <sz val="22"/>
      <color theme="1"/>
      <name val="Calibri"/>
      <family val="2"/>
      <scheme val="minor"/>
    </font>
    <font>
      <b/>
      <sz val="14"/>
      <color theme="0"/>
      <name val="Calibri"/>
      <family val="2"/>
      <scheme val="minor"/>
    </font>
    <font>
      <sz val="9"/>
      <color rgb="FF151515"/>
      <name val="Calibri"/>
      <family val="2"/>
      <scheme val="minor"/>
    </font>
    <font>
      <sz val="9"/>
      <name val="Calibri"/>
      <family val="2"/>
      <scheme val="minor"/>
    </font>
    <font>
      <u/>
      <sz val="11"/>
      <color theme="0"/>
      <name val="Calibri"/>
      <family val="2"/>
      <scheme val="minor"/>
    </font>
    <font>
      <sz val="11"/>
      <color theme="2" tint="-0.749992370372631"/>
      <name val="Calibri"/>
      <family val="2"/>
      <scheme val="minor"/>
    </font>
    <font>
      <sz val="10"/>
      <color theme="4"/>
      <name val="Calibri"/>
      <family val="2"/>
      <scheme val="minor"/>
    </font>
    <font>
      <i/>
      <u/>
      <sz val="9"/>
      <color theme="10"/>
      <name val="Calibri"/>
      <family val="2"/>
      <scheme val="minor"/>
    </font>
    <font>
      <b/>
      <i/>
      <sz val="11"/>
      <color theme="1"/>
      <name val="Calibri"/>
      <family val="2"/>
      <scheme val="minor"/>
    </font>
    <font>
      <b/>
      <sz val="22"/>
      <color theme="1"/>
      <name val="Calibri"/>
      <family val="2"/>
      <scheme val="minor"/>
    </font>
    <font>
      <b/>
      <sz val="18"/>
      <color theme="1"/>
      <name val="Calibri"/>
      <family val="2"/>
      <scheme val="minor"/>
    </font>
    <font>
      <b/>
      <sz val="18"/>
      <color theme="2" tint="-0.749992370372631"/>
      <name val="Calibri"/>
      <family val="2"/>
      <scheme val="minor"/>
    </font>
    <font>
      <b/>
      <sz val="11"/>
      <color theme="2" tint="-0.749992370372631"/>
      <name val="Calibri"/>
      <family val="2"/>
      <scheme val="minor"/>
    </font>
    <font>
      <sz val="11"/>
      <color rgb="FFFF0000"/>
      <name val="Calibri"/>
      <family val="2"/>
      <scheme val="minor"/>
    </font>
    <font>
      <u/>
      <sz val="12"/>
      <color theme="0"/>
      <name val="Calibri"/>
      <family val="2"/>
      <scheme val="minor"/>
    </font>
    <font>
      <b/>
      <u/>
      <sz val="21"/>
      <color rgb="FF002060"/>
      <name val="Calibri"/>
      <family val="2"/>
      <scheme val="minor"/>
    </font>
    <font>
      <b/>
      <sz val="9"/>
      <color theme="2" tint="-0.749992370372631"/>
      <name val="Calibri"/>
      <family val="2"/>
      <scheme val="minor"/>
    </font>
    <font>
      <b/>
      <sz val="20"/>
      <color theme="1"/>
      <name val="Calibri"/>
      <family val="2"/>
      <scheme val="minor"/>
    </font>
    <font>
      <i/>
      <sz val="9"/>
      <color rgb="FFFF0000"/>
      <name val="Calibri"/>
      <family val="2"/>
      <scheme val="minor"/>
    </font>
    <font>
      <b/>
      <u/>
      <sz val="11"/>
      <color rgb="FF00B0F0"/>
      <name val="Calibri"/>
      <family val="2"/>
      <scheme val="minor"/>
    </font>
    <font>
      <b/>
      <u/>
      <sz val="18"/>
      <color theme="1"/>
      <name val="Calibri"/>
      <family val="2"/>
      <scheme val="minor"/>
    </font>
    <font>
      <u/>
      <sz val="9"/>
      <color theme="10"/>
      <name val="Calibri"/>
      <family val="2"/>
      <scheme val="minor"/>
    </font>
    <font>
      <b/>
      <u/>
      <sz val="8"/>
      <color rgb="FF00B0F0"/>
      <name val="Calibri"/>
      <family val="2"/>
      <scheme val="minor"/>
    </font>
    <font>
      <i/>
      <sz val="8"/>
      <color theme="1"/>
      <name val="Calibri"/>
      <family val="2"/>
      <scheme val="minor"/>
    </font>
    <font>
      <b/>
      <i/>
      <sz val="10"/>
      <color theme="2" tint="-0.749992370372631"/>
      <name val="Calibri"/>
      <family val="2"/>
      <scheme val="minor"/>
    </font>
    <font>
      <u/>
      <sz val="11"/>
      <color theme="1"/>
      <name val="Calibri"/>
      <family val="2"/>
      <scheme val="minor"/>
    </font>
    <font>
      <b/>
      <i/>
      <sz val="9"/>
      <name val="Calibri"/>
      <family val="2"/>
      <scheme val="minor"/>
    </font>
    <font>
      <i/>
      <sz val="9"/>
      <name val="Calibri"/>
      <family val="2"/>
      <scheme val="minor"/>
    </font>
    <font>
      <b/>
      <i/>
      <vertAlign val="subscript"/>
      <sz val="11"/>
      <name val="Calibri"/>
      <family val="2"/>
      <scheme val="minor"/>
    </font>
    <font>
      <b/>
      <i/>
      <sz val="11"/>
      <name val="Calibri"/>
      <family val="2"/>
      <scheme val="minor"/>
    </font>
    <font>
      <b/>
      <sz val="9"/>
      <color rgb="FF000000"/>
      <name val="Tahoma"/>
      <family val="2"/>
    </font>
    <font>
      <sz val="9"/>
      <color rgb="FF000000"/>
      <name val="Tahoma"/>
      <family val="2"/>
    </font>
  </fonts>
  <fills count="9">
    <fill>
      <patternFill patternType="none"/>
    </fill>
    <fill>
      <patternFill patternType="gray125"/>
    </fill>
    <fill>
      <patternFill patternType="solid">
        <fgColor theme="2" tint="-9.9978637043366805E-2"/>
        <bgColor rgb="FF000000"/>
      </patternFill>
    </fill>
    <fill>
      <patternFill patternType="solid">
        <fgColor theme="2"/>
        <bgColor rgb="FF000000"/>
      </patternFill>
    </fill>
    <fill>
      <patternFill patternType="solid">
        <fgColor rgb="FFDDE4F3"/>
        <bgColor rgb="FF000000"/>
      </patternFill>
    </fill>
    <fill>
      <patternFill patternType="solid">
        <fgColor rgb="FF3F4B6D"/>
        <bgColor rgb="FF000000"/>
      </patternFill>
    </fill>
    <fill>
      <patternFill patternType="solid">
        <fgColor rgb="FFECF0F8"/>
        <bgColor rgb="FF000000"/>
      </patternFill>
    </fill>
    <fill>
      <patternFill patternType="solid">
        <fgColor theme="0"/>
        <bgColor rgb="FF000000"/>
      </patternFill>
    </fill>
    <fill>
      <patternFill patternType="solid">
        <fgColor theme="0" tint="-4.9989318521683403E-2"/>
        <bgColor rgb="FF000000"/>
      </patternFill>
    </fill>
  </fills>
  <borders count="23">
    <border>
      <left/>
      <right/>
      <top/>
      <bottom/>
      <diagonal/>
    </border>
    <border>
      <left style="medium">
        <color rgb="FF000000"/>
      </left>
      <right style="thin">
        <color rgb="FF000000"/>
      </right>
      <top style="thin">
        <color rgb="FF000000"/>
      </top>
      <bottom style="thin">
        <color rgb="FF000000"/>
      </bottom>
      <diagonal/>
    </border>
    <border>
      <left style="medium">
        <color rgb="FF000000"/>
      </left>
      <right/>
      <top/>
      <bottom style="medium">
        <color rgb="FF000000"/>
      </bottom>
      <diagonal/>
    </border>
    <border>
      <left/>
      <right style="medium">
        <color rgb="FF000000"/>
      </right>
      <top style="medium">
        <color rgb="FF000000"/>
      </top>
      <bottom/>
      <diagonal/>
    </border>
    <border>
      <left style="thin">
        <color rgb="FF000000"/>
      </left>
      <right style="thin">
        <color rgb="FF000000"/>
      </right>
      <top style="thin">
        <color rgb="FF000000"/>
      </top>
      <bottom style="thin">
        <color rgb="FF000000"/>
      </bottom>
      <diagonal/>
    </border>
    <border>
      <left/>
      <right style="medium">
        <color rgb="FF000000"/>
      </right>
      <top/>
      <bottom style="medium">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top/>
      <bottom style="thin">
        <color rgb="FF000000"/>
      </bottom>
      <diagonal/>
    </border>
    <border>
      <left/>
      <right/>
      <top/>
      <bottom style="medium">
        <color rgb="FF000000"/>
      </bottom>
      <diagonal/>
    </border>
    <border>
      <left/>
      <right style="thin">
        <color rgb="FF000000"/>
      </right>
      <top style="thin">
        <color rgb="FF000000"/>
      </top>
      <bottom style="thin">
        <color rgb="FF000000"/>
      </bottom>
      <diagonal/>
    </border>
    <border>
      <left style="medium">
        <color rgb="FF000000"/>
      </left>
      <right/>
      <top style="thin">
        <color rgb="FF000000"/>
      </top>
      <bottom style="thin">
        <color rgb="FF000000"/>
      </bottom>
      <diagonal/>
    </border>
    <border>
      <left/>
      <right style="thick">
        <color theme="3" tint="0.39997558519241921"/>
      </right>
      <top/>
      <bottom/>
      <diagonal/>
    </border>
    <border>
      <left style="medium">
        <color rgb="FF000000"/>
      </left>
      <right/>
      <top/>
      <bottom/>
      <diagonal/>
    </border>
    <border>
      <left style="medium">
        <color rgb="FF000000"/>
      </left>
      <right/>
      <top style="medium">
        <color rgb="FF000000"/>
      </top>
      <bottom/>
      <diagonal/>
    </border>
    <border>
      <left/>
      <right/>
      <top style="medium">
        <color rgb="FF000000"/>
      </top>
      <bottom/>
      <diagonal/>
    </border>
    <border>
      <left style="thick">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top/>
      <bottom/>
      <diagonal/>
    </border>
    <border>
      <left/>
      <right/>
      <top style="thin">
        <color rgb="FF000000"/>
      </top>
      <bottom style="thin">
        <color rgb="FF000000"/>
      </bottom>
      <diagonal/>
    </border>
    <border>
      <left/>
      <right style="thin">
        <color rgb="FF000000"/>
      </right>
      <top/>
      <bottom/>
      <diagonal/>
    </border>
    <border>
      <left/>
      <right style="thick">
        <color rgb="FF7BBD63"/>
      </right>
      <top/>
      <bottom/>
      <diagonal/>
    </border>
    <border>
      <left style="thin">
        <color rgb="FF000000"/>
      </left>
      <right style="thick">
        <color rgb="FF000000"/>
      </right>
      <top style="thin">
        <color rgb="FF000000"/>
      </top>
      <bottom style="thin">
        <color rgb="FF000000"/>
      </bottom>
      <diagonal/>
    </border>
  </borders>
  <cellStyleXfs count="3">
    <xf numFmtId="0" fontId="0" fillId="0" borderId="0"/>
    <xf numFmtId="9" fontId="1" fillId="0" borderId="0" applyFont="0" applyFill="0" applyBorder="0" applyAlignment="0" applyProtection="0"/>
    <xf numFmtId="0" fontId="2" fillId="0" borderId="0" applyNumberFormat="0" applyFill="0" applyBorder="0" applyAlignment="0" applyProtection="0"/>
  </cellStyleXfs>
  <cellXfs count="288">
    <xf numFmtId="0" fontId="0" fillId="0" borderId="0" xfId="0"/>
    <xf numFmtId="0" fontId="3" fillId="0" borderId="1" xfId="0" applyFont="1" applyBorder="1" applyAlignment="1">
      <alignment horizontal="center" vertical="center" wrapText="1"/>
    </xf>
    <xf numFmtId="0" fontId="0" fillId="2" borderId="0" xfId="0" applyFill="1"/>
    <xf numFmtId="0" fontId="4" fillId="0" borderId="2" xfId="0" applyFont="1" applyFill="1" applyBorder="1" applyAlignment="1">
      <alignment vertical="center"/>
    </xf>
    <xf numFmtId="0" fontId="5" fillId="0" borderId="0" xfId="0" applyFont="1" applyFill="1" applyAlignment="1">
      <alignment vertical="center"/>
    </xf>
    <xf numFmtId="0" fontId="3" fillId="3" borderId="4" xfId="0" applyNumberFormat="1" applyFont="1" applyFill="1" applyBorder="1" applyAlignment="1">
      <alignment horizontal="center"/>
    </xf>
    <xf numFmtId="0" fontId="6" fillId="0" borderId="0" xfId="0" applyFont="1" applyFill="1" applyAlignment="1">
      <alignment horizontal="left" vertical="center" indent="1"/>
    </xf>
    <xf numFmtId="0" fontId="7" fillId="0" borderId="0" xfId="0" applyFont="1" applyFill="1" applyBorder="1" applyAlignment="1">
      <alignment wrapText="1"/>
    </xf>
    <xf numFmtId="0" fontId="8" fillId="0" borderId="0" xfId="0" applyFont="1" applyFill="1" applyBorder="1" applyAlignment="1">
      <alignment vertical="center"/>
    </xf>
    <xf numFmtId="0" fontId="3" fillId="4" borderId="0" xfId="0" applyFont="1" applyFill="1" applyAlignment="1">
      <alignment horizontal="left" vertical="center" indent="1"/>
    </xf>
    <xf numFmtId="0" fontId="9" fillId="0" borderId="0" xfId="0" applyFont="1" applyFill="1" applyBorder="1" applyAlignment="1">
      <alignment horizontal="right" vertical="center"/>
    </xf>
    <xf numFmtId="0" fontId="10" fillId="0" borderId="0" xfId="0" applyFont="1" applyFill="1" applyBorder="1"/>
    <xf numFmtId="0" fontId="3" fillId="0" borderId="6" xfId="0" applyFont="1" applyBorder="1" applyAlignment="1">
      <alignment horizontal="center"/>
    </xf>
    <xf numFmtId="0" fontId="0" fillId="2" borderId="1" xfId="0" applyNumberFormat="1" applyFill="1" applyBorder="1" applyAlignment="1">
      <alignment horizontal="center"/>
    </xf>
    <xf numFmtId="0" fontId="0" fillId="3" borderId="7" xfId="0" applyFill="1" applyBorder="1" applyAlignment="1">
      <alignment horizontal="center"/>
    </xf>
    <xf numFmtId="0" fontId="0" fillId="0" borderId="0" xfId="0" applyFill="1" applyBorder="1" applyAlignment="1">
      <alignment vertical="center"/>
    </xf>
    <xf numFmtId="0" fontId="12" fillId="5" borderId="0" xfId="0" applyFont="1" applyFill="1" applyAlignment="1"/>
    <xf numFmtId="0" fontId="11" fillId="4" borderId="0" xfId="0" applyFont="1" applyFill="1"/>
    <xf numFmtId="0" fontId="13" fillId="2" borderId="4" xfId="0" applyFont="1" applyFill="1" applyBorder="1"/>
    <xf numFmtId="0" fontId="14" fillId="0" borderId="0" xfId="0" applyFont="1" applyFill="1" applyBorder="1"/>
    <xf numFmtId="0" fontId="0" fillId="4" borderId="0" xfId="0" applyFill="1"/>
    <xf numFmtId="0" fontId="3" fillId="6" borderId="8" xfId="0" applyFont="1" applyFill="1" applyBorder="1" applyAlignment="1">
      <alignment horizontal="left" vertical="center" wrapText="1"/>
    </xf>
    <xf numFmtId="0" fontId="9" fillId="0" borderId="0" xfId="0" applyFont="1" applyFill="1" applyBorder="1" applyAlignment="1">
      <alignment vertical="center" wrapText="1"/>
    </xf>
    <xf numFmtId="0" fontId="0" fillId="3" borderId="6" xfId="0" applyFill="1" applyBorder="1" applyAlignment="1">
      <alignment horizontal="center"/>
    </xf>
    <xf numFmtId="0" fontId="0" fillId="0" borderId="7" xfId="0" applyBorder="1" applyAlignment="1">
      <alignment horizontal="center"/>
    </xf>
    <xf numFmtId="0" fontId="0" fillId="3" borderId="10" xfId="0" applyFill="1" applyBorder="1" applyAlignment="1">
      <alignment horizontal="center"/>
    </xf>
    <xf numFmtId="0" fontId="11" fillId="6" borderId="0" xfId="0" applyFont="1" applyFill="1" applyBorder="1" applyAlignment="1">
      <alignment vertical="center" wrapText="1"/>
    </xf>
    <xf numFmtId="0" fontId="15" fillId="0" borderId="0" xfId="0" applyFont="1" applyFill="1" applyAlignment="1">
      <alignment vertical="center"/>
    </xf>
    <xf numFmtId="0" fontId="16" fillId="0" borderId="11" xfId="0" applyNumberFormat="1" applyFont="1" applyBorder="1" applyAlignment="1">
      <alignment horizontal="center" vertical="center" wrapText="1"/>
    </xf>
    <xf numFmtId="0" fontId="0" fillId="3" borderId="1" xfId="0" applyFill="1" applyBorder="1" applyAlignment="1">
      <alignment horizontal="center"/>
    </xf>
    <xf numFmtId="0" fontId="0" fillId="0" borderId="6" xfId="0" applyBorder="1" applyAlignment="1">
      <alignment horizontal="center"/>
    </xf>
    <xf numFmtId="0" fontId="0" fillId="0" borderId="0" xfId="0" applyFont="1" applyFill="1"/>
    <xf numFmtId="0" fontId="0" fillId="0" borderId="0" xfId="0" applyFont="1" applyFill="1" applyAlignment="1">
      <alignment horizontal="left" vertical="center" indent="1"/>
    </xf>
    <xf numFmtId="0" fontId="6" fillId="0" borderId="0" xfId="0" applyFont="1" applyFill="1" applyBorder="1" applyAlignment="1">
      <alignment horizontal="left" vertical="center" indent="1"/>
    </xf>
    <xf numFmtId="0" fontId="11" fillId="0" borderId="0" xfId="0" applyFont="1" applyFill="1" applyBorder="1"/>
    <xf numFmtId="0" fontId="3" fillId="0" borderId="4" xfId="0" applyFont="1" applyBorder="1" applyAlignment="1">
      <alignment horizontal="center"/>
    </xf>
    <xf numFmtId="0" fontId="0" fillId="7" borderId="0" xfId="0" applyFill="1"/>
    <xf numFmtId="0" fontId="11" fillId="3" borderId="4" xfId="0" applyFont="1" applyFill="1" applyBorder="1" applyAlignment="1">
      <alignment horizontal="center"/>
    </xf>
    <xf numFmtId="0" fontId="11" fillId="3" borderId="4" xfId="0" applyFont="1" applyFill="1" applyBorder="1" applyAlignment="1">
      <alignment horizontal="center" vertical="center"/>
    </xf>
    <xf numFmtId="0" fontId="3" fillId="0" borderId="0" xfId="0" applyFont="1" applyFill="1" applyBorder="1" applyAlignment="1">
      <alignment horizontal="left" vertical="center" indent="1"/>
    </xf>
    <xf numFmtId="0" fontId="0" fillId="2" borderId="11" xfId="0" applyNumberFormat="1" applyFill="1" applyBorder="1" applyAlignment="1">
      <alignment horizontal="center"/>
    </xf>
    <xf numFmtId="0" fontId="0" fillId="2" borderId="4" xfId="0" applyFill="1" applyBorder="1" applyAlignment="1">
      <alignment horizontal="center"/>
    </xf>
    <xf numFmtId="0" fontId="16" fillId="0" borderId="4" xfId="0" applyNumberFormat="1" applyFont="1" applyBorder="1" applyAlignment="1">
      <alignment horizontal="center" vertical="center" wrapText="1"/>
    </xf>
    <xf numFmtId="0" fontId="18" fillId="0" borderId="0" xfId="0" applyFont="1" applyBorder="1"/>
    <xf numFmtId="0" fontId="3" fillId="2" borderId="4" xfId="0" applyFont="1" applyFill="1" applyBorder="1" applyAlignment="1">
      <alignment horizontal="center" vertical="center"/>
    </xf>
    <xf numFmtId="0" fontId="19" fillId="0" borderId="0" xfId="0" applyFont="1" applyFill="1" applyAlignment="1">
      <alignment horizontal="center" vertical="center"/>
    </xf>
    <xf numFmtId="0" fontId="11" fillId="0" borderId="0" xfId="0" applyFont="1" applyFill="1" applyBorder="1" applyAlignment="1">
      <alignment horizontal="left" vertical="center" wrapText="1"/>
    </xf>
    <xf numFmtId="0" fontId="0" fillId="0" borderId="12" xfId="0" applyFont="1" applyFill="1" applyBorder="1"/>
    <xf numFmtId="0" fontId="0" fillId="0" borderId="0" xfId="0" applyFont="1" applyFill="1" applyBorder="1" applyAlignment="1">
      <alignment horizontal="left" vertical="center"/>
    </xf>
    <xf numFmtId="0" fontId="3" fillId="0" borderId="10" xfId="0" applyFont="1" applyBorder="1" applyAlignment="1">
      <alignment horizontal="center"/>
    </xf>
    <xf numFmtId="0" fontId="3" fillId="6" borderId="0" xfId="0" applyFont="1" applyFill="1" applyBorder="1" applyAlignment="1">
      <alignment horizontal="left" vertical="top" wrapText="1"/>
    </xf>
    <xf numFmtId="0" fontId="20" fillId="0" borderId="8" xfId="0" applyFont="1" applyFill="1" applyBorder="1"/>
    <xf numFmtId="0" fontId="21" fillId="0" borderId="0" xfId="0" applyFont="1"/>
    <xf numFmtId="0" fontId="16" fillId="6" borderId="8" xfId="0" applyFont="1" applyFill="1" applyBorder="1" applyAlignment="1">
      <alignment vertical="center"/>
    </xf>
    <xf numFmtId="0" fontId="11" fillId="4" borderId="0" xfId="0" applyFont="1" applyFill="1" applyAlignment="1">
      <alignment wrapText="1"/>
    </xf>
    <xf numFmtId="0" fontId="22" fillId="0" borderId="0" xfId="0" applyFont="1" applyFill="1" applyBorder="1" applyAlignment="1">
      <alignment vertical="center"/>
    </xf>
    <xf numFmtId="0" fontId="23" fillId="0" borderId="0" xfId="0" applyFont="1"/>
    <xf numFmtId="0" fontId="24" fillId="0" borderId="0" xfId="0" applyFont="1" applyFill="1"/>
    <xf numFmtId="0" fontId="3" fillId="0" borderId="1" xfId="0" applyNumberFormat="1" applyFont="1" applyBorder="1" applyAlignment="1">
      <alignment horizontal="center"/>
    </xf>
    <xf numFmtId="0" fontId="25" fillId="0" borderId="0" xfId="0" applyFont="1" applyAlignment="1">
      <alignment horizontal="left" vertical="top" wrapText="1"/>
    </xf>
    <xf numFmtId="164" fontId="0" fillId="7" borderId="13" xfId="0" applyNumberFormat="1" applyFill="1" applyBorder="1" applyAlignment="1">
      <alignment horizontal="center"/>
    </xf>
    <xf numFmtId="0" fontId="3" fillId="0" borderId="0" xfId="0" applyFont="1" applyFill="1" applyAlignment="1">
      <alignment horizontal="left"/>
    </xf>
    <xf numFmtId="0" fontId="26" fillId="0" borderId="0" xfId="0" applyFont="1" applyFill="1" applyBorder="1"/>
    <xf numFmtId="0" fontId="0" fillId="3" borderId="4" xfId="0" applyNumberFormat="1" applyFill="1" applyBorder="1" applyAlignment="1">
      <alignment horizontal="center"/>
    </xf>
    <xf numFmtId="0" fontId="0" fillId="2" borderId="4" xfId="0" applyFill="1" applyBorder="1" applyAlignment="1">
      <alignment horizontal="center" vertical="center"/>
    </xf>
    <xf numFmtId="0" fontId="16" fillId="0" borderId="0" xfId="0" applyFont="1" applyFill="1" applyBorder="1" applyAlignment="1">
      <alignment horizontal="center" vertical="center" wrapText="1"/>
    </xf>
    <xf numFmtId="0" fontId="7" fillId="0" borderId="0" xfId="0" applyFont="1" applyFill="1" applyAlignment="1">
      <alignment wrapText="1"/>
    </xf>
    <xf numFmtId="0" fontId="29" fillId="0" borderId="0" xfId="0" applyFont="1"/>
    <xf numFmtId="165" fontId="0" fillId="7" borderId="0" xfId="0" applyNumberFormat="1" applyFill="1" applyAlignment="1">
      <alignment horizontal="center"/>
    </xf>
    <xf numFmtId="168" fontId="30" fillId="6" borderId="0" xfId="1" applyNumberFormat="1" applyFont="1" applyFill="1" applyBorder="1" applyAlignment="1">
      <alignment horizontal="left" vertical="top" wrapText="1"/>
    </xf>
    <xf numFmtId="165" fontId="11" fillId="4" borderId="0" xfId="0" applyNumberFormat="1" applyFont="1" applyFill="1" applyBorder="1" applyAlignment="1">
      <alignment horizontal="center" vertical="center"/>
    </xf>
    <xf numFmtId="0" fontId="3" fillId="0" borderId="0" xfId="0" applyFont="1"/>
    <xf numFmtId="0" fontId="31" fillId="0" borderId="0" xfId="0" applyFont="1" applyFill="1"/>
    <xf numFmtId="0" fontId="3" fillId="0" borderId="4" xfId="0" applyFont="1" applyBorder="1" applyAlignment="1">
      <alignment horizontal="center" vertical="center"/>
    </xf>
    <xf numFmtId="164" fontId="0" fillId="7" borderId="13" xfId="0" applyNumberFormat="1" applyFill="1" applyBorder="1" applyAlignment="1">
      <alignment horizontal="left"/>
    </xf>
    <xf numFmtId="0" fontId="3" fillId="3" borderId="1" xfId="0" applyNumberFormat="1" applyFont="1" applyFill="1" applyBorder="1" applyAlignment="1">
      <alignment horizontal="center"/>
    </xf>
    <xf numFmtId="0" fontId="0" fillId="3" borderId="16" xfId="0" applyFill="1" applyBorder="1" applyAlignment="1">
      <alignment horizontal="center"/>
    </xf>
    <xf numFmtId="0" fontId="32" fillId="5" borderId="0" xfId="0" applyFont="1" applyFill="1"/>
    <xf numFmtId="0" fontId="33" fillId="0" borderId="0" xfId="0" applyFont="1" applyFill="1"/>
    <xf numFmtId="0" fontId="14" fillId="0" borderId="0" xfId="0" applyFont="1" applyFill="1"/>
    <xf numFmtId="0" fontId="11" fillId="0" borderId="0" xfId="0" applyFont="1" applyFill="1" applyBorder="1" applyAlignment="1">
      <alignment wrapText="1"/>
    </xf>
    <xf numFmtId="0" fontId="0" fillId="0" borderId="4" xfId="0" applyFill="1" applyBorder="1" applyAlignment="1">
      <alignment horizontal="center"/>
    </xf>
    <xf numFmtId="0" fontId="28" fillId="5" borderId="0" xfId="0" applyFont="1" applyFill="1" applyAlignment="1">
      <alignment vertical="center"/>
    </xf>
    <xf numFmtId="0" fontId="0" fillId="5" borderId="0" xfId="0" applyFill="1"/>
    <xf numFmtId="0" fontId="3" fillId="0" borderId="0" xfId="0" applyFont="1" applyFill="1" applyAlignment="1"/>
    <xf numFmtId="0" fontId="0" fillId="0" borderId="0" xfId="0" applyFont="1" applyFill="1" applyBorder="1" applyAlignment="1">
      <alignment horizontal="left" vertical="center" wrapText="1"/>
    </xf>
    <xf numFmtId="0" fontId="11" fillId="0" borderId="0" xfId="0" applyFont="1" applyFill="1" applyBorder="1" applyAlignment="1">
      <alignment horizontal="left" vertical="center"/>
    </xf>
    <xf numFmtId="0" fontId="34" fillId="0" borderId="0" xfId="2" applyFont="1" applyFill="1"/>
    <xf numFmtId="0" fontId="4" fillId="0" borderId="0" xfId="0" applyFont="1" applyFill="1"/>
    <xf numFmtId="0" fontId="35" fillId="0" borderId="8" xfId="0" applyFont="1" applyFill="1" applyBorder="1"/>
    <xf numFmtId="0" fontId="15" fillId="0" borderId="0" xfId="0" applyFont="1" applyFill="1" applyBorder="1" applyAlignment="1">
      <alignment vertical="center"/>
    </xf>
    <xf numFmtId="0" fontId="36" fillId="0" borderId="4" xfId="0" applyFont="1" applyBorder="1"/>
    <xf numFmtId="0" fontId="37" fillId="0" borderId="0" xfId="0" applyFont="1"/>
    <xf numFmtId="0" fontId="38" fillId="0" borderId="0" xfId="0" applyFont="1" applyFill="1"/>
    <xf numFmtId="0" fontId="11" fillId="6" borderId="8" xfId="0" applyFont="1" applyFill="1" applyBorder="1" applyAlignment="1">
      <alignment vertical="center" wrapText="1"/>
    </xf>
    <xf numFmtId="0" fontId="11" fillId="0" borderId="0" xfId="0" applyFont="1" applyFill="1"/>
    <xf numFmtId="0" fontId="39" fillId="0" borderId="0" xfId="0" applyFont="1" applyFill="1" applyBorder="1" applyAlignment="1">
      <alignment horizontal="left" vertical="center" wrapText="1"/>
    </xf>
    <xf numFmtId="0" fontId="0" fillId="0" borderId="1" xfId="0" applyNumberFormat="1" applyBorder="1" applyAlignment="1">
      <alignment horizontal="center"/>
    </xf>
    <xf numFmtId="0" fontId="0" fillId="2" borderId="4" xfId="0" applyNumberFormat="1" applyFill="1" applyBorder="1" applyAlignment="1">
      <alignment horizontal="center"/>
    </xf>
    <xf numFmtId="0" fontId="0" fillId="2" borderId="11" xfId="0" applyFill="1" applyBorder="1" applyAlignment="1">
      <alignment horizontal="center"/>
    </xf>
    <xf numFmtId="0" fontId="20" fillId="4" borderId="0" xfId="0" applyFont="1" applyFill="1"/>
    <xf numFmtId="0" fontId="3" fillId="0" borderId="0" xfId="0" applyFont="1" applyFill="1" applyAlignment="1">
      <alignment horizontal="left" vertical="center" indent="1"/>
    </xf>
    <xf numFmtId="0" fontId="40" fillId="0" borderId="0" xfId="0" applyFont="1" applyFill="1" applyBorder="1"/>
    <xf numFmtId="0" fontId="41" fillId="0" borderId="0" xfId="0" applyFont="1" applyFill="1"/>
    <xf numFmtId="0" fontId="0" fillId="0" borderId="10" xfId="0" applyFont="1" applyFill="1" applyBorder="1" applyAlignment="1">
      <alignment horizontal="left" vertical="center"/>
    </xf>
    <xf numFmtId="165" fontId="16" fillId="0" borderId="0" xfId="0" applyNumberFormat="1" applyFont="1" applyFill="1" applyBorder="1" applyAlignment="1">
      <alignment horizontal="center" vertical="center"/>
    </xf>
    <xf numFmtId="0" fontId="11" fillId="0" borderId="0" xfId="0" applyFont="1" applyFill="1" applyBorder="1" applyAlignment="1">
      <alignment horizontal="center" vertical="center"/>
    </xf>
    <xf numFmtId="0" fontId="42" fillId="0" borderId="0" xfId="0" applyFont="1" applyFill="1" applyAlignment="1">
      <alignment horizontal="center"/>
    </xf>
    <xf numFmtId="0" fontId="43" fillId="0" borderId="0" xfId="0" applyFont="1" applyFill="1" applyBorder="1" applyAlignment="1">
      <alignment horizontal="right" vertical="center"/>
    </xf>
    <xf numFmtId="0" fontId="6" fillId="0" borderId="0" xfId="0" applyFont="1" applyFill="1" applyBorder="1" applyAlignment="1">
      <alignment vertical="center"/>
    </xf>
    <xf numFmtId="0" fontId="0" fillId="2" borderId="6" xfId="0" applyFill="1" applyBorder="1" applyAlignment="1">
      <alignment horizontal="center"/>
    </xf>
    <xf numFmtId="0" fontId="20" fillId="0" borderId="0" xfId="0" applyFont="1" applyFill="1" applyBorder="1"/>
    <xf numFmtId="0" fontId="3" fillId="0" borderId="4" xfId="0" applyFont="1" applyFill="1" applyBorder="1" applyAlignment="1">
      <alignment horizontal="center" vertical="center"/>
    </xf>
    <xf numFmtId="0" fontId="0" fillId="2" borderId="1" xfId="0" applyFill="1" applyBorder="1" applyAlignment="1">
      <alignment horizontal="center"/>
    </xf>
    <xf numFmtId="165" fontId="39" fillId="0" borderId="0" xfId="0" applyNumberFormat="1" applyFont="1" applyFill="1" applyBorder="1" applyAlignment="1">
      <alignment vertical="center"/>
    </xf>
    <xf numFmtId="0" fontId="3" fillId="0" borderId="0" xfId="0" applyFont="1" applyFill="1" applyAlignment="1">
      <alignment horizontal="left" wrapText="1"/>
    </xf>
    <xf numFmtId="0" fontId="0" fillId="0" borderId="19" xfId="0" applyFont="1" applyFill="1" applyBorder="1" applyAlignment="1">
      <alignment horizontal="left" vertical="center"/>
    </xf>
    <xf numFmtId="0" fontId="26" fillId="0" borderId="0" xfId="0" applyFont="1" applyFill="1"/>
    <xf numFmtId="0" fontId="44" fillId="0" borderId="0" xfId="0" applyFont="1" applyAlignment="1">
      <alignment horizontal="left"/>
    </xf>
    <xf numFmtId="0" fontId="32" fillId="0" borderId="8" xfId="0" applyFont="1" applyFill="1" applyBorder="1"/>
    <xf numFmtId="0" fontId="15" fillId="0" borderId="0" xfId="0" applyFont="1" applyFill="1" applyBorder="1" applyAlignment="1">
      <alignment horizontal="left" vertical="center" wrapText="1"/>
    </xf>
    <xf numFmtId="0" fontId="3" fillId="0" borderId="16" xfId="0" applyFont="1" applyBorder="1" applyAlignment="1">
      <alignment horizontal="center"/>
    </xf>
    <xf numFmtId="0" fontId="4" fillId="0" borderId="9" xfId="0" applyFont="1" applyFill="1" applyBorder="1" applyAlignment="1">
      <alignment vertical="center"/>
    </xf>
    <xf numFmtId="0" fontId="0" fillId="0" borderId="8" xfId="0" applyFont="1" applyFill="1" applyBorder="1"/>
    <xf numFmtId="0" fontId="3" fillId="0" borderId="0" xfId="0" applyFont="1" applyFill="1" applyBorder="1"/>
    <xf numFmtId="0" fontId="3" fillId="3" borderId="4" xfId="0" applyFont="1" applyFill="1" applyBorder="1" applyAlignment="1">
      <alignment horizontal="center"/>
    </xf>
    <xf numFmtId="0" fontId="11" fillId="6" borderId="8" xfId="0" applyFont="1" applyFill="1" applyBorder="1" applyAlignment="1">
      <alignment vertical="center"/>
    </xf>
    <xf numFmtId="165" fontId="39" fillId="0" borderId="0" xfId="0" applyNumberFormat="1" applyFont="1" applyFill="1" applyBorder="1" applyAlignment="1">
      <alignment horizontal="center" vertical="center"/>
    </xf>
    <xf numFmtId="166" fontId="39" fillId="0" borderId="0" xfId="0" applyNumberFormat="1" applyFont="1" applyFill="1" applyBorder="1" applyAlignment="1">
      <alignment vertical="center"/>
    </xf>
    <xf numFmtId="0" fontId="0" fillId="3" borderId="1" xfId="0" applyFont="1" applyFill="1" applyBorder="1" applyAlignment="1">
      <alignment horizontal="center"/>
    </xf>
    <xf numFmtId="0" fontId="3" fillId="0" borderId="4" xfId="0" applyFont="1" applyBorder="1" applyAlignment="1">
      <alignment horizontal="center" vertical="center" wrapText="1"/>
    </xf>
    <xf numFmtId="0" fontId="0" fillId="7" borderId="0" xfId="0" applyFill="1" applyAlignment="1">
      <alignment horizontal="center"/>
    </xf>
    <xf numFmtId="0" fontId="19" fillId="0" borderId="0" xfId="0" applyFont="1" applyFill="1" applyBorder="1" applyAlignment="1">
      <alignment horizontal="center" vertical="center"/>
    </xf>
    <xf numFmtId="0" fontId="12" fillId="0" borderId="0" xfId="0" applyFont="1" applyFill="1" applyAlignment="1"/>
    <xf numFmtId="0" fontId="11" fillId="0" borderId="0" xfId="0" applyFont="1" applyFill="1" applyAlignment="1">
      <alignment wrapText="1"/>
    </xf>
    <xf numFmtId="0" fontId="23" fillId="0" borderId="20" xfId="0" applyFont="1" applyFill="1" applyBorder="1" applyAlignment="1">
      <alignment horizontal="right" vertical="center"/>
    </xf>
    <xf numFmtId="0" fontId="0" fillId="0" borderId="4" xfId="0" applyBorder="1" applyAlignment="1">
      <alignment horizontal="center" vertical="center"/>
    </xf>
    <xf numFmtId="0" fontId="3" fillId="0" borderId="0" xfId="0" applyFont="1" applyFill="1" applyBorder="1" applyAlignment="1">
      <alignment vertical="center" wrapText="1"/>
    </xf>
    <xf numFmtId="0" fontId="5" fillId="0" borderId="0" xfId="0" applyFont="1" applyFill="1" applyBorder="1" applyAlignment="1">
      <alignment horizontal="right" vertical="center"/>
    </xf>
    <xf numFmtId="0" fontId="6" fillId="0" borderId="0" xfId="0" applyFont="1" applyFill="1"/>
    <xf numFmtId="166" fontId="39" fillId="0" borderId="0" xfId="0" applyNumberFormat="1" applyFont="1" applyFill="1" applyBorder="1" applyAlignment="1">
      <alignment horizontal="center" vertical="center"/>
    </xf>
    <xf numFmtId="167" fontId="39" fillId="0" borderId="0" xfId="0" applyNumberFormat="1" applyFont="1" applyFill="1" applyBorder="1" applyAlignment="1">
      <alignment vertical="center"/>
    </xf>
    <xf numFmtId="0" fontId="0" fillId="3" borderId="4" xfId="0" applyFill="1" applyBorder="1" applyAlignment="1">
      <alignment horizontal="center" vertical="center"/>
    </xf>
    <xf numFmtId="0" fontId="27" fillId="0" borderId="0" xfId="0" applyFont="1" applyFill="1" applyAlignment="1"/>
    <xf numFmtId="0" fontId="35" fillId="0" borderId="0" xfId="0" applyFont="1" applyFill="1" applyBorder="1"/>
    <xf numFmtId="0" fontId="39" fillId="0" borderId="0" xfId="0" applyFont="1" applyFill="1" applyBorder="1" applyAlignment="1">
      <alignment horizontal="left" vertical="center"/>
    </xf>
    <xf numFmtId="0" fontId="15" fillId="0" borderId="0" xfId="0" applyFont="1" applyFill="1" applyBorder="1"/>
    <xf numFmtId="0" fontId="0" fillId="0" borderId="6" xfId="0" applyFill="1" applyBorder="1" applyAlignment="1">
      <alignment horizontal="center"/>
    </xf>
    <xf numFmtId="0" fontId="0" fillId="0" borderId="0" xfId="0" applyFill="1"/>
    <xf numFmtId="0" fontId="32" fillId="0" borderId="0" xfId="0" applyFont="1" applyFill="1"/>
    <xf numFmtId="0" fontId="45" fillId="0" borderId="0" xfId="0" applyFont="1" applyFill="1" applyAlignment="1">
      <alignment vertical="center"/>
    </xf>
    <xf numFmtId="0" fontId="40" fillId="0" borderId="0" xfId="0" applyFont="1" applyFill="1"/>
    <xf numFmtId="0" fontId="3" fillId="0" borderId="4" xfId="0" applyFont="1" applyBorder="1" applyAlignment="1">
      <alignment horizontal="left" indent="1"/>
    </xf>
    <xf numFmtId="0" fontId="3" fillId="0" borderId="6" xfId="0" applyFont="1" applyBorder="1" applyAlignment="1">
      <alignment horizontal="center" vertical="center" wrapText="1"/>
    </xf>
    <xf numFmtId="0" fontId="28" fillId="0" borderId="0" xfId="0" applyFont="1" applyFill="1" applyAlignment="1">
      <alignment horizontal="center"/>
    </xf>
    <xf numFmtId="0" fontId="0" fillId="0" borderId="21" xfId="0" applyFont="1" applyFill="1" applyBorder="1"/>
    <xf numFmtId="0" fontId="7" fillId="0" borderId="8" xfId="0" applyFont="1" applyFill="1" applyBorder="1" applyAlignment="1">
      <alignment wrapText="1"/>
    </xf>
    <xf numFmtId="0" fontId="23" fillId="0" borderId="0" xfId="0" applyFont="1" applyFill="1" applyBorder="1" applyAlignment="1">
      <alignment horizontal="right" vertical="center"/>
    </xf>
    <xf numFmtId="0" fontId="46" fillId="0" borderId="0" xfId="0" applyFont="1" applyFill="1" applyAlignment="1">
      <alignment wrapText="1"/>
    </xf>
    <xf numFmtId="167" fontId="39" fillId="0" borderId="0" xfId="0" applyNumberFormat="1" applyFont="1" applyFill="1" applyBorder="1" applyAlignment="1">
      <alignment horizontal="center" vertical="center"/>
    </xf>
    <xf numFmtId="0" fontId="47" fillId="0" borderId="0" xfId="0" applyFont="1"/>
    <xf numFmtId="0" fontId="0" fillId="0" borderId="0" xfId="0" applyFont="1" applyFill="1" applyBorder="1" applyAlignment="1">
      <alignment vertical="center"/>
    </xf>
    <xf numFmtId="0" fontId="3" fillId="0" borderId="0" xfId="0" applyFont="1" applyFill="1" applyBorder="1" applyAlignment="1">
      <alignment horizontal="left" vertical="center" wrapText="1"/>
    </xf>
    <xf numFmtId="0" fontId="48" fillId="0" borderId="0" xfId="2" applyFont="1" applyFill="1"/>
    <xf numFmtId="0" fontId="4" fillId="0" borderId="0" xfId="0" applyFont="1" applyFill="1" applyBorder="1" applyAlignment="1">
      <alignment horizontal="right" vertical="center"/>
    </xf>
    <xf numFmtId="0" fontId="20" fillId="0" borderId="0" xfId="0" applyFont="1" applyFill="1"/>
    <xf numFmtId="0" fontId="46" fillId="0" borderId="0" xfId="0" applyFont="1" applyFill="1" applyBorder="1" applyAlignment="1">
      <alignment wrapText="1"/>
    </xf>
    <xf numFmtId="0" fontId="0" fillId="0" borderId="4" xfId="0" applyNumberFormat="1" applyBorder="1" applyAlignment="1">
      <alignment horizontal="center"/>
    </xf>
    <xf numFmtId="0" fontId="0" fillId="3" borderId="4" xfId="0" applyFill="1" applyBorder="1" applyAlignment="1">
      <alignment horizontal="center"/>
    </xf>
    <xf numFmtId="0" fontId="15" fillId="3" borderId="4" xfId="0" applyFont="1" applyFill="1" applyBorder="1" applyAlignment="1">
      <alignment horizontal="center" vertical="center"/>
    </xf>
    <xf numFmtId="0" fontId="49" fillId="0" borderId="0" xfId="0" applyFont="1" applyFill="1" applyBorder="1" applyAlignment="1">
      <alignment wrapText="1"/>
    </xf>
    <xf numFmtId="0" fontId="0" fillId="0" borderId="0" xfId="0" applyFill="1" applyBorder="1"/>
    <xf numFmtId="0" fontId="0" fillId="4" borderId="0" xfId="0" applyFont="1" applyFill="1"/>
    <xf numFmtId="0" fontId="6" fillId="0" borderId="0" xfId="0" applyFont="1" applyFill="1" applyBorder="1"/>
    <xf numFmtId="0" fontId="0" fillId="0" borderId="4" xfId="0" applyBorder="1" applyAlignment="1">
      <alignment horizontal="center"/>
    </xf>
    <xf numFmtId="0" fontId="5" fillId="0" borderId="0" xfId="0" applyFont="1" applyFill="1" applyAlignment="1"/>
    <xf numFmtId="0" fontId="28" fillId="0" borderId="0" xfId="0" applyFont="1" applyFill="1" applyAlignment="1">
      <alignment vertical="center"/>
    </xf>
    <xf numFmtId="0" fontId="3" fillId="0" borderId="0" xfId="0" applyFont="1" applyAlignment="1">
      <alignment horizontal="left"/>
    </xf>
    <xf numFmtId="0" fontId="11" fillId="3" borderId="4" xfId="0" applyFont="1" applyFill="1" applyBorder="1"/>
    <xf numFmtId="0" fontId="0" fillId="7" borderId="0" xfId="0" applyFill="1" applyAlignment="1">
      <alignment horizontal="center" vertical="center"/>
    </xf>
    <xf numFmtId="0" fontId="0" fillId="2" borderId="19" xfId="0" applyFill="1" applyBorder="1" applyAlignment="1">
      <alignment horizontal="center"/>
    </xf>
    <xf numFmtId="0" fontId="4" fillId="0" borderId="0" xfId="0" applyFont="1" applyFill="1" applyBorder="1" applyAlignment="1">
      <alignment vertical="center"/>
    </xf>
    <xf numFmtId="0" fontId="15" fillId="0" borderId="0" xfId="0" applyFont="1" applyFill="1" applyAlignment="1">
      <alignment horizontal="left" vertical="center" wrapText="1"/>
    </xf>
    <xf numFmtId="0" fontId="3" fillId="0" borderId="0" xfId="0" applyFont="1" applyFill="1"/>
    <xf numFmtId="0" fontId="5" fillId="0" borderId="0" xfId="0" applyFont="1" applyFill="1" applyBorder="1" applyAlignment="1">
      <alignment vertical="center"/>
    </xf>
    <xf numFmtId="0" fontId="4" fillId="0" borderId="0" xfId="0" applyFont="1" applyFill="1" applyBorder="1" applyAlignment="1">
      <alignment horizontal="center" vertical="center"/>
    </xf>
    <xf numFmtId="0" fontId="32" fillId="0" borderId="0" xfId="0" applyFont="1" applyFill="1" applyBorder="1"/>
    <xf numFmtId="0" fontId="51" fillId="0" borderId="0" xfId="0" applyFont="1" applyFill="1" applyBorder="1"/>
    <xf numFmtId="0" fontId="0" fillId="0" borderId="0" xfId="0" applyFont="1" applyFill="1" applyBorder="1"/>
    <xf numFmtId="0" fontId="20" fillId="8" borderId="0" xfId="0" applyFont="1" applyFill="1"/>
    <xf numFmtId="0" fontId="44" fillId="0" borderId="0" xfId="0" applyFont="1" applyAlignment="1">
      <alignment horizontal="left" indent="1"/>
    </xf>
    <xf numFmtId="0" fontId="41" fillId="5" borderId="0" xfId="0" applyFont="1" applyFill="1"/>
    <xf numFmtId="0" fontId="7" fillId="4" borderId="0" xfId="0" applyFont="1" applyFill="1" applyAlignment="1">
      <alignment wrapText="1"/>
    </xf>
    <xf numFmtId="165" fontId="11" fillId="0" borderId="0" xfId="0" applyNumberFormat="1" applyFont="1" applyFill="1" applyBorder="1" applyAlignment="1">
      <alignment horizontal="center" vertical="center"/>
    </xf>
    <xf numFmtId="0" fontId="9" fillId="0" borderId="0" xfId="0" applyFont="1" applyFill="1" applyBorder="1" applyAlignment="1">
      <alignment vertical="center"/>
    </xf>
    <xf numFmtId="0" fontId="11" fillId="0" borderId="0" xfId="0" applyFont="1"/>
    <xf numFmtId="0" fontId="0" fillId="3" borderId="0" xfId="0" applyFill="1"/>
    <xf numFmtId="0" fontId="3" fillId="0" borderId="4" xfId="0" applyNumberFormat="1" applyFont="1" applyBorder="1" applyAlignment="1">
      <alignment horizontal="center"/>
    </xf>
    <xf numFmtId="0" fontId="3" fillId="3" borderId="4" xfId="0" applyFont="1" applyFill="1" applyBorder="1" applyAlignment="1">
      <alignment horizontal="center" vertical="center"/>
    </xf>
    <xf numFmtId="0" fontId="4" fillId="0" borderId="0" xfId="0" applyFont="1" applyFill="1" applyAlignment="1"/>
    <xf numFmtId="0" fontId="3" fillId="6" borderId="8" xfId="0" applyFont="1" applyFill="1" applyBorder="1" applyAlignment="1">
      <alignment horizontal="left" vertical="top" wrapText="1"/>
    </xf>
    <xf numFmtId="168" fontId="30" fillId="6" borderId="8" xfId="1" applyNumberFormat="1" applyFont="1" applyFill="1" applyBorder="1" applyAlignment="1">
      <alignment horizontal="left" vertical="top" wrapText="1"/>
    </xf>
    <xf numFmtId="0" fontId="8" fillId="0" borderId="0" xfId="0" applyFont="1" applyFill="1" applyBorder="1" applyAlignment="1"/>
    <xf numFmtId="0" fontId="0" fillId="3" borderId="1" xfId="0" applyNumberFormat="1" applyFill="1" applyBorder="1" applyAlignment="1">
      <alignment horizontal="center"/>
    </xf>
    <xf numFmtId="0" fontId="0" fillId="3" borderId="22" xfId="0" applyFill="1" applyBorder="1" applyAlignment="1">
      <alignment horizontal="center"/>
    </xf>
    <xf numFmtId="0" fontId="4" fillId="0" borderId="0" xfId="0" applyFont="1" applyFill="1" applyBorder="1" applyAlignment="1">
      <alignment horizontal="left" vertical="center"/>
    </xf>
    <xf numFmtId="0" fontId="3" fillId="6" borderId="0" xfId="0" applyFont="1" applyFill="1" applyBorder="1" applyAlignment="1">
      <alignment horizontal="left" vertical="top"/>
    </xf>
    <xf numFmtId="0" fontId="9" fillId="0" borderId="20" xfId="0" applyFont="1" applyFill="1" applyBorder="1" applyAlignment="1">
      <alignment horizontal="right" vertical="center"/>
    </xf>
    <xf numFmtId="0" fontId="18" fillId="0" borderId="0" xfId="0" applyFont="1" applyFill="1" applyBorder="1"/>
    <xf numFmtId="0" fontId="3" fillId="0" borderId="11" xfId="0" applyNumberFormat="1" applyFont="1" applyBorder="1" applyAlignment="1">
      <alignment horizontal="center"/>
    </xf>
    <xf numFmtId="0" fontId="16" fillId="6" borderId="0" xfId="0" applyFont="1" applyFill="1" applyBorder="1" applyAlignment="1">
      <alignment vertical="center"/>
    </xf>
    <xf numFmtId="0" fontId="11" fillId="4" borderId="0" xfId="0" applyFont="1" applyFill="1" applyBorder="1" applyAlignment="1">
      <alignment horizontal="left" vertical="center"/>
    </xf>
    <xf numFmtId="0" fontId="15" fillId="0" borderId="0" xfId="0" applyFont="1" applyFill="1"/>
    <xf numFmtId="0" fontId="52" fillId="0" borderId="0" xfId="0" applyFont="1"/>
    <xf numFmtId="0" fontId="0" fillId="3" borderId="4" xfId="0" applyFont="1" applyFill="1" applyBorder="1" applyAlignment="1">
      <alignment horizontal="center"/>
    </xf>
    <xf numFmtId="0" fontId="24" fillId="0" borderId="0" xfId="0" applyFont="1" applyFill="1" applyBorder="1"/>
    <xf numFmtId="0" fontId="6" fillId="0" borderId="0" xfId="0" applyFont="1" applyFill="1" applyAlignment="1">
      <alignment horizontal="left" wrapText="1"/>
    </xf>
    <xf numFmtId="0" fontId="11" fillId="6" borderId="17" xfId="0" applyFont="1" applyFill="1" applyBorder="1" applyAlignment="1">
      <alignment horizontal="left" vertical="center"/>
    </xf>
    <xf numFmtId="0" fontId="11" fillId="0" borderId="10" xfId="0" applyFont="1" applyFill="1" applyBorder="1" applyAlignment="1">
      <alignment horizontal="left" vertical="center"/>
    </xf>
    <xf numFmtId="0" fontId="11" fillId="0" borderId="4" xfId="0" applyFont="1" applyFill="1" applyBorder="1" applyAlignment="1">
      <alignment horizontal="left" vertical="center"/>
    </xf>
    <xf numFmtId="0" fontId="0" fillId="0" borderId="10" xfId="0" applyFont="1" applyBorder="1" applyAlignment="1">
      <alignment horizontal="left" vertical="center" wrapText="1"/>
    </xf>
    <xf numFmtId="0" fontId="0" fillId="0" borderId="4" xfId="0" applyFont="1" applyBorder="1" applyAlignment="1">
      <alignment horizontal="left" vertical="center" wrapText="1"/>
    </xf>
    <xf numFmtId="0" fontId="11" fillId="0" borderId="4" xfId="0" applyFont="1" applyFill="1" applyBorder="1" applyAlignment="1">
      <alignment horizontal="center" vertical="center" wrapText="1"/>
    </xf>
    <xf numFmtId="0" fontId="0" fillId="0" borderId="10" xfId="0" applyFont="1" applyFill="1" applyBorder="1" applyAlignment="1">
      <alignment horizontal="left" vertical="center"/>
    </xf>
    <xf numFmtId="0" fontId="0" fillId="0" borderId="4" xfId="0" applyFont="1" applyFill="1" applyBorder="1" applyAlignment="1">
      <alignment horizontal="left" vertical="center"/>
    </xf>
    <xf numFmtId="166" fontId="11" fillId="0" borderId="4" xfId="0" applyNumberFormat="1" applyFont="1" applyFill="1" applyBorder="1" applyAlignment="1">
      <alignment horizontal="center" vertical="center"/>
    </xf>
    <xf numFmtId="0" fontId="11" fillId="0" borderId="0" xfId="0" applyFont="1" applyFill="1" applyBorder="1" applyAlignment="1">
      <alignment horizontal="center" vertical="center" wrapText="1"/>
    </xf>
    <xf numFmtId="166" fontId="11" fillId="0" borderId="0" xfId="0" applyNumberFormat="1" applyFont="1" applyFill="1" applyBorder="1" applyAlignment="1">
      <alignment horizontal="center" vertical="center"/>
    </xf>
    <xf numFmtId="0" fontId="15" fillId="0" borderId="0" xfId="0" applyFont="1" applyFill="1" applyBorder="1" applyAlignment="1">
      <alignment horizontal="left" vertical="center" wrapText="1"/>
    </xf>
    <xf numFmtId="0" fontId="6" fillId="0" borderId="0" xfId="0" applyFont="1" applyFill="1" applyBorder="1" applyAlignment="1">
      <alignment horizontal="left" vertical="center" wrapText="1"/>
    </xf>
    <xf numFmtId="0" fontId="39" fillId="0" borderId="0" xfId="0" applyFont="1" applyFill="1" applyBorder="1" applyAlignment="1">
      <alignment horizontal="left" vertical="center" wrapText="1"/>
    </xf>
    <xf numFmtId="0" fontId="39" fillId="0" borderId="0" xfId="0" applyFont="1" applyFill="1" applyBorder="1" applyAlignment="1">
      <alignment horizontal="left" vertical="center"/>
    </xf>
    <xf numFmtId="0" fontId="42" fillId="0" borderId="0" xfId="0" applyFont="1" applyFill="1" applyAlignment="1">
      <alignment horizontal="center"/>
    </xf>
    <xf numFmtId="0" fontId="27" fillId="0" borderId="0" xfId="0" applyFont="1" applyFill="1" applyAlignment="1">
      <alignment horizontal="left"/>
    </xf>
    <xf numFmtId="0" fontId="11" fillId="6" borderId="0" xfId="0" applyFont="1" applyFill="1" applyBorder="1" applyAlignment="1">
      <alignment horizontal="left" wrapText="1"/>
    </xf>
    <xf numFmtId="0" fontId="3" fillId="0" borderId="0" xfId="0" applyFont="1" applyFill="1" applyAlignment="1">
      <alignment horizontal="left"/>
    </xf>
    <xf numFmtId="0" fontId="28" fillId="5" borderId="0" xfId="0" applyFont="1" applyFill="1" applyAlignment="1">
      <alignment horizontal="center"/>
    </xf>
    <xf numFmtId="0" fontId="11" fillId="4" borderId="0" xfId="0" applyFont="1" applyFill="1" applyBorder="1" applyAlignment="1">
      <alignment horizontal="left" vertical="center" wrapText="1"/>
    </xf>
    <xf numFmtId="0" fontId="4" fillId="0" borderId="14" xfId="0" applyFont="1" applyFill="1" applyBorder="1" applyAlignment="1">
      <alignment horizontal="left" vertical="center"/>
    </xf>
    <xf numFmtId="0" fontId="4" fillId="0" borderId="15" xfId="0" applyFont="1" applyFill="1" applyBorder="1" applyAlignment="1">
      <alignment horizontal="left" vertical="center"/>
    </xf>
    <xf numFmtId="14" fontId="4" fillId="0" borderId="15" xfId="0" applyNumberFormat="1" applyFont="1" applyFill="1" applyBorder="1" applyAlignment="1">
      <alignment horizontal="center" vertical="center"/>
    </xf>
    <xf numFmtId="14" fontId="4" fillId="0" borderId="3" xfId="0" applyNumberFormat="1" applyFont="1" applyFill="1" applyBorder="1" applyAlignment="1">
      <alignment horizontal="center" vertical="center"/>
    </xf>
    <xf numFmtId="0" fontId="4" fillId="0" borderId="9" xfId="0" applyFont="1" applyFill="1" applyBorder="1" applyAlignment="1">
      <alignment horizontal="center" vertical="center"/>
    </xf>
    <xf numFmtId="0" fontId="4" fillId="0" borderId="5" xfId="0" applyFont="1" applyFill="1" applyBorder="1" applyAlignment="1">
      <alignment horizontal="center" vertical="center"/>
    </xf>
    <xf numFmtId="0" fontId="3" fillId="6" borderId="8" xfId="0" applyFont="1" applyFill="1" applyBorder="1" applyAlignment="1">
      <alignment horizontal="left" vertical="top"/>
    </xf>
    <xf numFmtId="166" fontId="16" fillId="6" borderId="0" xfId="0" applyNumberFormat="1" applyFont="1" applyFill="1" applyBorder="1" applyAlignment="1">
      <alignment horizontal="center" vertical="center"/>
    </xf>
    <xf numFmtId="166" fontId="16" fillId="6" borderId="8" xfId="0" applyNumberFormat="1" applyFont="1" applyFill="1" applyBorder="1" applyAlignment="1">
      <alignment horizontal="center" vertical="center"/>
    </xf>
    <xf numFmtId="167" fontId="16" fillId="6" borderId="17" xfId="0" applyNumberFormat="1" applyFont="1" applyFill="1" applyBorder="1" applyAlignment="1">
      <alignment horizontal="center" vertical="center"/>
    </xf>
    <xf numFmtId="167" fontId="16" fillId="6" borderId="8" xfId="0" applyNumberFormat="1" applyFont="1" applyFill="1" applyBorder="1" applyAlignment="1">
      <alignment horizontal="center" vertical="center"/>
    </xf>
    <xf numFmtId="0" fontId="0" fillId="0" borderId="10" xfId="0" applyFont="1" applyFill="1" applyBorder="1" applyAlignment="1">
      <alignment horizontal="left" vertical="center" wrapText="1"/>
    </xf>
    <xf numFmtId="0" fontId="0" fillId="0" borderId="4" xfId="0" applyFont="1" applyFill="1" applyBorder="1" applyAlignment="1">
      <alignment horizontal="left" vertical="center" wrapText="1"/>
    </xf>
    <xf numFmtId="167" fontId="11" fillId="0" borderId="4" xfId="0" applyNumberFormat="1" applyFont="1" applyFill="1" applyBorder="1" applyAlignment="1">
      <alignment horizontal="center" vertical="center"/>
    </xf>
    <xf numFmtId="0" fontId="3" fillId="6" borderId="8" xfId="0" applyFont="1" applyFill="1" applyBorder="1" applyAlignment="1">
      <alignment horizontal="left" vertical="center"/>
    </xf>
    <xf numFmtId="165" fontId="16" fillId="6" borderId="17" xfId="0" applyNumberFormat="1" applyFont="1" applyFill="1" applyBorder="1" applyAlignment="1">
      <alignment horizontal="center" vertical="center"/>
    </xf>
    <xf numFmtId="165" fontId="16" fillId="6" borderId="8" xfId="0" applyNumberFormat="1" applyFont="1" applyFill="1" applyBorder="1" applyAlignment="1">
      <alignment horizontal="center" vertical="center"/>
    </xf>
    <xf numFmtId="0" fontId="4" fillId="0" borderId="18" xfId="0" applyFont="1" applyFill="1" applyBorder="1" applyAlignment="1">
      <alignment horizontal="left" vertical="center" wrapText="1" indent="2"/>
    </xf>
    <xf numFmtId="0" fontId="4" fillId="0" borderId="0" xfId="0" applyFont="1" applyFill="1" applyBorder="1" applyAlignment="1">
      <alignment horizontal="left" vertical="center" wrapText="1" indent="2"/>
    </xf>
    <xf numFmtId="0" fontId="0" fillId="0" borderId="0" xfId="0" applyFont="1" applyFill="1" applyBorder="1" applyAlignment="1">
      <alignment horizontal="left" vertical="center" wrapText="1"/>
    </xf>
    <xf numFmtId="0" fontId="11" fillId="0" borderId="0" xfId="0" applyFont="1" applyFill="1" applyBorder="1" applyAlignment="1">
      <alignment horizontal="center"/>
    </xf>
    <xf numFmtId="0" fontId="11" fillId="0" borderId="0" xfId="0" applyFont="1" applyFill="1" applyBorder="1" applyAlignment="1">
      <alignment horizontal="left"/>
    </xf>
    <xf numFmtId="0" fontId="11" fillId="0" borderId="0" xfId="0" applyFont="1" applyFill="1" applyBorder="1" applyAlignment="1">
      <alignment horizontal="center" vertical="center"/>
    </xf>
    <xf numFmtId="0" fontId="15" fillId="0" borderId="18" xfId="0" applyFont="1" applyFill="1" applyBorder="1" applyAlignment="1">
      <alignment horizontal="left" vertical="center" wrapText="1"/>
    </xf>
    <xf numFmtId="0" fontId="15" fillId="0" borderId="0" xfId="0" applyFont="1" applyFill="1" applyAlignment="1">
      <alignment horizontal="left" vertical="center" wrapText="1"/>
    </xf>
    <xf numFmtId="165" fontId="11" fillId="0" borderId="4" xfId="0" applyNumberFormat="1" applyFont="1" applyFill="1" applyBorder="1" applyAlignment="1">
      <alignment horizontal="center" vertical="center"/>
    </xf>
    <xf numFmtId="0" fontId="11" fillId="0" borderId="19" xfId="0" applyFont="1" applyBorder="1" applyAlignment="1">
      <alignment horizontal="left"/>
    </xf>
    <xf numFmtId="0" fontId="11" fillId="0" borderId="6" xfId="0" applyFont="1" applyFill="1" applyBorder="1" applyAlignment="1">
      <alignment horizontal="center" vertical="center"/>
    </xf>
    <xf numFmtId="0" fontId="11" fillId="0" borderId="10" xfId="0" applyFont="1" applyFill="1" applyBorder="1" applyAlignment="1">
      <alignment horizontal="center" vertical="center"/>
    </xf>
    <xf numFmtId="0" fontId="17" fillId="0" borderId="0" xfId="0" applyFont="1" applyFill="1" applyBorder="1" applyAlignment="1">
      <alignment horizontal="center"/>
    </xf>
    <xf numFmtId="0" fontId="0" fillId="0" borderId="19" xfId="0" applyFont="1" applyBorder="1" applyAlignment="1">
      <alignment horizontal="left" vertical="center" wrapText="1"/>
    </xf>
    <xf numFmtId="0" fontId="11" fillId="0" borderId="6" xfId="0" applyFont="1" applyFill="1" applyBorder="1" applyAlignment="1">
      <alignment horizontal="center"/>
    </xf>
    <xf numFmtId="0" fontId="11" fillId="0" borderId="10" xfId="0" applyFont="1" applyFill="1" applyBorder="1" applyAlignment="1">
      <alignment horizontal="center"/>
    </xf>
    <xf numFmtId="0" fontId="23" fillId="0" borderId="0" xfId="0" applyFont="1" applyFill="1" applyBorder="1" applyAlignment="1">
      <alignment horizontal="left" vertical="center"/>
    </xf>
    <xf numFmtId="0" fontId="50" fillId="0" borderId="0" xfId="0" applyFont="1" applyFill="1" applyBorder="1" applyAlignment="1">
      <alignment horizontal="left" vertical="center" wrapText="1" indent="2"/>
    </xf>
    <xf numFmtId="0" fontId="0" fillId="0" borderId="0" xfId="0" applyFont="1" applyFill="1" applyBorder="1" applyAlignment="1">
      <alignment horizontal="left" vertical="center"/>
    </xf>
    <xf numFmtId="167" fontId="11" fillId="0" borderId="0" xfId="0" applyNumberFormat="1" applyFont="1" applyFill="1" applyBorder="1" applyAlignment="1">
      <alignment horizontal="center" vertical="center"/>
    </xf>
    <xf numFmtId="165" fontId="11" fillId="0" borderId="0" xfId="0" applyNumberFormat="1" applyFont="1" applyFill="1" applyBorder="1" applyAlignment="1">
      <alignment horizontal="center" vertical="center"/>
    </xf>
    <xf numFmtId="0" fontId="17" fillId="0" borderId="0" xfId="0" applyFont="1" applyFill="1" applyBorder="1" applyAlignment="1">
      <alignment horizontal="center" vertical="center" wrapText="1"/>
    </xf>
    <xf numFmtId="0" fontId="0" fillId="0" borderId="19" xfId="0" applyFont="1" applyFill="1" applyBorder="1" applyAlignment="1">
      <alignment horizontal="left" vertical="center" wrapText="1"/>
    </xf>
    <xf numFmtId="0" fontId="0" fillId="0" borderId="19" xfId="0" applyFont="1" applyFill="1" applyBorder="1" applyAlignment="1">
      <alignment horizontal="left" vertical="center"/>
    </xf>
    <xf numFmtId="0" fontId="17" fillId="0" borderId="0" xfId="0" applyFont="1" applyFill="1" applyBorder="1" applyAlignment="1">
      <alignment horizontal="center" vertical="center"/>
    </xf>
    <xf numFmtId="0" fontId="11" fillId="0" borderId="10" xfId="0" applyFont="1" applyBorder="1" applyAlignment="1">
      <alignment horizontal="left"/>
    </xf>
    <xf numFmtId="0" fontId="11" fillId="0" borderId="4" xfId="0" applyFont="1" applyFill="1" applyBorder="1" applyAlignment="1">
      <alignment horizontal="center"/>
    </xf>
    <xf numFmtId="0" fontId="16" fillId="6" borderId="0" xfId="0" applyFont="1" applyFill="1" applyBorder="1" applyAlignment="1">
      <alignment horizontal="center" vertical="center" wrapText="1"/>
    </xf>
    <xf numFmtId="0" fontId="11" fillId="6" borderId="0" xfId="0" applyFont="1" applyFill="1" applyBorder="1" applyAlignment="1">
      <alignment vertical="center"/>
    </xf>
    <xf numFmtId="0" fontId="11" fillId="6" borderId="17" xfId="0" applyFont="1" applyFill="1" applyBorder="1" applyAlignment="1">
      <alignment vertical="center"/>
    </xf>
    <xf numFmtId="0" fontId="16" fillId="6" borderId="17" xfId="0" applyFont="1" applyFill="1" applyBorder="1" applyAlignment="1">
      <alignment horizontal="center" vertical="center"/>
    </xf>
    <xf numFmtId="0" fontId="29" fillId="0" borderId="0" xfId="0" applyFont="1" applyAlignment="1">
      <alignment horizontal="left" vertical="top" wrapText="1"/>
    </xf>
    <xf numFmtId="0" fontId="25" fillId="0" borderId="0" xfId="0" applyFont="1" applyAlignment="1">
      <alignment horizontal="left" vertical="top" wrapText="1"/>
    </xf>
  </cellXfs>
  <cellStyles count="3">
    <cellStyle name="Hyperlänk" xfId="2" builtinId="8"/>
    <cellStyle name="Normal" xfId="0" builtinId="0"/>
    <cellStyle name="Procent" xfId="1" builtinId="5" customBuiltin="1"/>
  </cellStyles>
  <dxfs count="34">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7301935782260348"/>
          <c:y val="5.7830724615201369E-2"/>
          <c:w val="0.27986701920018087"/>
          <c:h val="0.66523891167843385"/>
        </c:manualLayout>
      </c:layout>
      <c:pieChart>
        <c:varyColors val="1"/>
        <c:ser>
          <c:idx val="0"/>
          <c:order val="0"/>
          <c:tx>
            <c:strRef>
              <c:f>'Sammanställning - göm'!$D$1</c:f>
              <c:strCache>
                <c:ptCount val="1"/>
                <c:pt idx="0">
                  <c:v>Klimatbesparing (ton CO2e)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46C-4FF6-9958-FCAD03D6AE9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46C-4FF6-9958-FCAD03D6AE9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46C-4FF6-9958-FCAD03D6AE9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46C-4FF6-9958-FCAD03D6AE9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46C-4FF6-9958-FCAD03D6AE9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46C-4FF6-9958-FCAD03D6AE9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46C-4FF6-9958-FCAD03D6AE9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46C-4FF6-9958-FCAD03D6AE9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46C-4FF6-9958-FCAD03D6AE9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46C-4FF6-9958-FCAD03D6AE9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C46C-4FF6-9958-FCAD03D6AE95}"/>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C46C-4FF6-9958-FCAD03D6AE95}"/>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C46C-4FF6-9958-FCAD03D6AE95}"/>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C46C-4FF6-9958-FCAD03D6AE95}"/>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C46C-4FF6-9958-FCAD03D6AE95}"/>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C46C-4FF6-9958-FCAD03D6AE95}"/>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C46C-4FF6-9958-FCAD03D6AE95}"/>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C46C-4FF6-9958-FCAD03D6AE95}"/>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C46C-4FF6-9958-FCAD03D6AE95}"/>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C46C-4FF6-9958-FCAD03D6AE95}"/>
              </c:ext>
            </c:extLst>
          </c:dPt>
          <c:cat>
            <c:strRef>
              <c:f>('Sammanställning - göm'!$B$2:$B$4,'Sammanställning - göm'!$B$7:$B$21,'Sammanställning - göm'!$B$26:$B$27)</c:f>
              <c:strCache>
                <c:ptCount val="20"/>
                <c:pt idx="0">
                  <c:v>Belysning</c:v>
                </c:pt>
                <c:pt idx="1">
                  <c:v>Byggvaror</c:v>
                </c:pt>
                <c:pt idx="2">
                  <c:v>Dörrar &amp; Dörrtillbehör</c:v>
                </c:pt>
                <c:pt idx="3">
                  <c:v>Elinstallation</c:v>
                </c:pt>
                <c:pt idx="4">
                  <c:v>Fasad</c:v>
                </c:pt>
                <c:pt idx="5">
                  <c:v>Fönster</c:v>
                </c:pt>
                <c:pt idx="6">
                  <c:v>Galler &amp; smide</c:v>
                </c:pt>
                <c:pt idx="7">
                  <c:v>Glaspartier &amp; innerväggar</c:v>
                </c:pt>
                <c:pt idx="8">
                  <c:v>Golv</c:v>
                </c:pt>
                <c:pt idx="9">
                  <c:v>Inredning &amp; möbler</c:v>
                </c:pt>
                <c:pt idx="10">
                  <c:v>Kök &amp; storkök</c:v>
                </c:pt>
                <c:pt idx="11">
                  <c:v>Mark &amp; utemiljö</c:v>
                </c:pt>
                <c:pt idx="12">
                  <c:v>Portar</c:v>
                </c:pt>
                <c:pt idx="13">
                  <c:v>Tak</c:v>
                </c:pt>
                <c:pt idx="14">
                  <c:v>Trappor</c:v>
                </c:pt>
                <c:pt idx="15">
                  <c:v>Träprodukter</c:v>
                </c:pt>
                <c:pt idx="16">
                  <c:v>Vitvaror</c:v>
                </c:pt>
                <c:pt idx="17">
                  <c:v>VVS - samtliga kategorier</c:v>
                </c:pt>
                <c:pt idx="18">
                  <c:v>WC &amp; bad</c:v>
                </c:pt>
                <c:pt idx="19">
                  <c:v>Stomme</c:v>
                </c:pt>
              </c:strCache>
            </c:strRef>
          </c:cat>
          <c:val>
            <c:numRef>
              <c:f>('Sammanställning - göm'!$D$2:$D$4,'Sammanställning - göm'!$D$7:$D$21,'Sammanställning - göm'!$D$26:$D$27)</c:f>
              <c:numCache>
                <c:formatCode>General</c:formatCode>
                <c:ptCount val="20"/>
                <c:pt idx="0">
                  <c:v>0</c:v>
                </c:pt>
                <c:pt idx="1">
                  <c:v>0</c:v>
                </c:pt>
                <c:pt idx="2">
                  <c:v>0.125</c:v>
                </c:pt>
                <c:pt idx="3">
                  <c:v>0</c:v>
                </c:pt>
                <c:pt idx="4">
                  <c:v>0</c:v>
                </c:pt>
                <c:pt idx="5">
                  <c:v>0</c:v>
                </c:pt>
                <c:pt idx="6">
                  <c:v>0</c:v>
                </c:pt>
                <c:pt idx="7">
                  <c:v>0</c:v>
                </c:pt>
                <c:pt idx="8">
                  <c:v>0</c:v>
                </c:pt>
                <c:pt idx="9">
                  <c:v>0</c:v>
                </c:pt>
                <c:pt idx="10">
                  <c:v>0.16200000000000001</c:v>
                </c:pt>
                <c:pt idx="11">
                  <c:v>0</c:v>
                </c:pt>
                <c:pt idx="12">
                  <c:v>0</c:v>
                </c:pt>
                <c:pt idx="13">
                  <c:v>0</c:v>
                </c:pt>
                <c:pt idx="14">
                  <c:v>0</c:v>
                </c:pt>
                <c:pt idx="15">
                  <c:v>0</c:v>
                </c:pt>
                <c:pt idx="16">
                  <c:v>0.47299999999999998</c:v>
                </c:pt>
                <c:pt idx="17">
                  <c:v>3.4889999999999999</c:v>
                </c:pt>
                <c:pt idx="18">
                  <c:v>0.245</c:v>
                </c:pt>
                <c:pt idx="19">
                  <c:v>0</c:v>
                </c:pt>
              </c:numCache>
            </c:numRef>
          </c:val>
          <c:extLst>
            <c:ext xmlns:c16="http://schemas.microsoft.com/office/drawing/2014/chart" uri="{C3380CC4-5D6E-409C-BE32-E72D297353CC}">
              <c16:uniqueId val="{00000028-C46C-4FF6-9958-FCAD03D6AE95}"/>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1.2947096533519315E-2"/>
          <c:y val="0.83368225237487814"/>
          <c:w val="0.96949698474102264"/>
          <c:h val="0.15944662991559486"/>
        </c:manualLayout>
      </c:layout>
      <c:overlay val="0"/>
      <c:spPr>
        <a:noFill/>
        <a:ln>
          <a:solidFill>
            <a:schemeClr val="tx1">
              <a:lumMod val="50000"/>
              <a:lumOff val="50000"/>
            </a:schemeClr>
          </a:solid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v-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sv-S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371133467813251"/>
          <c:y val="0.12031664571567367"/>
          <c:w val="0.69904948331478023"/>
          <c:h val="0.79305858502295468"/>
        </c:manualLayout>
      </c:layout>
      <c:pieChart>
        <c:varyColors val="1"/>
        <c:ser>
          <c:idx val="0"/>
          <c:order val="0"/>
          <c:tx>
            <c:strRef>
              <c:f>'Sammanställning - göm'!$E$1</c:f>
              <c:strCache>
                <c:ptCount val="1"/>
                <c:pt idx="0">
                  <c:v>Inbyggt ekonomiskt värde (kr)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665-4021-8E6F-9100589134F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665-4021-8E6F-9100589134F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665-4021-8E6F-9100589134F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665-4021-8E6F-9100589134F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665-4021-8E6F-9100589134F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665-4021-8E6F-9100589134F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665-4021-8E6F-9100589134F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665-4021-8E6F-9100589134F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665-4021-8E6F-9100589134F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665-4021-8E6F-9100589134F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B665-4021-8E6F-9100589134F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B665-4021-8E6F-9100589134F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B665-4021-8E6F-9100589134F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B665-4021-8E6F-9100589134FD}"/>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B665-4021-8E6F-9100589134FD}"/>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B665-4021-8E6F-9100589134FD}"/>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B665-4021-8E6F-9100589134FD}"/>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B665-4021-8E6F-9100589134FD}"/>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B665-4021-8E6F-9100589134FD}"/>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B665-4021-8E6F-9100589134FD}"/>
              </c:ext>
            </c:extLst>
          </c:dPt>
          <c:cat>
            <c:strRef>
              <c:f>('Sammanställning - göm'!$B$2:$B$4,'Sammanställning - göm'!$B$7:$B$21,'Sammanställning - göm'!$B$26:$B$27)</c:f>
              <c:strCache>
                <c:ptCount val="20"/>
                <c:pt idx="0">
                  <c:v>Belysning</c:v>
                </c:pt>
                <c:pt idx="1">
                  <c:v>Byggvaror</c:v>
                </c:pt>
                <c:pt idx="2">
                  <c:v>Dörrar &amp; Dörrtillbehör</c:v>
                </c:pt>
                <c:pt idx="3">
                  <c:v>Elinstallation</c:v>
                </c:pt>
                <c:pt idx="4">
                  <c:v>Fasad</c:v>
                </c:pt>
                <c:pt idx="5">
                  <c:v>Fönster</c:v>
                </c:pt>
                <c:pt idx="6">
                  <c:v>Galler &amp; smide</c:v>
                </c:pt>
                <c:pt idx="7">
                  <c:v>Glaspartier &amp; innerväggar</c:v>
                </c:pt>
                <c:pt idx="8">
                  <c:v>Golv</c:v>
                </c:pt>
                <c:pt idx="9">
                  <c:v>Inredning &amp; möbler</c:v>
                </c:pt>
                <c:pt idx="10">
                  <c:v>Kök &amp; storkök</c:v>
                </c:pt>
                <c:pt idx="11">
                  <c:v>Mark &amp; utemiljö</c:v>
                </c:pt>
                <c:pt idx="12">
                  <c:v>Portar</c:v>
                </c:pt>
                <c:pt idx="13">
                  <c:v>Tak</c:v>
                </c:pt>
                <c:pt idx="14">
                  <c:v>Trappor</c:v>
                </c:pt>
                <c:pt idx="15">
                  <c:v>Träprodukter</c:v>
                </c:pt>
                <c:pt idx="16">
                  <c:v>Vitvaror</c:v>
                </c:pt>
                <c:pt idx="17">
                  <c:v>VVS - samtliga kategorier</c:v>
                </c:pt>
                <c:pt idx="18">
                  <c:v>WC &amp; bad</c:v>
                </c:pt>
                <c:pt idx="19">
                  <c:v>Stomme</c:v>
                </c:pt>
              </c:strCache>
            </c:strRef>
          </c:cat>
          <c:val>
            <c:numRef>
              <c:f>('Sammanställning - göm'!$E$2:$E$4,'Sammanställning - göm'!$E$7:$E$21,'Sammanställning - göm'!$E$26:$E$27)</c:f>
              <c:numCache>
                <c:formatCode>General</c:formatCode>
                <c:ptCount val="20"/>
                <c:pt idx="0">
                  <c:v>0</c:v>
                </c:pt>
                <c:pt idx="1">
                  <c:v>0</c:v>
                </c:pt>
                <c:pt idx="2">
                  <c:v>11750</c:v>
                </c:pt>
                <c:pt idx="3">
                  <c:v>0</c:v>
                </c:pt>
                <c:pt idx="4">
                  <c:v>0</c:v>
                </c:pt>
                <c:pt idx="5">
                  <c:v>0</c:v>
                </c:pt>
                <c:pt idx="6">
                  <c:v>0</c:v>
                </c:pt>
                <c:pt idx="7">
                  <c:v>0</c:v>
                </c:pt>
                <c:pt idx="8">
                  <c:v>0</c:v>
                </c:pt>
                <c:pt idx="9">
                  <c:v>0</c:v>
                </c:pt>
                <c:pt idx="10">
                  <c:v>2700</c:v>
                </c:pt>
                <c:pt idx="11">
                  <c:v>0</c:v>
                </c:pt>
                <c:pt idx="12">
                  <c:v>0</c:v>
                </c:pt>
                <c:pt idx="13">
                  <c:v>0</c:v>
                </c:pt>
                <c:pt idx="14">
                  <c:v>0</c:v>
                </c:pt>
                <c:pt idx="15">
                  <c:v>0</c:v>
                </c:pt>
                <c:pt idx="16">
                  <c:v>7468</c:v>
                </c:pt>
                <c:pt idx="17">
                  <c:v>92236</c:v>
                </c:pt>
                <c:pt idx="18">
                  <c:v>4200</c:v>
                </c:pt>
                <c:pt idx="19">
                  <c:v>0</c:v>
                </c:pt>
              </c:numCache>
            </c:numRef>
          </c:val>
          <c:extLst>
            <c:ext xmlns:c16="http://schemas.microsoft.com/office/drawing/2014/chart" uri="{C3380CC4-5D6E-409C-BE32-E72D297353CC}">
              <c16:uniqueId val="{00000028-B665-4021-8E6F-9100589134F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sv-S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1" u="none" strike="noStrike" kern="1200" spc="0" baseline="0">
                <a:solidFill>
                  <a:schemeClr val="tx1">
                    <a:lumMod val="65000"/>
                    <a:lumOff val="35000"/>
                  </a:schemeClr>
                </a:solidFill>
                <a:latin typeface="+mn-lt"/>
                <a:ea typeface="+mn-ea"/>
                <a:cs typeface="+mn-cs"/>
              </a:defRPr>
            </a:pPr>
            <a:r>
              <a:rPr lang="sv-SE" sz="1100" b="1" i="1"/>
              <a:t>Antal registrerade produktenheter</a:t>
            </a:r>
            <a:r>
              <a:rPr lang="sv-SE" sz="1100" b="1" i="1" baseline="0"/>
              <a:t> uppdelat på status</a:t>
            </a:r>
            <a:endParaRPr lang="sv-SE" sz="1100" b="1" i="1"/>
          </a:p>
        </c:rich>
      </c:tx>
      <c:overlay val="0"/>
      <c:spPr>
        <a:noFill/>
        <a:ln>
          <a:noFill/>
        </a:ln>
        <a:effectLst/>
      </c:spPr>
    </c:title>
    <c:autoTitleDeleted val="0"/>
    <c:plotArea>
      <c:layout/>
      <c:barChart>
        <c:barDir val="bar"/>
        <c:grouping val="clustered"/>
        <c:varyColors val="0"/>
        <c:ser>
          <c:idx val="0"/>
          <c:order val="0"/>
          <c:spPr>
            <a:solidFill>
              <a:schemeClr val="accent1"/>
            </a:solidFill>
            <a:ln>
              <a:noFill/>
            </a:ln>
            <a:effectLst/>
          </c:spPr>
          <c:invertIfNegative val="0"/>
          <c:dPt>
            <c:idx val="0"/>
            <c:invertIfNegative val="0"/>
            <c:bubble3D val="0"/>
            <c:spPr>
              <a:solidFill>
                <a:srgbClr val="7BBD63"/>
              </a:solidFill>
              <a:ln>
                <a:noFill/>
              </a:ln>
              <a:effectLst/>
            </c:spPr>
            <c:extLst>
              <c:ext xmlns:c16="http://schemas.microsoft.com/office/drawing/2014/chart" uri="{C3380CC4-5D6E-409C-BE32-E72D297353CC}">
                <c16:uniqueId val="{00000001-FDF0-4027-B9DE-C8A1C567C252}"/>
              </c:ext>
            </c:extLst>
          </c:dPt>
          <c:dPt>
            <c:idx val="1"/>
            <c:invertIfNegative val="0"/>
            <c:bubble3D val="0"/>
            <c:spPr>
              <a:solidFill>
                <a:srgbClr val="7BBD63"/>
              </a:solidFill>
              <a:ln>
                <a:noFill/>
              </a:ln>
              <a:effectLst/>
            </c:spPr>
            <c:extLst>
              <c:ext xmlns:c16="http://schemas.microsoft.com/office/drawing/2014/chart" uri="{C3380CC4-5D6E-409C-BE32-E72D297353CC}">
                <c16:uniqueId val="{00000002-FDF0-4027-B9DE-C8A1C567C252}"/>
              </c:ext>
            </c:extLst>
          </c:dPt>
          <c:dPt>
            <c:idx val="2"/>
            <c:invertIfNegative val="0"/>
            <c:bubble3D val="0"/>
            <c:spPr>
              <a:solidFill>
                <a:srgbClr val="7BBD63"/>
              </a:solidFill>
              <a:ln>
                <a:noFill/>
              </a:ln>
              <a:effectLst/>
            </c:spPr>
            <c:extLst>
              <c:ext xmlns:c16="http://schemas.microsoft.com/office/drawing/2014/chart" uri="{C3380CC4-5D6E-409C-BE32-E72D297353CC}">
                <c16:uniqueId val="{00000003-FDF0-4027-B9DE-C8A1C567C252}"/>
              </c:ext>
            </c:extLst>
          </c:dPt>
          <c:dPt>
            <c:idx val="3"/>
            <c:invertIfNegative val="0"/>
            <c:bubble3D val="0"/>
            <c:spPr>
              <a:solidFill>
                <a:srgbClr val="7BBD63"/>
              </a:solidFill>
              <a:ln>
                <a:noFill/>
              </a:ln>
              <a:effectLst/>
            </c:spPr>
            <c:extLst>
              <c:ext xmlns:c16="http://schemas.microsoft.com/office/drawing/2014/chart" uri="{C3380CC4-5D6E-409C-BE32-E72D297353CC}">
                <c16:uniqueId val="{00000004-FDF0-4027-B9DE-C8A1C567C252}"/>
              </c:ext>
            </c:extLst>
          </c:dPt>
          <c:dPt>
            <c:idx val="4"/>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5-FDF0-4027-B9DE-C8A1C567C252}"/>
              </c:ext>
            </c:extLst>
          </c:dPt>
          <c:dPt>
            <c:idx val="5"/>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6-FDF0-4027-B9DE-C8A1C567C252}"/>
              </c:ext>
            </c:extLst>
          </c:dPt>
          <c:dPt>
            <c:idx val="6"/>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7-FDF0-4027-B9DE-C8A1C567C252}"/>
              </c:ext>
            </c:extLst>
          </c:dPt>
          <c:dPt>
            <c:idx val="7"/>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8-FDF0-4027-B9DE-C8A1C567C252}"/>
              </c:ext>
            </c:extLst>
          </c:dPt>
          <c:cat>
            <c:strRef>
              <c:f>'Sammanfattning potential'!$Q$35:$Q$42</c:f>
              <c:strCache>
                <c:ptCount val="8"/>
                <c:pt idx="0">
                  <c:v>Tillgängligt för återbruk i produktbanken</c:v>
                </c:pt>
                <c:pt idx="1">
                  <c:v>Slutstatus: Återbrukat internt </c:v>
                </c:pt>
                <c:pt idx="2">
                  <c:v>Slutstatus: Återbrukat externt </c:v>
                </c:pt>
                <c:pt idx="3">
                  <c:v>Slutstatus: Avfallshanterad</c:v>
                </c:pt>
                <c:pt idx="4">
                  <c:v>Marknadsplats: Publicerad internt</c:v>
                </c:pt>
                <c:pt idx="5">
                  <c:v>Marknadsplats: Publierad externt </c:v>
                </c:pt>
                <c:pt idx="6">
                  <c:v>Marknadsplats: Såld</c:v>
                </c:pt>
                <c:pt idx="7">
                  <c:v>Marknadsplats: Övriga</c:v>
                </c:pt>
              </c:strCache>
            </c:strRef>
          </c:cat>
          <c:val>
            <c:numRef>
              <c:f>'Sammanfattning potential'!$R$35:$R$42</c:f>
              <c:numCache>
                <c:formatCode>General</c:formatCode>
                <c:ptCount val="8"/>
                <c:pt idx="0">
                  <c:v>86</c:v>
                </c:pt>
                <c:pt idx="1">
                  <c:v>0</c:v>
                </c:pt>
                <c:pt idx="2">
                  <c:v>0</c:v>
                </c:pt>
                <c:pt idx="3">
                  <c:v>0</c:v>
                </c:pt>
                <c:pt idx="4">
                  <c:v>0</c:v>
                </c:pt>
                <c:pt idx="5">
                  <c:v>0</c:v>
                </c:pt>
                <c:pt idx="6">
                  <c:v>0</c:v>
                </c:pt>
                <c:pt idx="7">
                  <c:v>86</c:v>
                </c:pt>
              </c:numCache>
            </c:numRef>
          </c:val>
          <c:extLst>
            <c:ext xmlns:c16="http://schemas.microsoft.com/office/drawing/2014/chart" uri="{C3380CC4-5D6E-409C-BE32-E72D297353CC}">
              <c16:uniqueId val="{00000002-C8E5-49D5-9039-6991D7F88D79}"/>
            </c:ext>
          </c:extLst>
        </c:ser>
        <c:dLbls>
          <c:showLegendKey val="0"/>
          <c:showVal val="0"/>
          <c:showCatName val="0"/>
          <c:showSerName val="0"/>
          <c:showPercent val="0"/>
          <c:showBubbleSize val="0"/>
        </c:dLbls>
        <c:gapWidth val="219"/>
        <c:axId val="880064568"/>
        <c:axId val="880064896"/>
      </c:barChart>
      <c:catAx>
        <c:axId val="8800645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50" b="0" i="0" u="none" strike="noStrike" kern="1200" baseline="0">
                <a:solidFill>
                  <a:schemeClr val="tx1">
                    <a:lumMod val="65000"/>
                    <a:lumOff val="35000"/>
                  </a:schemeClr>
                </a:solidFill>
                <a:latin typeface="+mn-lt"/>
                <a:ea typeface="+mn-ea"/>
                <a:cs typeface="+mn-cs"/>
              </a:defRPr>
            </a:pPr>
            <a:endParaRPr lang="sv-SE"/>
          </a:p>
        </c:txPr>
        <c:crossAx val="880064896"/>
        <c:crosses val="autoZero"/>
        <c:auto val="1"/>
        <c:lblAlgn val="ctr"/>
        <c:lblOffset val="100"/>
        <c:noMultiLvlLbl val="0"/>
      </c:catAx>
      <c:valAx>
        <c:axId val="880064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80064568"/>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sv-S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562821613358815"/>
          <c:y val="0.11521203404143202"/>
          <c:w val="0.86383382844340695"/>
          <c:h val="0.7971464526970109"/>
        </c:manualLayout>
      </c:layout>
      <c:pieChart>
        <c:varyColors val="1"/>
        <c:ser>
          <c:idx val="0"/>
          <c:order val="0"/>
          <c:tx>
            <c:strRef>
              <c:f>'Sammanställning - göm'!$C$1</c:f>
              <c:strCache>
                <c:ptCount val="1"/>
                <c:pt idx="0">
                  <c:v>Produktmängder (ton)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920-48AB-94D0-FB0C126A9EA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920-48AB-94D0-FB0C126A9EA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920-48AB-94D0-FB0C126A9EA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920-48AB-94D0-FB0C126A9EA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920-48AB-94D0-FB0C126A9EA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920-48AB-94D0-FB0C126A9EA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920-48AB-94D0-FB0C126A9EA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920-48AB-94D0-FB0C126A9EA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920-48AB-94D0-FB0C126A9EA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920-48AB-94D0-FB0C126A9EA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920-48AB-94D0-FB0C126A9EA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4920-48AB-94D0-FB0C126A9EA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4920-48AB-94D0-FB0C126A9EAA}"/>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4920-48AB-94D0-FB0C126A9EAA}"/>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4920-48AB-94D0-FB0C126A9EAA}"/>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4920-48AB-94D0-FB0C126A9EAA}"/>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4920-48AB-94D0-FB0C126A9EAA}"/>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4920-48AB-94D0-FB0C126A9EAA}"/>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4920-48AB-94D0-FB0C126A9EAA}"/>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4920-48AB-94D0-FB0C126A9EAA}"/>
              </c:ext>
            </c:extLst>
          </c:dPt>
          <c:cat>
            <c:strRef>
              <c:f>('Sammanställning - göm'!$B$2:$B$4,'Sammanställning - göm'!$B$7:$B$21,'Sammanställning - göm'!$B$26:$B$27)</c:f>
              <c:strCache>
                <c:ptCount val="20"/>
                <c:pt idx="0">
                  <c:v>Belysning</c:v>
                </c:pt>
                <c:pt idx="1">
                  <c:v>Byggvaror</c:v>
                </c:pt>
                <c:pt idx="2">
                  <c:v>Dörrar &amp; Dörrtillbehör</c:v>
                </c:pt>
                <c:pt idx="3">
                  <c:v>Elinstallation</c:v>
                </c:pt>
                <c:pt idx="4">
                  <c:v>Fasad</c:v>
                </c:pt>
                <c:pt idx="5">
                  <c:v>Fönster</c:v>
                </c:pt>
                <c:pt idx="6">
                  <c:v>Galler &amp; smide</c:v>
                </c:pt>
                <c:pt idx="7">
                  <c:v>Glaspartier &amp; innerväggar</c:v>
                </c:pt>
                <c:pt idx="8">
                  <c:v>Golv</c:v>
                </c:pt>
                <c:pt idx="9">
                  <c:v>Inredning &amp; möbler</c:v>
                </c:pt>
                <c:pt idx="10">
                  <c:v>Kök &amp; storkök</c:v>
                </c:pt>
                <c:pt idx="11">
                  <c:v>Mark &amp; utemiljö</c:v>
                </c:pt>
                <c:pt idx="12">
                  <c:v>Portar</c:v>
                </c:pt>
                <c:pt idx="13">
                  <c:v>Tak</c:v>
                </c:pt>
                <c:pt idx="14">
                  <c:v>Trappor</c:v>
                </c:pt>
                <c:pt idx="15">
                  <c:v>Träprodukter</c:v>
                </c:pt>
                <c:pt idx="16">
                  <c:v>Vitvaror</c:v>
                </c:pt>
                <c:pt idx="17">
                  <c:v>VVS - samtliga kategorier</c:v>
                </c:pt>
                <c:pt idx="18">
                  <c:v>WC &amp; bad</c:v>
                </c:pt>
                <c:pt idx="19">
                  <c:v>Stomme</c:v>
                </c:pt>
              </c:strCache>
            </c:strRef>
          </c:cat>
          <c:val>
            <c:numRef>
              <c:f>('Sammanställning - göm'!$C$2:$C$4,'Sammanställning - göm'!$C$7:$C$21,'Sammanställning - göm'!$C$26:$C$27)</c:f>
              <c:numCache>
                <c:formatCode>General</c:formatCode>
                <c:ptCount val="20"/>
                <c:pt idx="0">
                  <c:v>0</c:v>
                </c:pt>
                <c:pt idx="1">
                  <c:v>0</c:v>
                </c:pt>
                <c:pt idx="2">
                  <c:v>0.46200000000000002</c:v>
                </c:pt>
                <c:pt idx="3">
                  <c:v>0</c:v>
                </c:pt>
                <c:pt idx="4">
                  <c:v>0</c:v>
                </c:pt>
                <c:pt idx="5">
                  <c:v>0</c:v>
                </c:pt>
                <c:pt idx="6">
                  <c:v>0</c:v>
                </c:pt>
                <c:pt idx="7">
                  <c:v>0</c:v>
                </c:pt>
                <c:pt idx="8">
                  <c:v>0</c:v>
                </c:pt>
                <c:pt idx="9">
                  <c:v>0</c:v>
                </c:pt>
                <c:pt idx="10">
                  <c:v>0.03</c:v>
                </c:pt>
                <c:pt idx="11">
                  <c:v>0</c:v>
                </c:pt>
                <c:pt idx="12">
                  <c:v>0</c:v>
                </c:pt>
                <c:pt idx="13">
                  <c:v>0</c:v>
                </c:pt>
                <c:pt idx="14">
                  <c:v>0</c:v>
                </c:pt>
                <c:pt idx="15">
                  <c:v>0</c:v>
                </c:pt>
                <c:pt idx="16">
                  <c:v>0.14000000000000001</c:v>
                </c:pt>
                <c:pt idx="17">
                  <c:v>0.746</c:v>
                </c:pt>
                <c:pt idx="18">
                  <c:v>7.6999999999999999E-2</c:v>
                </c:pt>
                <c:pt idx="19">
                  <c:v>0</c:v>
                </c:pt>
              </c:numCache>
            </c:numRef>
          </c:val>
          <c:extLst>
            <c:ext xmlns:c16="http://schemas.microsoft.com/office/drawing/2014/chart" uri="{C3380CC4-5D6E-409C-BE32-E72D297353CC}">
              <c16:uniqueId val="{00000028-4920-48AB-94D0-FB0C126A9EA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sv-SE"/>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pieChart>
        <c:varyColors val="1"/>
        <c:ser>
          <c:idx val="0"/>
          <c:order val="0"/>
          <c:tx>
            <c:strRef>
              <c:f>'Sammanställning - göm'!$C$1</c:f>
              <c:strCache>
                <c:ptCount val="1"/>
                <c:pt idx="0">
                  <c:v>Produktmängder (ton)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D56-41CB-8783-13C8967DA7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D56-41CB-8783-13C8967DA73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D56-41CB-8783-13C8967DA73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D56-41CB-8783-13C8967DA73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D56-41CB-8783-13C8967DA73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D56-41CB-8783-13C8967DA73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D56-41CB-8783-13C8967DA73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D56-41CB-8783-13C8967DA73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D56-41CB-8783-13C8967DA73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5D56-41CB-8783-13C8967DA73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5D56-41CB-8783-13C8967DA734}"/>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5D56-41CB-8783-13C8967DA734}"/>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5D56-41CB-8783-13C8967DA734}"/>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5D56-41CB-8783-13C8967DA734}"/>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B1F7-4F97-BC0C-8982F6C4FDAF}"/>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B1F7-4F97-BC0C-8982F6C4FDAF}"/>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B1F7-4F97-BC0C-8982F6C4FDAF}"/>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B1F7-4F97-BC0C-8982F6C4FDAF}"/>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B1F7-4F97-BC0C-8982F6C4FDAF}"/>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B1F7-4F97-BC0C-8982F6C4FD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('Sammanställning - göm'!$B$2:$B$4,'Sammanställning - göm'!$B$7:$B$21,'Sammanställning - göm'!$B$26:$B$27)</c:f>
              <c:strCache>
                <c:ptCount val="20"/>
                <c:pt idx="0">
                  <c:v>Belysning</c:v>
                </c:pt>
                <c:pt idx="1">
                  <c:v>Byggvaror</c:v>
                </c:pt>
                <c:pt idx="2">
                  <c:v>Dörrar &amp; Dörrtillbehör</c:v>
                </c:pt>
                <c:pt idx="3">
                  <c:v>Elinstallation</c:v>
                </c:pt>
                <c:pt idx="4">
                  <c:v>Fasad</c:v>
                </c:pt>
                <c:pt idx="5">
                  <c:v>Fönster</c:v>
                </c:pt>
                <c:pt idx="6">
                  <c:v>Galler &amp; smide</c:v>
                </c:pt>
                <c:pt idx="7">
                  <c:v>Glaspartier &amp; innerväggar</c:v>
                </c:pt>
                <c:pt idx="8">
                  <c:v>Golv</c:v>
                </c:pt>
                <c:pt idx="9">
                  <c:v>Inredning &amp; möbler</c:v>
                </c:pt>
                <c:pt idx="10">
                  <c:v>Kök &amp; storkök</c:v>
                </c:pt>
                <c:pt idx="11">
                  <c:v>Mark &amp; utemiljö</c:v>
                </c:pt>
                <c:pt idx="12">
                  <c:v>Portar</c:v>
                </c:pt>
                <c:pt idx="13">
                  <c:v>Tak</c:v>
                </c:pt>
                <c:pt idx="14">
                  <c:v>Trappor</c:v>
                </c:pt>
                <c:pt idx="15">
                  <c:v>Träprodukter</c:v>
                </c:pt>
                <c:pt idx="16">
                  <c:v>Vitvaror</c:v>
                </c:pt>
                <c:pt idx="17">
                  <c:v>VVS - samtliga kategorier</c:v>
                </c:pt>
                <c:pt idx="18">
                  <c:v>WC &amp; bad</c:v>
                </c:pt>
                <c:pt idx="19">
                  <c:v>Stomme</c:v>
                </c:pt>
              </c:strCache>
            </c:strRef>
          </c:cat>
          <c:val>
            <c:numRef>
              <c:f>('Sammanställning - göm'!$C$2:$C$4,'Sammanställning - göm'!$C$7:$C$21,'Sammanställning - göm'!$C$26:$C$27)</c:f>
              <c:numCache>
                <c:formatCode>General</c:formatCode>
                <c:ptCount val="20"/>
                <c:pt idx="0">
                  <c:v>0</c:v>
                </c:pt>
                <c:pt idx="1">
                  <c:v>0</c:v>
                </c:pt>
                <c:pt idx="2">
                  <c:v>0.46200000000000002</c:v>
                </c:pt>
                <c:pt idx="3">
                  <c:v>0</c:v>
                </c:pt>
                <c:pt idx="4">
                  <c:v>0</c:v>
                </c:pt>
                <c:pt idx="5">
                  <c:v>0</c:v>
                </c:pt>
                <c:pt idx="6">
                  <c:v>0</c:v>
                </c:pt>
                <c:pt idx="7">
                  <c:v>0</c:v>
                </c:pt>
                <c:pt idx="8">
                  <c:v>0</c:v>
                </c:pt>
                <c:pt idx="9">
                  <c:v>0</c:v>
                </c:pt>
                <c:pt idx="10">
                  <c:v>0.03</c:v>
                </c:pt>
                <c:pt idx="11">
                  <c:v>0</c:v>
                </c:pt>
                <c:pt idx="12">
                  <c:v>0</c:v>
                </c:pt>
                <c:pt idx="13">
                  <c:v>0</c:v>
                </c:pt>
                <c:pt idx="14">
                  <c:v>0</c:v>
                </c:pt>
                <c:pt idx="15">
                  <c:v>0</c:v>
                </c:pt>
                <c:pt idx="16">
                  <c:v>0.14000000000000001</c:v>
                </c:pt>
                <c:pt idx="17">
                  <c:v>0.746</c:v>
                </c:pt>
                <c:pt idx="18">
                  <c:v>7.6999999999999999E-2</c:v>
                </c:pt>
                <c:pt idx="19">
                  <c:v>0</c:v>
                </c:pt>
              </c:numCache>
            </c:numRef>
          </c:val>
          <c:extLst>
            <c:ext xmlns:c16="http://schemas.microsoft.com/office/drawing/2014/chart" uri="{C3380CC4-5D6E-409C-BE32-E72D297353CC}">
              <c16:uniqueId val="{00000000-0CAD-4BE5-8577-ADF3F2350C82}"/>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sv-S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pieChart>
        <c:varyColors val="1"/>
        <c:ser>
          <c:idx val="0"/>
          <c:order val="0"/>
          <c:tx>
            <c:strRef>
              <c:f>'Sammanställning - göm'!$D$1</c:f>
              <c:strCache>
                <c:ptCount val="1"/>
                <c:pt idx="0">
                  <c:v>Klimatbesparing (ton CO2e)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106-4147-8F7B-F1E995423D9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106-4147-8F7B-F1E995423D9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106-4147-8F7B-F1E995423D9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106-4147-8F7B-F1E995423D9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106-4147-8F7B-F1E995423D9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106-4147-8F7B-F1E995423D9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106-4147-8F7B-F1E995423D9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106-4147-8F7B-F1E995423D9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106-4147-8F7B-F1E995423D9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7106-4147-8F7B-F1E995423D9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7106-4147-8F7B-F1E995423D9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7106-4147-8F7B-F1E995423D9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7106-4147-8F7B-F1E995423D9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7106-4147-8F7B-F1E995423D9D}"/>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7981-42DF-8177-46A36A85120E}"/>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7981-42DF-8177-46A36A85120E}"/>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7981-42DF-8177-46A36A85120E}"/>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7981-42DF-8177-46A36A85120E}"/>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7981-42DF-8177-46A36A85120E}"/>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7981-42DF-8177-46A36A85120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('Sammanställning - göm'!$B$2:$B$4,'Sammanställning - göm'!$B$7:$B$21,'Sammanställning - göm'!$B$26:$B$27)</c:f>
              <c:strCache>
                <c:ptCount val="20"/>
                <c:pt idx="0">
                  <c:v>Belysning</c:v>
                </c:pt>
                <c:pt idx="1">
                  <c:v>Byggvaror</c:v>
                </c:pt>
                <c:pt idx="2">
                  <c:v>Dörrar &amp; Dörrtillbehör</c:v>
                </c:pt>
                <c:pt idx="3">
                  <c:v>Elinstallation</c:v>
                </c:pt>
                <c:pt idx="4">
                  <c:v>Fasad</c:v>
                </c:pt>
                <c:pt idx="5">
                  <c:v>Fönster</c:v>
                </c:pt>
                <c:pt idx="6">
                  <c:v>Galler &amp; smide</c:v>
                </c:pt>
                <c:pt idx="7">
                  <c:v>Glaspartier &amp; innerväggar</c:v>
                </c:pt>
                <c:pt idx="8">
                  <c:v>Golv</c:v>
                </c:pt>
                <c:pt idx="9">
                  <c:v>Inredning &amp; möbler</c:v>
                </c:pt>
                <c:pt idx="10">
                  <c:v>Kök &amp; storkök</c:v>
                </c:pt>
                <c:pt idx="11">
                  <c:v>Mark &amp; utemiljö</c:v>
                </c:pt>
                <c:pt idx="12">
                  <c:v>Portar</c:v>
                </c:pt>
                <c:pt idx="13">
                  <c:v>Tak</c:v>
                </c:pt>
                <c:pt idx="14">
                  <c:v>Trappor</c:v>
                </c:pt>
                <c:pt idx="15">
                  <c:v>Träprodukter</c:v>
                </c:pt>
                <c:pt idx="16">
                  <c:v>Vitvaror</c:v>
                </c:pt>
                <c:pt idx="17">
                  <c:v>VVS - samtliga kategorier</c:v>
                </c:pt>
                <c:pt idx="18">
                  <c:v>WC &amp; bad</c:v>
                </c:pt>
                <c:pt idx="19">
                  <c:v>Stomme</c:v>
                </c:pt>
              </c:strCache>
            </c:strRef>
          </c:cat>
          <c:val>
            <c:numRef>
              <c:f>('Sammanställning - göm'!$D$2:$D$4,'Sammanställning - göm'!$D$7:$D$21,'Sammanställning - göm'!$D$26:$D$27)</c:f>
              <c:numCache>
                <c:formatCode>General</c:formatCode>
                <c:ptCount val="20"/>
                <c:pt idx="0">
                  <c:v>0</c:v>
                </c:pt>
                <c:pt idx="1">
                  <c:v>0</c:v>
                </c:pt>
                <c:pt idx="2">
                  <c:v>0.125</c:v>
                </c:pt>
                <c:pt idx="3">
                  <c:v>0</c:v>
                </c:pt>
                <c:pt idx="4">
                  <c:v>0</c:v>
                </c:pt>
                <c:pt idx="5">
                  <c:v>0</c:v>
                </c:pt>
                <c:pt idx="6">
                  <c:v>0</c:v>
                </c:pt>
                <c:pt idx="7">
                  <c:v>0</c:v>
                </c:pt>
                <c:pt idx="8">
                  <c:v>0</c:v>
                </c:pt>
                <c:pt idx="9">
                  <c:v>0</c:v>
                </c:pt>
                <c:pt idx="10">
                  <c:v>0.16200000000000001</c:v>
                </c:pt>
                <c:pt idx="11">
                  <c:v>0</c:v>
                </c:pt>
                <c:pt idx="12">
                  <c:v>0</c:v>
                </c:pt>
                <c:pt idx="13">
                  <c:v>0</c:v>
                </c:pt>
                <c:pt idx="14">
                  <c:v>0</c:v>
                </c:pt>
                <c:pt idx="15">
                  <c:v>0</c:v>
                </c:pt>
                <c:pt idx="16">
                  <c:v>0.47299999999999998</c:v>
                </c:pt>
                <c:pt idx="17">
                  <c:v>3.4889999999999999</c:v>
                </c:pt>
                <c:pt idx="18">
                  <c:v>0.245</c:v>
                </c:pt>
                <c:pt idx="19">
                  <c:v>0</c:v>
                </c:pt>
              </c:numCache>
            </c:numRef>
          </c:val>
          <c:extLst>
            <c:ext xmlns:c16="http://schemas.microsoft.com/office/drawing/2014/chart" uri="{C3380CC4-5D6E-409C-BE32-E72D297353CC}">
              <c16:uniqueId val="{00000000-7F05-4042-ABE5-6676F1CB65F6}"/>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sv-S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pieChart>
        <c:varyColors val="1"/>
        <c:ser>
          <c:idx val="0"/>
          <c:order val="0"/>
          <c:tx>
            <c:strRef>
              <c:f>'Sammanställning - göm'!$E$1</c:f>
              <c:strCache>
                <c:ptCount val="1"/>
                <c:pt idx="0">
                  <c:v>Inbyggt ekonomiskt värde (kr)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6E7-48F4-A7D4-47C753A5A05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6E7-48F4-A7D4-47C753A5A05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6E7-48F4-A7D4-47C753A5A05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6E7-48F4-A7D4-47C753A5A05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6E7-48F4-A7D4-47C753A5A05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6E7-48F4-A7D4-47C753A5A05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6E7-48F4-A7D4-47C753A5A05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6E7-48F4-A7D4-47C753A5A05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6E7-48F4-A7D4-47C753A5A05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6E7-48F4-A7D4-47C753A5A05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16E7-48F4-A7D4-47C753A5A05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16E7-48F4-A7D4-47C753A5A05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16E7-48F4-A7D4-47C753A5A05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16E7-48F4-A7D4-47C753A5A05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04A1-4ABA-A2F5-1505B024627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04A1-4ABA-A2F5-1505B0246277}"/>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04A1-4ABA-A2F5-1505B0246277}"/>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04A1-4ABA-A2F5-1505B0246277}"/>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04A1-4ABA-A2F5-1505B0246277}"/>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04A1-4ABA-A2F5-1505B024627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('Sammanställning - göm'!$B$2:$B$4,'Sammanställning - göm'!$B$7:$B$21,'Sammanställning - göm'!$B$26:$B$27)</c:f>
              <c:strCache>
                <c:ptCount val="20"/>
                <c:pt idx="0">
                  <c:v>Belysning</c:v>
                </c:pt>
                <c:pt idx="1">
                  <c:v>Byggvaror</c:v>
                </c:pt>
                <c:pt idx="2">
                  <c:v>Dörrar &amp; Dörrtillbehör</c:v>
                </c:pt>
                <c:pt idx="3">
                  <c:v>Elinstallation</c:v>
                </c:pt>
                <c:pt idx="4">
                  <c:v>Fasad</c:v>
                </c:pt>
                <c:pt idx="5">
                  <c:v>Fönster</c:v>
                </c:pt>
                <c:pt idx="6">
                  <c:v>Galler &amp; smide</c:v>
                </c:pt>
                <c:pt idx="7">
                  <c:v>Glaspartier &amp; innerväggar</c:v>
                </c:pt>
                <c:pt idx="8">
                  <c:v>Golv</c:v>
                </c:pt>
                <c:pt idx="9">
                  <c:v>Inredning &amp; möbler</c:v>
                </c:pt>
                <c:pt idx="10">
                  <c:v>Kök &amp; storkök</c:v>
                </c:pt>
                <c:pt idx="11">
                  <c:v>Mark &amp; utemiljö</c:v>
                </c:pt>
                <c:pt idx="12">
                  <c:v>Portar</c:v>
                </c:pt>
                <c:pt idx="13">
                  <c:v>Tak</c:v>
                </c:pt>
                <c:pt idx="14">
                  <c:v>Trappor</c:v>
                </c:pt>
                <c:pt idx="15">
                  <c:v>Träprodukter</c:v>
                </c:pt>
                <c:pt idx="16">
                  <c:v>Vitvaror</c:v>
                </c:pt>
                <c:pt idx="17">
                  <c:v>VVS - samtliga kategorier</c:v>
                </c:pt>
                <c:pt idx="18">
                  <c:v>WC &amp; bad</c:v>
                </c:pt>
                <c:pt idx="19">
                  <c:v>Stomme</c:v>
                </c:pt>
              </c:strCache>
            </c:strRef>
          </c:cat>
          <c:val>
            <c:numRef>
              <c:f>('Sammanställning - göm'!$E$2:$E$4,'Sammanställning - göm'!$E$7:$E$21,'Sammanställning - göm'!$E$26:$E$27)</c:f>
              <c:numCache>
                <c:formatCode>General</c:formatCode>
                <c:ptCount val="20"/>
                <c:pt idx="0">
                  <c:v>0</c:v>
                </c:pt>
                <c:pt idx="1">
                  <c:v>0</c:v>
                </c:pt>
                <c:pt idx="2">
                  <c:v>11750</c:v>
                </c:pt>
                <c:pt idx="3">
                  <c:v>0</c:v>
                </c:pt>
                <c:pt idx="4">
                  <c:v>0</c:v>
                </c:pt>
                <c:pt idx="5">
                  <c:v>0</c:v>
                </c:pt>
                <c:pt idx="6">
                  <c:v>0</c:v>
                </c:pt>
                <c:pt idx="7">
                  <c:v>0</c:v>
                </c:pt>
                <c:pt idx="8">
                  <c:v>0</c:v>
                </c:pt>
                <c:pt idx="9">
                  <c:v>0</c:v>
                </c:pt>
                <c:pt idx="10">
                  <c:v>2700</c:v>
                </c:pt>
                <c:pt idx="11">
                  <c:v>0</c:v>
                </c:pt>
                <c:pt idx="12">
                  <c:v>0</c:v>
                </c:pt>
                <c:pt idx="13">
                  <c:v>0</c:v>
                </c:pt>
                <c:pt idx="14">
                  <c:v>0</c:v>
                </c:pt>
                <c:pt idx="15">
                  <c:v>0</c:v>
                </c:pt>
                <c:pt idx="16">
                  <c:v>7468</c:v>
                </c:pt>
                <c:pt idx="17">
                  <c:v>92236</c:v>
                </c:pt>
                <c:pt idx="18">
                  <c:v>4200</c:v>
                </c:pt>
                <c:pt idx="19">
                  <c:v>0</c:v>
                </c:pt>
              </c:numCache>
            </c:numRef>
          </c:val>
          <c:extLst>
            <c:ext xmlns:c16="http://schemas.microsoft.com/office/drawing/2014/chart" uri="{C3380CC4-5D6E-409C-BE32-E72D297353CC}">
              <c16:uniqueId val="{00000000-BDB0-46FB-BB9E-CE27784F7E88}"/>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sv-SE"/>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jpeg"/><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110490</xdr:colOff>
      <xdr:row>88</xdr:row>
      <xdr:rowOff>97155</xdr:rowOff>
    </xdr:from>
    <xdr:to>
      <xdr:col>14</xdr:col>
      <xdr:colOff>97790</xdr:colOff>
      <xdr:row>110</xdr:row>
      <xdr:rowOff>0</xdr:rowOff>
    </xdr:to>
    <xdr:graphicFrame macro="">
      <xdr:nvGraphicFramePr>
        <xdr:cNvPr id="8" name="Chart 7">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22225</xdr:colOff>
      <xdr:row>0</xdr:row>
      <xdr:rowOff>14605</xdr:rowOff>
    </xdr:from>
    <xdr:to>
      <xdr:col>2</xdr:col>
      <xdr:colOff>478155</xdr:colOff>
      <xdr:row>1</xdr:row>
      <xdr:rowOff>74930</xdr:rowOff>
    </xdr:to>
    <xdr:pic>
      <xdr:nvPicPr>
        <xdr:cNvPr id="2" name="Picture 2" descr="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a:srcRect/>
        <a:stretch>
          <a:fillRect/>
        </a:stretch>
      </xdr:blipFill>
      <xdr:spPr>
        <a:xfrm>
          <a:off x="22225" y="14605"/>
          <a:ext cx="1569720" cy="708025"/>
        </a:xfrm>
        <a:prstGeom prst="rect">
          <a:avLst/>
        </a:prstGeom>
      </xdr:spPr>
    </xdr:pic>
    <xdr:clientData/>
  </xdr:twoCellAnchor>
  <xdr:twoCellAnchor>
    <xdr:from>
      <xdr:col>9</xdr:col>
      <xdr:colOff>403225</xdr:colOff>
      <xdr:row>88</xdr:row>
      <xdr:rowOff>92710</xdr:rowOff>
    </xdr:from>
    <xdr:to>
      <xdr:col>14</xdr:col>
      <xdr:colOff>313055</xdr:colOff>
      <xdr:row>105</xdr:row>
      <xdr:rowOff>138430</xdr:rowOff>
    </xdr:to>
    <xdr:graphicFrame macro="">
      <xdr:nvGraphicFramePr>
        <xdr:cNvPr id="10" name="Chart 9">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18415</xdr:colOff>
      <xdr:row>73</xdr:row>
      <xdr:rowOff>4445</xdr:rowOff>
    </xdr:from>
    <xdr:to>
      <xdr:col>2</xdr:col>
      <xdr:colOff>513080</xdr:colOff>
      <xdr:row>74</xdr:row>
      <xdr:rowOff>66675</xdr:rowOff>
    </xdr:to>
    <xdr:pic>
      <xdr:nvPicPr>
        <xdr:cNvPr id="4" name="Picture 16" descr="Picture 16">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rcRect/>
        <a:stretch>
          <a:fillRect/>
        </a:stretch>
      </xdr:blipFill>
      <xdr:spPr>
        <a:xfrm>
          <a:off x="18415" y="14185900"/>
          <a:ext cx="1609090" cy="709930"/>
        </a:xfrm>
        <a:prstGeom prst="rect">
          <a:avLst/>
        </a:prstGeom>
      </xdr:spPr>
    </xdr:pic>
    <xdr:clientData/>
  </xdr:twoCellAnchor>
  <xdr:twoCellAnchor>
    <xdr:from>
      <xdr:col>0</xdr:col>
      <xdr:colOff>364490</xdr:colOff>
      <xdr:row>47</xdr:row>
      <xdr:rowOff>100965</xdr:rowOff>
    </xdr:from>
    <xdr:to>
      <xdr:col>14</xdr:col>
      <xdr:colOff>120650</xdr:colOff>
      <xdr:row>61</xdr:row>
      <xdr:rowOff>82550</xdr:rowOff>
    </xdr:to>
    <xdr:graphicFrame macro="">
      <xdr:nvGraphicFramePr>
        <xdr:cNvPr id="18" name="Chart 17">
          <a:extLst>
            <a:ext uri="{FF2B5EF4-FFF2-40B4-BE49-F238E27FC236}">
              <a16:creationId xmlns:a16="http://schemas.microsoft.com/office/drawing/2014/main" id="{00000000-0008-0000-00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35560</xdr:colOff>
      <xdr:row>88</xdr:row>
      <xdr:rowOff>21590</xdr:rowOff>
    </xdr:from>
    <xdr:to>
      <xdr:col>5</xdr:col>
      <xdr:colOff>21590</xdr:colOff>
      <xdr:row>105</xdr:row>
      <xdr:rowOff>26035</xdr:rowOff>
    </xdr:to>
    <xdr:graphicFrame macro="">
      <xdr:nvGraphicFramePr>
        <xdr:cNvPr id="9" name="Chart 8">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438150</xdr:colOff>
      <xdr:row>2</xdr:row>
      <xdr:rowOff>180975</xdr:rowOff>
    </xdr:from>
    <xdr:to>
      <xdr:col>1</xdr:col>
      <xdr:colOff>483870</xdr:colOff>
      <xdr:row>2</xdr:row>
      <xdr:rowOff>226695</xdr:rowOff>
    </xdr:to>
    <xdr:sp macro="" textlink="">
      <xdr:nvSpPr>
        <xdr:cNvPr id="2" name="Oval 1">
          <a:extLst>
            <a:ext uri="{FF2B5EF4-FFF2-40B4-BE49-F238E27FC236}">
              <a16:creationId xmlns:a16="http://schemas.microsoft.com/office/drawing/2014/main" id="{00000000-0008-0000-0200-000002000000}"/>
            </a:ext>
          </a:extLst>
        </xdr:cNvPr>
        <xdr:cNvSpPr/>
      </xdr:nvSpPr>
      <xdr:spPr>
        <a:xfrm>
          <a:off x="1028700" y="1155065"/>
          <a:ext cx="45085" cy="45720"/>
        </a:xfrm>
        <a:prstGeom prst="ellipse">
          <a:avLst/>
        </a:prstGeom>
        <a:solidFill>
          <a:schemeClr val="dk1"/>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a:p>
      </xdr:txBody>
    </xdr:sp>
    <xdr:clientData/>
  </xdr:twoCellAnchor>
  <xdr:twoCellAnchor>
    <xdr:from>
      <xdr:col>1</xdr:col>
      <xdr:colOff>438150</xdr:colOff>
      <xdr:row>3</xdr:row>
      <xdr:rowOff>133350</xdr:rowOff>
    </xdr:from>
    <xdr:to>
      <xdr:col>1</xdr:col>
      <xdr:colOff>483870</xdr:colOff>
      <xdr:row>3</xdr:row>
      <xdr:rowOff>179070</xdr:rowOff>
    </xdr:to>
    <xdr:sp macro="" textlink="">
      <xdr:nvSpPr>
        <xdr:cNvPr id="3" name="Oval 2">
          <a:extLst>
            <a:ext uri="{FF2B5EF4-FFF2-40B4-BE49-F238E27FC236}">
              <a16:creationId xmlns:a16="http://schemas.microsoft.com/office/drawing/2014/main" id="{00000000-0008-0000-0200-000003000000}"/>
            </a:ext>
          </a:extLst>
        </xdr:cNvPr>
        <xdr:cNvSpPr/>
      </xdr:nvSpPr>
      <xdr:spPr>
        <a:xfrm>
          <a:off x="1028700" y="1412240"/>
          <a:ext cx="45085" cy="45720"/>
        </a:xfrm>
        <a:prstGeom prst="ellipse">
          <a:avLst/>
        </a:prstGeom>
        <a:solidFill>
          <a:schemeClr val="dk1"/>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a:p>
      </xdr:txBody>
    </xdr:sp>
    <xdr:clientData/>
  </xdr:twoCellAnchor>
  <xdr:twoCellAnchor>
    <xdr:from>
      <xdr:col>1</xdr:col>
      <xdr:colOff>438150</xdr:colOff>
      <xdr:row>4</xdr:row>
      <xdr:rowOff>142875</xdr:rowOff>
    </xdr:from>
    <xdr:to>
      <xdr:col>1</xdr:col>
      <xdr:colOff>483870</xdr:colOff>
      <xdr:row>4</xdr:row>
      <xdr:rowOff>188595</xdr:rowOff>
    </xdr:to>
    <xdr:sp macro="" textlink="">
      <xdr:nvSpPr>
        <xdr:cNvPr id="4" name="Oval 3">
          <a:extLst>
            <a:ext uri="{FF2B5EF4-FFF2-40B4-BE49-F238E27FC236}">
              <a16:creationId xmlns:a16="http://schemas.microsoft.com/office/drawing/2014/main" id="{00000000-0008-0000-0200-000004000000}"/>
            </a:ext>
          </a:extLst>
        </xdr:cNvPr>
        <xdr:cNvSpPr/>
      </xdr:nvSpPr>
      <xdr:spPr>
        <a:xfrm>
          <a:off x="1028700" y="1678940"/>
          <a:ext cx="45085" cy="45720"/>
        </a:xfrm>
        <a:prstGeom prst="ellipse">
          <a:avLst/>
        </a:prstGeom>
        <a:solidFill>
          <a:schemeClr val="dk1"/>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a:p>
      </xdr:txBody>
    </xdr:sp>
    <xdr:clientData/>
  </xdr:twoCellAnchor>
  <xdr:twoCellAnchor>
    <xdr:from>
      <xdr:col>18</xdr:col>
      <xdr:colOff>317500</xdr:colOff>
      <xdr:row>1</xdr:row>
      <xdr:rowOff>69215</xdr:rowOff>
    </xdr:from>
    <xdr:to>
      <xdr:col>23</xdr:col>
      <xdr:colOff>594995</xdr:colOff>
      <xdr:row>15</xdr:row>
      <xdr:rowOff>24130</xdr:rowOff>
    </xdr:to>
    <xdr:sp macro="" textlink="">
      <xdr:nvSpPr>
        <xdr:cNvPr id="5" name="Ellips 15">
          <a:extLst>
            <a:ext uri="{FF2B5EF4-FFF2-40B4-BE49-F238E27FC236}">
              <a16:creationId xmlns:a16="http://schemas.microsoft.com/office/drawing/2014/main" id="{00000000-0008-0000-0200-000005000000}"/>
            </a:ext>
          </a:extLst>
        </xdr:cNvPr>
        <xdr:cNvSpPr/>
      </xdr:nvSpPr>
      <xdr:spPr>
        <a:xfrm>
          <a:off x="11269345" y="671830"/>
          <a:ext cx="3225165" cy="3385185"/>
        </a:xfrm>
        <a:prstGeom prst="ellipse">
          <a:avLst/>
        </a:prstGeom>
        <a:solidFill>
          <a:srgbClr val="DDE4F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ctr"/>
          <a:r>
            <a:rPr lang="sv-SE" sz="1800" b="1" i="0" u="sng">
              <a:solidFill>
                <a:srgbClr val="3F4B6D"/>
              </a:solidFill>
              <a:latin typeface="Calibri" charset="0"/>
            </a:rPr>
            <a:t>Tips</a:t>
          </a:r>
        </a:p>
        <a:p>
          <a:pPr algn="l"/>
          <a:endParaRPr/>
        </a:p>
        <a:p>
          <a:pPr algn="l"/>
          <a:r>
            <a:rPr lang="sv-SE" sz="1100" u="none">
              <a:solidFill>
                <a:srgbClr val="3F4B6D"/>
              </a:solidFill>
              <a:latin typeface="Calibri" charset="0"/>
            </a:rPr>
            <a:t>- Ange egen vikt när du inventerar din</a:t>
          </a:r>
          <a:r>
            <a:rPr lang="sv-SE" sz="1100" u="none" baseline="0">
              <a:solidFill>
                <a:srgbClr val="3F4B6D"/>
              </a:solidFill>
              <a:latin typeface="Calibri" charset="0"/>
            </a:rPr>
            <a:t>a produkter </a:t>
          </a:r>
          <a:r>
            <a:rPr lang="sv-SE" sz="1100" u="none">
              <a:solidFill>
                <a:srgbClr val="3F4B6D"/>
              </a:solidFill>
              <a:latin typeface="Calibri" charset="0"/>
            </a:rPr>
            <a:t>för att få en mer specifik beräkning </a:t>
          </a:r>
        </a:p>
        <a:p>
          <a:pPr algn="l"/>
          <a:endParaRPr/>
        </a:p>
        <a:p>
          <a:pPr algn="l"/>
          <a:r>
            <a:rPr lang="sv-SE" sz="1100" u="none">
              <a:solidFill>
                <a:srgbClr val="3F4B6D"/>
              </a:solidFill>
              <a:latin typeface="Calibri" charset="0"/>
            </a:rPr>
            <a:t>- Ange eget pris för att få en mer specifik beräkning</a:t>
          </a:r>
        </a:p>
        <a:p>
          <a:pPr algn="l"/>
          <a:endParaRPr/>
        </a:p>
        <a:p>
          <a:pPr algn="l"/>
          <a:r>
            <a:rPr lang="sv-SE" sz="1100" u="none">
              <a:solidFill>
                <a:srgbClr val="3F4B6D"/>
              </a:solidFill>
              <a:latin typeface="Calibri" charset="0"/>
            </a:rPr>
            <a:t>- Ange skick</a:t>
          </a:r>
          <a:r>
            <a:rPr lang="sv-SE" sz="1100" u="none" baseline="0">
              <a:solidFill>
                <a:srgbClr val="3F4B6D"/>
              </a:solidFill>
              <a:latin typeface="Calibri" charset="0"/>
            </a:rPr>
            <a:t> och fyll i produktinformation för att få ut dessa värden, samt få ett förfinat ekonomiskt värde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295275</xdr:colOff>
      <xdr:row>32</xdr:row>
      <xdr:rowOff>166370</xdr:rowOff>
    </xdr:from>
    <xdr:to>
      <xdr:col>4</xdr:col>
      <xdr:colOff>285750</xdr:colOff>
      <xdr:row>47</xdr:row>
      <xdr:rowOff>52070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352425</xdr:colOff>
      <xdr:row>32</xdr:row>
      <xdr:rowOff>156845</xdr:rowOff>
    </xdr:from>
    <xdr:to>
      <xdr:col>10</xdr:col>
      <xdr:colOff>9525</xdr:colOff>
      <xdr:row>47</xdr:row>
      <xdr:rowOff>42545</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104775</xdr:colOff>
      <xdr:row>32</xdr:row>
      <xdr:rowOff>128270</xdr:rowOff>
    </xdr:from>
    <xdr:to>
      <xdr:col>17</xdr:col>
      <xdr:colOff>409575</xdr:colOff>
      <xdr:row>47</xdr:row>
      <xdr:rowOff>13970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cbuild.se/hjalpsida"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Y157"/>
  <sheetViews>
    <sheetView showGridLines="0" tabSelected="1" zoomScaleNormal="100" zoomScaleSheetLayoutView="130" zoomScalePageLayoutView="60" workbookViewId="0">
      <selection activeCell="B166" sqref="B166"/>
    </sheetView>
  </sheetViews>
  <sheetFormatPr defaultColWidth="8.81640625" defaultRowHeight="14.5" x14ac:dyDescent="0.35"/>
  <cols>
    <col min="1" max="1" width="7.453125" style="148" customWidth="1"/>
    <col min="2" max="11" width="9.26953125" style="148" customWidth="1"/>
    <col min="12" max="12" width="9.7265625" style="148" customWidth="1"/>
    <col min="13" max="15" width="9.26953125" style="148" customWidth="1"/>
    <col min="16" max="16384" width="8.81640625" style="148"/>
  </cols>
  <sheetData>
    <row r="1" spans="1:21" ht="51" customHeight="1" x14ac:dyDescent="0.6">
      <c r="B1" s="93"/>
      <c r="C1" s="232"/>
      <c r="D1" s="232"/>
      <c r="E1" s="232"/>
      <c r="F1" s="232"/>
      <c r="G1" s="232"/>
      <c r="H1" s="232"/>
      <c r="I1" s="232"/>
      <c r="J1" s="232"/>
      <c r="K1" s="232"/>
      <c r="L1" s="232"/>
      <c r="M1" s="232"/>
      <c r="N1" s="232"/>
      <c r="O1" s="232"/>
      <c r="P1" s="55"/>
      <c r="Q1" s="55"/>
      <c r="R1" s="171"/>
      <c r="S1" s="171"/>
      <c r="T1" s="171"/>
      <c r="U1" s="171"/>
    </row>
    <row r="2" spans="1:21" ht="33" customHeight="1" x14ac:dyDescent="0.65">
      <c r="A2" s="31"/>
      <c r="B2" s="233" t="s">
        <v>658</v>
      </c>
      <c r="C2" s="233"/>
      <c r="D2" s="233"/>
      <c r="E2" s="233"/>
      <c r="F2" s="233"/>
      <c r="G2" s="233"/>
      <c r="H2" s="233"/>
      <c r="I2" s="233"/>
      <c r="J2" s="233"/>
      <c r="K2" s="233"/>
      <c r="L2" s="233"/>
      <c r="M2" s="233"/>
      <c r="N2" s="233"/>
      <c r="O2" s="107"/>
      <c r="P2" s="55"/>
      <c r="Q2" s="55"/>
      <c r="R2" s="171"/>
      <c r="S2" s="171"/>
      <c r="T2" s="171"/>
      <c r="U2" s="171"/>
    </row>
    <row r="3" spans="1:21" ht="12" customHeight="1" thickBot="1" x14ac:dyDescent="0.4">
      <c r="A3" s="31"/>
      <c r="B3" s="45"/>
      <c r="C3" s="45"/>
      <c r="D3" s="45"/>
      <c r="E3" s="45"/>
      <c r="F3" s="45"/>
      <c r="G3" s="45"/>
      <c r="H3" s="45"/>
      <c r="I3" s="132"/>
      <c r="J3" s="164"/>
      <c r="K3" s="164"/>
      <c r="L3" s="205"/>
      <c r="M3" s="161"/>
      <c r="N3" s="31"/>
      <c r="P3" s="171"/>
      <c r="Q3" s="171"/>
      <c r="R3" s="171"/>
      <c r="S3" s="171"/>
      <c r="T3" s="171"/>
      <c r="U3" s="171"/>
    </row>
    <row r="4" spans="1:21" ht="12" customHeight="1" x14ac:dyDescent="0.35">
      <c r="A4" s="31"/>
      <c r="B4" s="238" t="s">
        <v>465</v>
      </c>
      <c r="C4" s="239"/>
      <c r="D4" s="239"/>
      <c r="E4" s="239"/>
      <c r="F4" s="240" t="s">
        <v>218</v>
      </c>
      <c r="G4" s="240"/>
      <c r="H4" s="240"/>
      <c r="I4" s="240"/>
      <c r="J4" s="241"/>
      <c r="K4" s="164"/>
      <c r="L4" s="205"/>
      <c r="M4" s="161"/>
      <c r="N4" s="31"/>
      <c r="P4" s="171"/>
      <c r="Q4" s="171"/>
      <c r="R4" s="171"/>
      <c r="S4" s="171"/>
      <c r="T4" s="171"/>
      <c r="U4" s="171"/>
    </row>
    <row r="5" spans="1:21" ht="12" customHeight="1" thickBot="1" x14ac:dyDescent="0.4">
      <c r="A5" s="31"/>
      <c r="B5" s="3" t="s">
        <v>576</v>
      </c>
      <c r="C5" s="122"/>
      <c r="D5" s="122"/>
      <c r="E5" s="122"/>
      <c r="F5" s="242" t="s">
        <v>306</v>
      </c>
      <c r="G5" s="242"/>
      <c r="H5" s="242"/>
      <c r="I5" s="242"/>
      <c r="J5" s="243"/>
      <c r="K5" s="164"/>
      <c r="L5" s="205"/>
      <c r="M5" s="161"/>
      <c r="N5" s="31"/>
      <c r="P5" s="171"/>
      <c r="Q5" s="171"/>
      <c r="R5" s="171"/>
      <c r="S5" s="171"/>
      <c r="T5" s="171"/>
      <c r="U5" s="171"/>
    </row>
    <row r="6" spans="1:21" ht="12" customHeight="1" x14ac:dyDescent="0.35">
      <c r="B6" s="184"/>
      <c r="C6" s="184"/>
      <c r="D6" s="181"/>
      <c r="E6" s="181"/>
      <c r="F6" s="185"/>
      <c r="G6" s="185"/>
      <c r="H6" s="185"/>
      <c r="I6" s="185"/>
      <c r="J6" s="185"/>
      <c r="K6" s="138"/>
      <c r="L6" s="205"/>
      <c r="M6" s="15"/>
      <c r="P6" s="171"/>
      <c r="Q6" s="171"/>
      <c r="R6" s="171"/>
      <c r="S6" s="171"/>
      <c r="T6" s="171"/>
      <c r="U6" s="171"/>
    </row>
    <row r="7" spans="1:21" ht="12" customHeight="1" x14ac:dyDescent="0.35">
      <c r="B7" s="199" t="s">
        <v>117</v>
      </c>
      <c r="C7" s="199"/>
      <c r="D7" s="199"/>
      <c r="E7" s="199"/>
      <c r="F7" s="199"/>
      <c r="G7" s="199"/>
      <c r="H7" s="199"/>
      <c r="I7" s="199"/>
      <c r="J7" s="199"/>
      <c r="K7" s="87" t="s">
        <v>569</v>
      </c>
      <c r="L7" s="175"/>
      <c r="M7" s="15"/>
      <c r="P7" s="171"/>
      <c r="Q7" s="171"/>
      <c r="R7" s="171"/>
      <c r="S7" s="171"/>
      <c r="T7" s="171"/>
      <c r="U7" s="171"/>
    </row>
    <row r="8" spans="1:21" ht="12" customHeight="1" x14ac:dyDescent="0.35">
      <c r="B8" s="88" t="s">
        <v>145</v>
      </c>
      <c r="C8" s="45"/>
      <c r="D8" s="45"/>
      <c r="E8" s="45"/>
      <c r="F8" s="45"/>
      <c r="G8" s="45"/>
      <c r="H8" s="45"/>
      <c r="I8" s="132"/>
      <c r="J8" s="164"/>
      <c r="K8" s="138"/>
      <c r="L8" s="205"/>
      <c r="M8" s="15"/>
      <c r="P8" s="171"/>
      <c r="Q8" s="171"/>
      <c r="R8" s="171"/>
      <c r="S8" s="171"/>
      <c r="T8" s="171"/>
      <c r="U8" s="171"/>
    </row>
    <row r="9" spans="1:21" ht="12" customHeight="1" x14ac:dyDescent="0.35">
      <c r="B9" s="88"/>
      <c r="C9" s="45"/>
      <c r="D9" s="45"/>
      <c r="E9" s="45"/>
      <c r="F9" s="45"/>
      <c r="G9" s="45"/>
      <c r="H9" s="45"/>
      <c r="I9" s="132"/>
      <c r="J9" s="164"/>
      <c r="K9" s="138"/>
      <c r="L9" s="205"/>
      <c r="M9" s="15"/>
      <c r="P9" s="171"/>
      <c r="Q9" s="171"/>
      <c r="R9" s="171"/>
      <c r="S9" s="171"/>
      <c r="T9" s="171"/>
      <c r="U9" s="171"/>
    </row>
    <row r="10" spans="1:21" ht="19.899999999999999" customHeight="1" x14ac:dyDescent="0.45">
      <c r="A10" s="191"/>
      <c r="B10" s="82" t="s">
        <v>432</v>
      </c>
      <c r="C10" s="191"/>
      <c r="D10" s="191"/>
      <c r="E10" s="16"/>
      <c r="F10" s="236" t="s">
        <v>421</v>
      </c>
      <c r="G10" s="236"/>
      <c r="H10" s="236"/>
      <c r="I10" s="236"/>
      <c r="J10" s="236"/>
      <c r="K10" s="77"/>
      <c r="L10" s="77"/>
      <c r="M10" s="83"/>
      <c r="N10" s="77"/>
      <c r="O10" s="83"/>
      <c r="P10" s="19"/>
      <c r="Q10" s="171"/>
      <c r="R10" s="171"/>
      <c r="S10" s="171"/>
      <c r="T10" s="171"/>
      <c r="U10" s="171"/>
    </row>
    <row r="11" spans="1:21" ht="13.9" customHeight="1" x14ac:dyDescent="0.45">
      <c r="A11" s="103"/>
      <c r="B11" s="176"/>
      <c r="C11" s="103"/>
      <c r="D11" s="103"/>
      <c r="E11" s="133"/>
      <c r="F11" s="154"/>
      <c r="G11" s="154"/>
      <c r="H11" s="154"/>
      <c r="I11" s="154"/>
      <c r="J11" s="154"/>
      <c r="K11" s="149"/>
      <c r="L11" s="149"/>
      <c r="N11" s="149"/>
      <c r="P11" s="215"/>
      <c r="Q11" s="171"/>
      <c r="R11" s="171"/>
      <c r="S11" s="171"/>
      <c r="T11" s="171"/>
      <c r="U11" s="171"/>
    </row>
    <row r="12" spans="1:21" ht="13.9" customHeight="1" x14ac:dyDescent="0.35">
      <c r="A12" s="72"/>
      <c r="B12" s="235"/>
      <c r="C12" s="235"/>
      <c r="D12" s="235"/>
      <c r="E12" s="235"/>
      <c r="F12" s="235"/>
      <c r="G12" s="235"/>
      <c r="H12" s="235"/>
      <c r="I12" s="235"/>
      <c r="J12" s="235"/>
      <c r="K12" s="235"/>
      <c r="L12" s="149"/>
      <c r="N12" s="149"/>
      <c r="P12" s="215"/>
      <c r="Q12" s="171"/>
      <c r="R12" s="171"/>
      <c r="S12" s="171"/>
      <c r="T12" s="171"/>
      <c r="U12" s="171"/>
    </row>
    <row r="13" spans="1:21" ht="12" customHeight="1" x14ac:dyDescent="0.35">
      <c r="B13" s="61" t="s">
        <v>147</v>
      </c>
      <c r="C13" s="61"/>
      <c r="D13" s="61"/>
      <c r="E13" s="61"/>
      <c r="F13" s="61"/>
      <c r="G13" s="61"/>
      <c r="H13" s="61"/>
      <c r="I13" s="61"/>
      <c r="J13" s="61"/>
      <c r="K13" s="61"/>
      <c r="L13" s="216"/>
      <c r="M13" s="78"/>
      <c r="P13" s="111"/>
      <c r="Q13" s="171"/>
      <c r="R13" s="171"/>
      <c r="S13" s="171"/>
      <c r="T13" s="171"/>
      <c r="U13" s="171"/>
    </row>
    <row r="14" spans="1:21" ht="12" customHeight="1" x14ac:dyDescent="0.35">
      <c r="B14" s="84" t="s">
        <v>13</v>
      </c>
      <c r="C14" s="84"/>
      <c r="D14" s="84"/>
      <c r="E14" s="61"/>
      <c r="F14" s="61"/>
      <c r="G14" s="61"/>
      <c r="H14" s="61"/>
      <c r="I14" s="61"/>
      <c r="J14" s="61"/>
      <c r="K14" s="61"/>
      <c r="L14" s="216"/>
      <c r="M14" s="78"/>
      <c r="P14" s="111"/>
      <c r="Q14" s="171"/>
      <c r="R14" s="171"/>
      <c r="S14" s="171"/>
      <c r="T14" s="171"/>
      <c r="U14" s="171"/>
    </row>
    <row r="15" spans="1:21" ht="12" customHeight="1" x14ac:dyDescent="0.35">
      <c r="B15" s="115"/>
      <c r="C15" s="115"/>
      <c r="D15" s="115"/>
      <c r="E15" s="61"/>
      <c r="F15" s="61"/>
      <c r="G15" s="61"/>
      <c r="H15" s="61"/>
      <c r="I15" s="61"/>
      <c r="J15" s="61"/>
      <c r="K15" s="61"/>
      <c r="L15" s="216"/>
      <c r="M15" s="78"/>
      <c r="P15" s="111"/>
      <c r="Q15" s="171"/>
      <c r="R15" s="171"/>
      <c r="S15" s="171"/>
      <c r="T15" s="171"/>
      <c r="U15" s="171"/>
    </row>
    <row r="16" spans="1:21" ht="13" customHeight="1" x14ac:dyDescent="0.35">
      <c r="A16" s="20"/>
      <c r="B16" s="237" t="s">
        <v>196</v>
      </c>
      <c r="C16" s="237"/>
      <c r="D16" s="237"/>
      <c r="E16" s="237"/>
      <c r="F16" s="237"/>
      <c r="G16" s="172"/>
      <c r="H16" s="192"/>
      <c r="I16" s="192"/>
      <c r="J16" s="100"/>
      <c r="K16" s="100"/>
      <c r="L16" s="172"/>
      <c r="M16" s="172"/>
      <c r="N16" s="100"/>
      <c r="O16" s="172"/>
      <c r="P16" s="111"/>
      <c r="Q16" s="171"/>
      <c r="R16" s="171"/>
      <c r="S16" s="171"/>
      <c r="T16" s="171"/>
      <c r="U16" s="171"/>
    </row>
    <row r="17" spans="1:25" ht="12" customHeight="1" x14ac:dyDescent="0.35">
      <c r="B17" s="46"/>
      <c r="C17" s="46"/>
      <c r="D17" s="46"/>
      <c r="E17" s="46"/>
      <c r="F17" s="46"/>
      <c r="G17" s="31"/>
      <c r="H17" s="7"/>
      <c r="I17" s="7"/>
      <c r="J17" s="111"/>
      <c r="K17" s="165"/>
      <c r="L17" s="31"/>
      <c r="M17" s="31"/>
      <c r="N17" s="165"/>
      <c r="O17" s="31"/>
      <c r="P17" s="111"/>
      <c r="Q17" s="171"/>
      <c r="R17" s="171"/>
      <c r="S17" s="171"/>
      <c r="T17" s="171"/>
      <c r="U17" s="171"/>
    </row>
    <row r="18" spans="1:25" ht="15" customHeight="1" x14ac:dyDescent="0.35">
      <c r="B18" s="283" t="s">
        <v>340</v>
      </c>
      <c r="C18" s="283"/>
      <c r="D18" s="283"/>
      <c r="E18" s="283"/>
      <c r="F18" s="282">
        <v>28</v>
      </c>
      <c r="G18" s="282"/>
      <c r="H18" s="137"/>
      <c r="I18" s="234" t="s">
        <v>649</v>
      </c>
      <c r="J18" s="234"/>
      <c r="K18" s="234"/>
      <c r="L18" s="234"/>
      <c r="M18" s="245">
        <f>'Potential per produkt'!I3/1000</f>
        <v>1.4550000000000001</v>
      </c>
      <c r="N18" s="245"/>
      <c r="O18" s="188"/>
      <c r="P18" s="111"/>
      <c r="Q18" s="171"/>
      <c r="R18" s="171"/>
      <c r="S18" s="171"/>
      <c r="T18" s="171"/>
      <c r="U18" s="171"/>
    </row>
    <row r="19" spans="1:25" ht="15" customHeight="1" x14ac:dyDescent="0.35">
      <c r="B19" s="50" t="s">
        <v>22</v>
      </c>
      <c r="C19" s="69">
        <v>1</v>
      </c>
      <c r="D19" s="206" t="s">
        <v>246</v>
      </c>
      <c r="E19" s="26"/>
      <c r="F19" s="210"/>
      <c r="G19" s="210"/>
      <c r="H19" s="137"/>
      <c r="I19" s="200" t="s">
        <v>6</v>
      </c>
      <c r="J19" s="201">
        <v>1</v>
      </c>
      <c r="K19" s="244" t="s">
        <v>644</v>
      </c>
      <c r="L19" s="244"/>
      <c r="M19" s="246"/>
      <c r="N19" s="246"/>
      <c r="O19" s="31"/>
      <c r="P19" s="111"/>
      <c r="Q19" s="171"/>
      <c r="R19" s="171"/>
      <c r="S19" s="171"/>
      <c r="T19" s="171"/>
      <c r="U19" s="171"/>
    </row>
    <row r="20" spans="1:25" ht="15" customHeight="1" x14ac:dyDescent="0.35">
      <c r="B20" s="94"/>
      <c r="C20" s="94"/>
      <c r="D20" s="94"/>
      <c r="E20" s="94"/>
      <c r="F20" s="53"/>
      <c r="G20" s="53"/>
      <c r="H20" s="137"/>
      <c r="I20" s="217" t="s">
        <v>131</v>
      </c>
      <c r="J20" s="217"/>
      <c r="K20" s="217"/>
      <c r="L20" s="217"/>
      <c r="M20" s="247">
        <f>'Potential per produkt'!J3/1000</f>
        <v>4.4939999999999998</v>
      </c>
      <c r="N20" s="247"/>
      <c r="O20" s="31"/>
      <c r="P20" s="111"/>
      <c r="Q20" s="171"/>
      <c r="R20" s="171"/>
      <c r="S20" s="171"/>
      <c r="T20" s="171"/>
      <c r="U20" s="171"/>
    </row>
    <row r="21" spans="1:25" ht="15" customHeight="1" x14ac:dyDescent="0.35">
      <c r="B21" s="284" t="s">
        <v>665</v>
      </c>
      <c r="C21" s="284"/>
      <c r="D21" s="284"/>
      <c r="E21" s="284"/>
      <c r="F21" s="285">
        <v>86</v>
      </c>
      <c r="G21" s="285"/>
      <c r="H21" s="137"/>
      <c r="I21" s="21" t="s">
        <v>6</v>
      </c>
      <c r="J21" s="201">
        <v>0.95299999999999996</v>
      </c>
      <c r="K21" s="252" t="s">
        <v>644</v>
      </c>
      <c r="L21" s="252"/>
      <c r="M21" s="248"/>
      <c r="N21" s="248"/>
      <c r="O21" s="31"/>
      <c r="P21" s="111"/>
      <c r="Q21" s="171"/>
      <c r="R21" s="171"/>
      <c r="S21" s="171"/>
      <c r="T21" s="171"/>
      <c r="U21" s="171"/>
    </row>
    <row r="22" spans="1:25" ht="15" customHeight="1" x14ac:dyDescent="0.35">
      <c r="B22" s="50" t="s">
        <v>22</v>
      </c>
      <c r="C22" s="69">
        <v>1</v>
      </c>
      <c r="D22" s="206" t="s">
        <v>208</v>
      </c>
      <c r="E22" s="26"/>
      <c r="F22" s="210"/>
      <c r="G22" s="210"/>
      <c r="H22" s="137"/>
      <c r="I22" s="217" t="s">
        <v>167</v>
      </c>
      <c r="J22" s="217"/>
      <c r="K22" s="217"/>
      <c r="L22" s="217"/>
      <c r="M22" s="253">
        <f>'Potential per produkt'!K3</f>
        <v>118354</v>
      </c>
      <c r="N22" s="253"/>
      <c r="O22" s="31"/>
      <c r="P22" s="111"/>
      <c r="Q22" s="171"/>
      <c r="R22" s="171"/>
      <c r="S22" s="171"/>
      <c r="T22" s="171"/>
      <c r="U22" s="171"/>
    </row>
    <row r="23" spans="1:25" ht="15" customHeight="1" x14ac:dyDescent="0.35">
      <c r="B23" s="126"/>
      <c r="C23" s="126"/>
      <c r="D23" s="126"/>
      <c r="E23" s="126"/>
      <c r="F23" s="53"/>
      <c r="G23" s="53"/>
      <c r="H23" s="137"/>
      <c r="I23" s="21" t="s">
        <v>6</v>
      </c>
      <c r="J23" s="201">
        <v>0.69799999999999995</v>
      </c>
      <c r="K23" s="252" t="s">
        <v>644</v>
      </c>
      <c r="L23" s="252"/>
      <c r="M23" s="254"/>
      <c r="N23" s="254"/>
      <c r="O23" s="31"/>
      <c r="P23" s="111"/>
      <c r="Q23" s="171"/>
      <c r="R23" s="171"/>
      <c r="S23" s="171"/>
      <c r="T23" s="171"/>
      <c r="U23" s="171"/>
    </row>
    <row r="24" spans="1:25" ht="15" customHeight="1" x14ac:dyDescent="0.35">
      <c r="B24" s="85"/>
      <c r="C24" s="85"/>
      <c r="D24" s="85"/>
      <c r="E24" s="85"/>
      <c r="F24" s="65"/>
      <c r="G24" s="65"/>
      <c r="H24" s="137"/>
      <c r="I24" s="162"/>
      <c r="J24" s="162"/>
      <c r="K24" s="162"/>
      <c r="L24" s="162"/>
      <c r="M24" s="105"/>
      <c r="N24" s="105"/>
      <c r="O24" s="31"/>
      <c r="P24" s="111"/>
      <c r="Q24" s="171"/>
      <c r="R24" s="171"/>
      <c r="S24" s="171"/>
      <c r="T24" s="171"/>
      <c r="U24" s="171"/>
    </row>
    <row r="25" spans="1:25" ht="15" customHeight="1" x14ac:dyDescent="0.35">
      <c r="B25" s="85"/>
      <c r="C25" s="85"/>
      <c r="D25" s="85"/>
      <c r="E25" s="85"/>
      <c r="F25" s="65"/>
      <c r="G25" s="65"/>
      <c r="H25" s="137"/>
      <c r="I25" s="162"/>
      <c r="J25" s="162"/>
      <c r="K25" s="162"/>
      <c r="L25" s="162"/>
      <c r="M25" s="105"/>
      <c r="N25" s="105"/>
      <c r="O25" s="31"/>
      <c r="P25" s="165"/>
    </row>
    <row r="26" spans="1:25" ht="15" customHeight="1" x14ac:dyDescent="0.35">
      <c r="A26" s="172"/>
      <c r="B26" s="211" t="s">
        <v>338</v>
      </c>
      <c r="C26" s="211"/>
      <c r="D26" s="211"/>
      <c r="E26" s="211"/>
      <c r="F26" s="211"/>
      <c r="G26" s="70"/>
      <c r="H26" s="9"/>
      <c r="I26" s="192"/>
      <c r="J26" s="172"/>
      <c r="K26" s="172"/>
      <c r="L26" s="172"/>
      <c r="M26" s="172"/>
      <c r="N26" s="172"/>
      <c r="O26" s="172"/>
      <c r="P26" s="165"/>
    </row>
    <row r="27" spans="1:25" ht="15" customHeight="1" x14ac:dyDescent="0.35">
      <c r="A27" s="31"/>
      <c r="B27" s="86"/>
      <c r="C27" s="86"/>
      <c r="D27" s="86"/>
      <c r="E27" s="86"/>
      <c r="F27" s="86"/>
      <c r="G27" s="193"/>
      <c r="H27" s="101"/>
      <c r="I27" s="66"/>
      <c r="J27" s="31"/>
      <c r="K27" s="31"/>
      <c r="L27" s="31"/>
      <c r="M27" s="31"/>
      <c r="N27" s="31"/>
      <c r="O27" s="31"/>
      <c r="P27" s="165"/>
    </row>
    <row r="28" spans="1:25" ht="15" customHeight="1" x14ac:dyDescent="0.35">
      <c r="A28" s="155"/>
      <c r="B28" s="218" t="s">
        <v>295</v>
      </c>
      <c r="C28" s="219"/>
      <c r="D28" s="219"/>
      <c r="E28" s="219"/>
      <c r="F28" s="219"/>
      <c r="G28" s="219"/>
      <c r="H28" s="219"/>
      <c r="I28" s="219"/>
      <c r="J28" s="219"/>
      <c r="K28" s="255" t="s">
        <v>46</v>
      </c>
      <c r="L28" s="256"/>
      <c r="M28" s="256"/>
      <c r="N28" s="256"/>
      <c r="O28" s="31"/>
      <c r="P28" s="165"/>
    </row>
    <row r="29" spans="1:25" ht="15" customHeight="1" x14ac:dyDescent="0.35">
      <c r="A29" s="155"/>
      <c r="B29" s="220" t="s">
        <v>340</v>
      </c>
      <c r="C29" s="221"/>
      <c r="D29" s="221"/>
      <c r="E29" s="221"/>
      <c r="F29" s="221"/>
      <c r="G29" s="221"/>
      <c r="H29" s="222">
        <v>28</v>
      </c>
      <c r="I29" s="222"/>
      <c r="J29" s="222"/>
      <c r="K29" s="255"/>
      <c r="L29" s="256"/>
      <c r="M29" s="256"/>
      <c r="N29" s="256"/>
      <c r="O29" s="31"/>
      <c r="P29" s="165"/>
    </row>
    <row r="30" spans="1:25" ht="15" customHeight="1" x14ac:dyDescent="0.35">
      <c r="A30" s="155"/>
      <c r="B30" s="220" t="s">
        <v>665</v>
      </c>
      <c r="C30" s="221"/>
      <c r="D30" s="221"/>
      <c r="E30" s="221"/>
      <c r="F30" s="221"/>
      <c r="G30" s="221"/>
      <c r="H30" s="222">
        <v>86</v>
      </c>
      <c r="I30" s="222"/>
      <c r="J30" s="222"/>
      <c r="K30" s="255"/>
      <c r="L30" s="256"/>
      <c r="M30" s="256"/>
      <c r="N30" s="256"/>
      <c r="O30" s="31"/>
      <c r="P30" s="165"/>
    </row>
    <row r="31" spans="1:25" ht="15" customHeight="1" x14ac:dyDescent="0.35">
      <c r="A31" s="155"/>
      <c r="B31" s="223" t="s">
        <v>175</v>
      </c>
      <c r="C31" s="224"/>
      <c r="D31" s="224"/>
      <c r="E31" s="224"/>
      <c r="F31" s="224"/>
      <c r="G31" s="224"/>
      <c r="H31" s="225">
        <v>1.45</v>
      </c>
      <c r="I31" s="225"/>
      <c r="J31" s="225"/>
      <c r="K31" s="255"/>
      <c r="L31" s="256"/>
      <c r="M31" s="256"/>
      <c r="N31" s="256"/>
      <c r="O31" s="31"/>
      <c r="P31" s="165"/>
    </row>
    <row r="32" spans="1:25" ht="15" customHeight="1" x14ac:dyDescent="0.35">
      <c r="A32" s="155"/>
      <c r="B32" s="249" t="s">
        <v>676</v>
      </c>
      <c r="C32" s="250"/>
      <c r="D32" s="250"/>
      <c r="E32" s="250"/>
      <c r="F32" s="250"/>
      <c r="G32" s="250"/>
      <c r="H32" s="251">
        <v>4.49</v>
      </c>
      <c r="I32" s="251"/>
      <c r="J32" s="251"/>
      <c r="K32" s="255"/>
      <c r="L32" s="256"/>
      <c r="M32" s="256"/>
      <c r="N32" s="256"/>
      <c r="O32" s="31"/>
      <c r="P32" s="165"/>
      <c r="Q32" s="171"/>
      <c r="R32" s="171"/>
      <c r="S32" s="171"/>
      <c r="T32" s="171"/>
      <c r="U32" s="171"/>
      <c r="V32" s="171"/>
      <c r="W32" s="171"/>
      <c r="X32" s="171"/>
      <c r="Y32" s="171"/>
    </row>
    <row r="33" spans="1:25" ht="15" customHeight="1" x14ac:dyDescent="0.35">
      <c r="A33" s="155"/>
      <c r="B33" s="223" t="s">
        <v>167</v>
      </c>
      <c r="C33" s="224"/>
      <c r="D33" s="224"/>
      <c r="E33" s="224"/>
      <c r="F33" s="224"/>
      <c r="G33" s="224"/>
      <c r="H33" s="263">
        <v>118353.9</v>
      </c>
      <c r="I33" s="263"/>
      <c r="J33" s="263"/>
      <c r="K33" s="255"/>
      <c r="L33" s="256"/>
      <c r="M33" s="256"/>
      <c r="N33" s="256"/>
      <c r="O33" s="31"/>
      <c r="P33" s="165"/>
      <c r="Q33" s="171"/>
      <c r="R33" s="171"/>
      <c r="S33" s="171"/>
      <c r="T33" s="171"/>
      <c r="U33" s="171"/>
      <c r="V33" s="171"/>
      <c r="W33" s="171"/>
      <c r="X33" s="171"/>
      <c r="Y33" s="171"/>
    </row>
    <row r="34" spans="1:25" ht="15" customHeight="1" x14ac:dyDescent="0.35">
      <c r="A34" s="31"/>
      <c r="B34" s="86"/>
      <c r="C34" s="86"/>
      <c r="D34" s="86"/>
      <c r="E34" s="46"/>
      <c r="F34" s="86"/>
      <c r="G34" s="193"/>
      <c r="H34" s="101"/>
      <c r="I34" s="66"/>
      <c r="J34" s="31"/>
      <c r="K34" s="31"/>
      <c r="L34" s="31"/>
      <c r="M34" s="31"/>
      <c r="N34" s="31"/>
      <c r="O34" s="31"/>
      <c r="P34" s="165"/>
      <c r="Q34" s="171"/>
      <c r="R34" s="171"/>
      <c r="S34" s="171"/>
      <c r="T34" s="171"/>
      <c r="U34" s="171"/>
      <c r="V34" s="171"/>
      <c r="W34" s="171"/>
      <c r="X34" s="171"/>
      <c r="Y34" s="171"/>
    </row>
    <row r="35" spans="1:25" ht="15" customHeight="1" x14ac:dyDescent="0.35">
      <c r="A35" s="155"/>
      <c r="B35" s="264" t="s">
        <v>56</v>
      </c>
      <c r="C35" s="264"/>
      <c r="D35" s="264"/>
      <c r="E35" s="264"/>
      <c r="F35" s="264"/>
      <c r="G35" s="265" t="s">
        <v>244</v>
      </c>
      <c r="H35" s="266"/>
      <c r="I35" s="265" t="s">
        <v>36</v>
      </c>
      <c r="J35" s="266"/>
      <c r="K35" s="265" t="s">
        <v>715</v>
      </c>
      <c r="L35" s="266"/>
      <c r="M35" s="267" t="s">
        <v>621</v>
      </c>
      <c r="N35" s="267"/>
      <c r="O35" s="31"/>
      <c r="P35" s="165"/>
      <c r="Q35" s="8" t="s">
        <v>295</v>
      </c>
      <c r="R35" s="8">
        <f>H30</f>
        <v>86</v>
      </c>
      <c r="S35" s="8"/>
      <c r="T35" s="8"/>
      <c r="U35" s="8"/>
      <c r="V35" s="8"/>
      <c r="W35" s="8"/>
      <c r="X35" s="8"/>
      <c r="Y35" s="8"/>
    </row>
    <row r="36" spans="1:25" ht="15" customHeight="1" x14ac:dyDescent="0.35">
      <c r="A36" s="155"/>
      <c r="B36" s="268" t="s">
        <v>340</v>
      </c>
      <c r="C36" s="268"/>
      <c r="D36" s="268"/>
      <c r="E36" s="268"/>
      <c r="F36" s="220"/>
      <c r="G36" s="269">
        <v>0</v>
      </c>
      <c r="H36" s="270"/>
      <c r="I36" s="269">
        <v>0</v>
      </c>
      <c r="J36" s="270"/>
      <c r="K36" s="269">
        <v>0</v>
      </c>
      <c r="L36" s="270"/>
      <c r="M36" s="267" t="s">
        <v>668</v>
      </c>
      <c r="N36" s="267"/>
      <c r="O36" s="31"/>
      <c r="P36" s="165"/>
      <c r="Q36" s="8" t="s">
        <v>256</v>
      </c>
      <c r="R36" s="8">
        <f>G37</f>
        <v>0</v>
      </c>
      <c r="S36" s="202"/>
      <c r="T36" s="202"/>
      <c r="U36" s="202"/>
      <c r="V36" s="202"/>
      <c r="W36" s="202"/>
      <c r="X36" s="202"/>
      <c r="Y36" s="202"/>
    </row>
    <row r="37" spans="1:25" ht="15" customHeight="1" x14ac:dyDescent="0.35">
      <c r="A37" s="155"/>
      <c r="B37" s="268" t="s">
        <v>665</v>
      </c>
      <c r="C37" s="268"/>
      <c r="D37" s="268"/>
      <c r="E37" s="268"/>
      <c r="F37" s="220"/>
      <c r="G37" s="269">
        <v>0</v>
      </c>
      <c r="H37" s="270"/>
      <c r="I37" s="269">
        <v>0</v>
      </c>
      <c r="J37" s="270"/>
      <c r="K37" s="269">
        <v>0</v>
      </c>
      <c r="L37" s="270"/>
      <c r="M37" s="267" t="s">
        <v>668</v>
      </c>
      <c r="N37" s="267"/>
      <c r="O37" s="31"/>
      <c r="P37" s="165"/>
      <c r="Q37" s="8" t="s">
        <v>351</v>
      </c>
      <c r="R37" s="8">
        <f>I37</f>
        <v>0</v>
      </c>
      <c r="S37" s="202"/>
      <c r="T37" s="202"/>
      <c r="U37" s="202"/>
      <c r="V37" s="202"/>
      <c r="W37" s="202"/>
      <c r="X37" s="202"/>
      <c r="Y37" s="202"/>
    </row>
    <row r="38" spans="1:25" ht="15" customHeight="1" x14ac:dyDescent="0.35">
      <c r="A38" s="155"/>
      <c r="B38" s="116" t="s">
        <v>175</v>
      </c>
      <c r="C38" s="116"/>
      <c r="D38" s="116"/>
      <c r="E38" s="116"/>
      <c r="F38" s="104"/>
      <c r="G38" s="225">
        <v>0</v>
      </c>
      <c r="H38" s="225"/>
      <c r="I38" s="225">
        <v>0</v>
      </c>
      <c r="J38" s="225"/>
      <c r="K38" s="225">
        <v>0</v>
      </c>
      <c r="L38" s="225"/>
      <c r="M38" s="276" t="s">
        <v>668</v>
      </c>
      <c r="N38" s="276"/>
      <c r="O38" s="31"/>
      <c r="P38" s="165"/>
      <c r="Q38" s="8" t="s">
        <v>643</v>
      </c>
      <c r="R38" s="8">
        <f>K37</f>
        <v>0</v>
      </c>
      <c r="S38" s="202"/>
      <c r="T38" s="202"/>
      <c r="U38" s="202"/>
      <c r="V38" s="202"/>
      <c r="W38" s="202"/>
      <c r="X38" s="202"/>
      <c r="Y38" s="202"/>
    </row>
    <row r="39" spans="1:25" x14ac:dyDescent="0.35">
      <c r="A39" s="155"/>
      <c r="B39" s="277" t="s">
        <v>676</v>
      </c>
      <c r="C39" s="277"/>
      <c r="D39" s="277"/>
      <c r="E39" s="277"/>
      <c r="F39" s="249"/>
      <c r="G39" s="251">
        <v>0</v>
      </c>
      <c r="H39" s="251"/>
      <c r="I39" s="251">
        <v>0</v>
      </c>
      <c r="J39" s="251"/>
      <c r="K39" s="251">
        <v>0</v>
      </c>
      <c r="L39" s="251"/>
      <c r="M39" s="276" t="s">
        <v>668</v>
      </c>
      <c r="N39" s="276"/>
      <c r="O39" s="31"/>
      <c r="P39" s="165"/>
      <c r="Q39" s="8" t="s">
        <v>96</v>
      </c>
      <c r="R39" s="8">
        <f>G44</f>
        <v>0</v>
      </c>
      <c r="S39" s="202"/>
      <c r="T39" s="202"/>
      <c r="U39" s="202"/>
      <c r="V39" s="202"/>
      <c r="W39" s="202"/>
      <c r="X39" s="202"/>
      <c r="Y39" s="202"/>
    </row>
    <row r="40" spans="1:25" ht="15" customHeight="1" x14ac:dyDescent="0.35">
      <c r="A40" s="155"/>
      <c r="B40" s="278" t="s">
        <v>167</v>
      </c>
      <c r="C40" s="278"/>
      <c r="D40" s="278"/>
      <c r="E40" s="278"/>
      <c r="F40" s="223"/>
      <c r="G40" s="263">
        <v>0</v>
      </c>
      <c r="H40" s="263"/>
      <c r="I40" s="263">
        <v>0</v>
      </c>
      <c r="J40" s="263"/>
      <c r="K40" s="263">
        <v>0</v>
      </c>
      <c r="L40" s="263"/>
      <c r="M40" s="279" t="s">
        <v>668</v>
      </c>
      <c r="N40" s="279"/>
      <c r="O40" s="31"/>
      <c r="P40" s="165"/>
      <c r="Q40" s="8" t="s">
        <v>172</v>
      </c>
      <c r="R40" s="8">
        <f>I44</f>
        <v>0</v>
      </c>
      <c r="S40" s="202"/>
      <c r="T40" s="202"/>
      <c r="U40" s="202"/>
      <c r="V40" s="202"/>
      <c r="W40" s="202"/>
      <c r="X40" s="202"/>
      <c r="Y40" s="202"/>
    </row>
    <row r="41" spans="1:25" ht="15" customHeight="1" x14ac:dyDescent="0.35">
      <c r="A41" s="31"/>
      <c r="B41" s="56"/>
      <c r="C41" s="212"/>
      <c r="D41" s="212"/>
      <c r="E41" s="212"/>
      <c r="F41" s="212"/>
      <c r="G41" s="31"/>
      <c r="H41" s="32"/>
      <c r="I41" s="66"/>
      <c r="J41" s="31"/>
      <c r="K41" s="31"/>
      <c r="L41" s="31"/>
      <c r="M41" s="31"/>
      <c r="N41" s="31"/>
      <c r="O41" s="31"/>
      <c r="P41" s="165"/>
      <c r="Q41" s="8" t="s">
        <v>127</v>
      </c>
      <c r="R41" s="8">
        <f>K44</f>
        <v>0</v>
      </c>
      <c r="S41" s="202"/>
      <c r="T41" s="202"/>
      <c r="U41" s="202"/>
      <c r="V41" s="202"/>
      <c r="W41" s="202"/>
      <c r="X41" s="202"/>
      <c r="Y41" s="202"/>
    </row>
    <row r="42" spans="1:25" ht="15" customHeight="1" x14ac:dyDescent="0.35">
      <c r="A42" s="47"/>
      <c r="B42" s="264" t="s">
        <v>108</v>
      </c>
      <c r="C42" s="264"/>
      <c r="D42" s="264"/>
      <c r="E42" s="264"/>
      <c r="F42" s="280"/>
      <c r="G42" s="265" t="s">
        <v>80</v>
      </c>
      <c r="H42" s="266"/>
      <c r="I42" s="265" t="s">
        <v>294</v>
      </c>
      <c r="J42" s="266"/>
      <c r="K42" s="265" t="s">
        <v>723</v>
      </c>
      <c r="L42" s="266"/>
      <c r="M42" s="281" t="s">
        <v>621</v>
      </c>
      <c r="N42" s="281"/>
      <c r="O42" s="31"/>
      <c r="P42" s="165"/>
      <c r="Q42" s="202" t="s">
        <v>542</v>
      </c>
      <c r="R42" s="202">
        <f>M44</f>
        <v>86</v>
      </c>
      <c r="S42" s="202"/>
      <c r="T42" s="202"/>
      <c r="U42" s="202"/>
      <c r="V42" s="202"/>
      <c r="W42" s="202"/>
      <c r="X42" s="202"/>
      <c r="Y42" s="202"/>
    </row>
    <row r="43" spans="1:25" ht="15" customHeight="1" x14ac:dyDescent="0.35">
      <c r="A43" s="47"/>
      <c r="B43" s="268" t="s">
        <v>340</v>
      </c>
      <c r="C43" s="268"/>
      <c r="D43" s="268"/>
      <c r="E43" s="268"/>
      <c r="F43" s="220"/>
      <c r="G43" s="269">
        <v>0</v>
      </c>
      <c r="H43" s="270"/>
      <c r="I43" s="269">
        <v>0</v>
      </c>
      <c r="J43" s="270"/>
      <c r="K43" s="269">
        <v>0</v>
      </c>
      <c r="L43" s="270"/>
      <c r="M43" s="269">
        <v>28</v>
      </c>
      <c r="N43" s="270"/>
      <c r="O43" s="31"/>
      <c r="P43" s="165"/>
      <c r="Q43" s="171"/>
      <c r="R43" s="171"/>
      <c r="S43" s="202"/>
      <c r="T43" s="202"/>
      <c r="U43" s="202"/>
      <c r="V43" s="202"/>
      <c r="W43" s="202"/>
      <c r="X43" s="202"/>
      <c r="Y43" s="202"/>
    </row>
    <row r="44" spans="1:25" ht="15" customHeight="1" x14ac:dyDescent="0.35">
      <c r="A44" s="47"/>
      <c r="B44" s="268" t="s">
        <v>665</v>
      </c>
      <c r="C44" s="268"/>
      <c r="D44" s="268"/>
      <c r="E44" s="268"/>
      <c r="F44" s="220"/>
      <c r="G44" s="269">
        <v>0</v>
      </c>
      <c r="H44" s="270"/>
      <c r="I44" s="269">
        <v>0</v>
      </c>
      <c r="J44" s="270"/>
      <c r="K44" s="269">
        <v>0</v>
      </c>
      <c r="L44" s="270"/>
      <c r="M44" s="269">
        <v>86</v>
      </c>
      <c r="N44" s="270"/>
      <c r="O44" s="31"/>
      <c r="P44" s="165"/>
      <c r="Q44" s="171"/>
      <c r="R44" s="171"/>
      <c r="S44" s="171"/>
      <c r="T44" s="171"/>
      <c r="U44" s="171"/>
      <c r="V44" s="171"/>
      <c r="W44" s="171"/>
      <c r="X44" s="171"/>
      <c r="Y44" s="171"/>
    </row>
    <row r="45" spans="1:25" ht="15" customHeight="1" x14ac:dyDescent="0.35">
      <c r="A45" s="47"/>
      <c r="B45" s="277" t="s">
        <v>175</v>
      </c>
      <c r="C45" s="277"/>
      <c r="D45" s="277"/>
      <c r="E45" s="277"/>
      <c r="F45" s="249"/>
      <c r="G45" s="225">
        <v>0</v>
      </c>
      <c r="H45" s="225"/>
      <c r="I45" s="225">
        <v>0</v>
      </c>
      <c r="J45" s="225"/>
      <c r="K45" s="225">
        <v>0</v>
      </c>
      <c r="L45" s="225"/>
      <c r="M45" s="225">
        <v>1.45</v>
      </c>
      <c r="N45" s="225"/>
      <c r="O45" s="31"/>
      <c r="P45" s="165"/>
      <c r="Q45" s="171"/>
      <c r="R45" s="171"/>
      <c r="S45" s="171"/>
      <c r="T45" s="171"/>
      <c r="U45" s="171"/>
      <c r="V45" s="171"/>
      <c r="W45" s="171"/>
      <c r="X45" s="171"/>
      <c r="Y45" s="171"/>
    </row>
    <row r="46" spans="1:25" ht="15" customHeight="1" x14ac:dyDescent="0.35">
      <c r="A46" s="47"/>
      <c r="B46" s="277" t="s">
        <v>676</v>
      </c>
      <c r="C46" s="277"/>
      <c r="D46" s="277"/>
      <c r="E46" s="277"/>
      <c r="F46" s="249"/>
      <c r="G46" s="251">
        <v>0</v>
      </c>
      <c r="H46" s="251"/>
      <c r="I46" s="251">
        <v>0</v>
      </c>
      <c r="J46" s="251"/>
      <c r="K46" s="251">
        <v>0</v>
      </c>
      <c r="L46" s="251"/>
      <c r="M46" s="251">
        <v>4.49</v>
      </c>
      <c r="N46" s="251"/>
      <c r="O46" s="31"/>
      <c r="P46" s="165"/>
      <c r="Q46" s="171"/>
      <c r="R46" s="171"/>
      <c r="S46" s="171"/>
      <c r="T46" s="171"/>
      <c r="U46" s="171"/>
      <c r="V46" s="171"/>
      <c r="W46" s="171"/>
      <c r="X46" s="171"/>
      <c r="Y46" s="171"/>
    </row>
    <row r="47" spans="1:25" ht="15" customHeight="1" x14ac:dyDescent="0.35">
      <c r="A47" s="47"/>
      <c r="B47" s="278" t="s">
        <v>167</v>
      </c>
      <c r="C47" s="278"/>
      <c r="D47" s="278"/>
      <c r="E47" s="278"/>
      <c r="F47" s="223"/>
      <c r="G47" s="263">
        <v>0</v>
      </c>
      <c r="H47" s="263"/>
      <c r="I47" s="263">
        <v>0</v>
      </c>
      <c r="J47" s="263"/>
      <c r="K47" s="263">
        <v>0</v>
      </c>
      <c r="L47" s="263"/>
      <c r="M47" s="263">
        <v>118353.9</v>
      </c>
      <c r="N47" s="263"/>
      <c r="O47" s="31"/>
      <c r="P47" s="165"/>
      <c r="S47" s="171"/>
      <c r="T47" s="171"/>
      <c r="U47" s="171"/>
      <c r="V47" s="171"/>
      <c r="W47" s="171"/>
      <c r="X47" s="171"/>
      <c r="Y47" s="171"/>
    </row>
    <row r="48" spans="1:25" ht="15" customHeight="1" x14ac:dyDescent="0.35">
      <c r="A48" s="31"/>
      <c r="B48" s="48"/>
      <c r="C48" s="48"/>
      <c r="D48" s="48"/>
      <c r="E48" s="48"/>
      <c r="F48" s="48"/>
      <c r="G48" s="106"/>
      <c r="H48" s="106"/>
      <c r="I48" s="106"/>
      <c r="J48" s="106"/>
      <c r="K48" s="193"/>
      <c r="L48" s="193"/>
      <c r="M48" s="106"/>
      <c r="N48" s="106"/>
      <c r="O48" s="31"/>
      <c r="P48" s="165"/>
    </row>
    <row r="49" spans="2:16" ht="15" customHeight="1" x14ac:dyDescent="0.35">
      <c r="B49" s="85"/>
      <c r="C49" s="85"/>
      <c r="D49" s="85"/>
      <c r="E49" s="85"/>
      <c r="F49" s="65"/>
      <c r="G49" s="65"/>
      <c r="H49" s="137"/>
      <c r="I49" s="162"/>
      <c r="J49" s="162"/>
      <c r="K49" s="162"/>
      <c r="L49" s="162"/>
      <c r="M49" s="105"/>
      <c r="N49" s="105"/>
      <c r="O49" s="31"/>
      <c r="P49" s="165"/>
    </row>
    <row r="50" spans="2:16" ht="15" customHeight="1" x14ac:dyDescent="0.35">
      <c r="B50" s="85"/>
      <c r="C50" s="85"/>
      <c r="D50" s="85"/>
      <c r="E50" s="85"/>
      <c r="F50" s="65"/>
      <c r="G50" s="65"/>
      <c r="H50" s="137"/>
      <c r="I50" s="162"/>
      <c r="J50" s="162"/>
      <c r="K50" s="162"/>
      <c r="L50" s="162"/>
      <c r="M50" s="105"/>
      <c r="N50" s="105"/>
      <c r="O50" s="31"/>
      <c r="P50" s="165"/>
    </row>
    <row r="51" spans="2:16" ht="15" customHeight="1" x14ac:dyDescent="0.35">
      <c r="B51" s="85"/>
      <c r="C51" s="85"/>
      <c r="D51" s="85"/>
      <c r="E51" s="85"/>
      <c r="F51" s="65"/>
      <c r="G51" s="65"/>
      <c r="H51" s="137"/>
      <c r="I51" s="162"/>
      <c r="J51" s="162"/>
      <c r="K51" s="162"/>
      <c r="L51" s="162"/>
      <c r="M51" s="105"/>
      <c r="N51" s="105"/>
      <c r="O51" s="31"/>
      <c r="P51" s="79"/>
    </row>
    <row r="52" spans="2:16" ht="15" customHeight="1" x14ac:dyDescent="0.35">
      <c r="B52" s="85"/>
      <c r="C52" s="85"/>
      <c r="D52" s="85"/>
      <c r="E52" s="85"/>
      <c r="F52" s="65"/>
      <c r="G52" s="65"/>
      <c r="H52" s="137"/>
      <c r="I52" s="162"/>
      <c r="J52" s="162"/>
      <c r="K52" s="162"/>
      <c r="L52" s="162"/>
      <c r="M52" s="105"/>
      <c r="N52" s="105"/>
      <c r="O52" s="31"/>
      <c r="P52" s="165"/>
    </row>
    <row r="53" spans="2:16" ht="15" customHeight="1" x14ac:dyDescent="0.35">
      <c r="B53" s="85"/>
      <c r="C53" s="85"/>
      <c r="D53" s="85"/>
      <c r="E53" s="85"/>
      <c r="F53" s="65"/>
      <c r="G53" s="65"/>
      <c r="H53" s="137"/>
      <c r="I53" s="162"/>
      <c r="J53" s="162"/>
      <c r="K53" s="162"/>
      <c r="L53" s="162"/>
      <c r="M53" s="105"/>
      <c r="N53" s="105"/>
      <c r="O53" s="31"/>
      <c r="P53" s="165"/>
    </row>
    <row r="54" spans="2:16" ht="15" customHeight="1" x14ac:dyDescent="0.35">
      <c r="B54" s="85"/>
      <c r="C54" s="85"/>
      <c r="D54" s="85"/>
      <c r="E54" s="85"/>
      <c r="F54" s="65"/>
      <c r="G54" s="65"/>
      <c r="H54" s="137"/>
      <c r="I54" s="162"/>
      <c r="J54" s="162"/>
      <c r="K54" s="162"/>
      <c r="L54" s="162"/>
      <c r="M54" s="105"/>
      <c r="N54" s="105"/>
      <c r="O54" s="31"/>
      <c r="P54" s="165"/>
    </row>
    <row r="55" spans="2:16" ht="15" customHeight="1" x14ac:dyDescent="0.35">
      <c r="B55" s="85"/>
      <c r="C55" s="85"/>
      <c r="D55" s="85"/>
      <c r="E55" s="85"/>
      <c r="F55" s="65"/>
      <c r="G55" s="65"/>
      <c r="H55" s="137"/>
      <c r="I55" s="162"/>
      <c r="J55" s="162"/>
      <c r="K55" s="162"/>
      <c r="L55" s="162"/>
      <c r="M55" s="105"/>
      <c r="N55" s="105"/>
      <c r="O55" s="31"/>
      <c r="P55" s="165"/>
    </row>
    <row r="56" spans="2:16" ht="15" customHeight="1" x14ac:dyDescent="0.35">
      <c r="B56" s="85"/>
      <c r="C56" s="85"/>
      <c r="D56" s="85"/>
      <c r="E56" s="85"/>
      <c r="F56" s="65"/>
      <c r="G56" s="65"/>
      <c r="H56" s="137"/>
      <c r="I56" s="162"/>
      <c r="J56" s="162"/>
      <c r="K56" s="162"/>
      <c r="L56" s="162"/>
      <c r="M56" s="105"/>
      <c r="N56" s="105"/>
      <c r="O56" s="31"/>
      <c r="P56" s="165"/>
    </row>
    <row r="57" spans="2:16" ht="15" customHeight="1" x14ac:dyDescent="0.35">
      <c r="B57" s="85"/>
      <c r="C57" s="85"/>
      <c r="D57" s="85"/>
      <c r="E57" s="85"/>
      <c r="F57" s="65"/>
      <c r="G57" s="65"/>
      <c r="H57" s="137"/>
      <c r="I57" s="162"/>
      <c r="J57" s="162"/>
      <c r="K57" s="162"/>
      <c r="L57" s="162"/>
      <c r="M57" s="105"/>
      <c r="N57" s="105"/>
      <c r="O57" s="31"/>
      <c r="P57" s="165"/>
    </row>
    <row r="58" spans="2:16" ht="15" customHeight="1" x14ac:dyDescent="0.35">
      <c r="B58" s="85"/>
      <c r="C58" s="85"/>
      <c r="D58" s="85"/>
      <c r="E58" s="85"/>
      <c r="F58" s="65"/>
      <c r="G58" s="65"/>
      <c r="H58" s="137"/>
      <c r="I58" s="162"/>
      <c r="J58" s="162"/>
      <c r="K58" s="162"/>
      <c r="L58" s="162"/>
      <c r="M58" s="105"/>
      <c r="N58" s="105"/>
      <c r="O58" s="31"/>
      <c r="P58" s="165"/>
    </row>
    <row r="59" spans="2:16" ht="15" customHeight="1" x14ac:dyDescent="0.35">
      <c r="B59" s="85"/>
      <c r="C59" s="85"/>
      <c r="D59" s="85"/>
      <c r="E59" s="85"/>
      <c r="F59" s="65"/>
      <c r="G59" s="65"/>
      <c r="H59" s="137"/>
      <c r="I59" s="162"/>
      <c r="J59" s="162"/>
      <c r="K59" s="162"/>
      <c r="L59" s="162"/>
      <c r="M59" s="105"/>
      <c r="N59" s="105"/>
      <c r="O59" s="31"/>
      <c r="P59" s="165"/>
    </row>
    <row r="60" spans="2:16" ht="15" customHeight="1" x14ac:dyDescent="0.35">
      <c r="B60" s="85"/>
      <c r="C60" s="85"/>
      <c r="D60" s="85"/>
      <c r="E60" s="85"/>
      <c r="F60" s="65"/>
      <c r="G60" s="65"/>
      <c r="H60" s="137"/>
      <c r="I60" s="162"/>
      <c r="J60" s="162"/>
      <c r="K60" s="162"/>
      <c r="L60" s="162"/>
      <c r="M60" s="105"/>
      <c r="N60" s="105"/>
      <c r="O60" s="31"/>
      <c r="P60" s="165"/>
    </row>
    <row r="61" spans="2:16" ht="15" customHeight="1" x14ac:dyDescent="0.35">
      <c r="B61" s="85"/>
      <c r="C61" s="85"/>
      <c r="D61" s="85"/>
      <c r="E61" s="85"/>
      <c r="F61" s="65"/>
      <c r="G61" s="65"/>
      <c r="H61" s="137"/>
      <c r="I61" s="162"/>
      <c r="J61" s="162"/>
      <c r="K61" s="162"/>
      <c r="L61" s="162"/>
      <c r="M61" s="105"/>
      <c r="N61" s="105"/>
      <c r="O61" s="31"/>
      <c r="P61" s="165"/>
    </row>
    <row r="62" spans="2:16" ht="15" customHeight="1" x14ac:dyDescent="0.35">
      <c r="B62" s="85"/>
      <c r="C62" s="85"/>
      <c r="D62" s="85"/>
      <c r="E62" s="85"/>
      <c r="F62" s="65"/>
      <c r="G62" s="65"/>
      <c r="H62" s="137"/>
      <c r="I62" s="162"/>
      <c r="J62" s="162"/>
      <c r="K62" s="162"/>
      <c r="L62" s="162"/>
      <c r="M62" s="105"/>
      <c r="N62" s="105"/>
      <c r="O62" s="31"/>
      <c r="P62" s="165"/>
    </row>
    <row r="63" spans="2:16" ht="15" customHeight="1" x14ac:dyDescent="0.35">
      <c r="B63" s="85"/>
      <c r="C63" s="85"/>
      <c r="D63" s="85"/>
      <c r="E63" s="85"/>
      <c r="F63" s="65"/>
      <c r="G63" s="65"/>
      <c r="H63" s="137"/>
      <c r="I63" s="162"/>
      <c r="J63" s="162"/>
      <c r="K63" s="162"/>
      <c r="L63" s="162"/>
      <c r="M63" s="105"/>
      <c r="N63" s="105"/>
      <c r="O63" s="31"/>
      <c r="P63" s="165"/>
    </row>
    <row r="64" spans="2:16" ht="15" customHeight="1" x14ac:dyDescent="0.35">
      <c r="B64" s="85"/>
      <c r="C64" s="85"/>
      <c r="D64" s="85"/>
      <c r="E64" s="85"/>
      <c r="F64" s="65"/>
      <c r="G64" s="65"/>
      <c r="H64" s="137"/>
      <c r="I64" s="162"/>
      <c r="J64" s="162"/>
      <c r="K64" s="162"/>
      <c r="L64" s="162"/>
      <c r="M64" s="105"/>
      <c r="N64" s="105"/>
      <c r="O64" s="31"/>
      <c r="P64" s="165"/>
    </row>
    <row r="65" spans="1:16" ht="15" customHeight="1" x14ac:dyDescent="0.35">
      <c r="B65" s="85"/>
      <c r="C65" s="85"/>
      <c r="D65" s="85"/>
      <c r="E65" s="85"/>
      <c r="F65" s="65"/>
      <c r="G65" s="65"/>
      <c r="H65" s="137"/>
      <c r="I65" s="162"/>
      <c r="J65" s="162"/>
      <c r="K65" s="162"/>
      <c r="L65" s="162"/>
      <c r="M65" s="105"/>
      <c r="N65" s="105"/>
      <c r="O65" s="31"/>
      <c r="P65" s="165"/>
    </row>
    <row r="66" spans="1:16" ht="15" customHeight="1" x14ac:dyDescent="0.35">
      <c r="B66" s="85"/>
      <c r="C66" s="85"/>
      <c r="D66" s="85"/>
      <c r="E66" s="85"/>
      <c r="F66" s="65"/>
      <c r="G66" s="65"/>
      <c r="H66" s="137"/>
      <c r="I66" s="162"/>
      <c r="J66" s="162"/>
      <c r="K66" s="162"/>
      <c r="L66" s="162"/>
      <c r="M66" s="105"/>
      <c r="N66" s="105"/>
      <c r="O66" s="31"/>
      <c r="P66" s="165"/>
    </row>
    <row r="67" spans="1:16" ht="15" customHeight="1" x14ac:dyDescent="0.35">
      <c r="B67" s="85"/>
      <c r="C67" s="85"/>
      <c r="D67" s="85"/>
      <c r="E67" s="85"/>
      <c r="F67" s="65"/>
      <c r="G67" s="65"/>
      <c r="H67" s="137"/>
      <c r="I67" s="162"/>
      <c r="J67" s="162"/>
      <c r="K67" s="162"/>
      <c r="L67" s="162"/>
      <c r="M67" s="105"/>
      <c r="N67" s="105"/>
      <c r="O67" s="31"/>
      <c r="P67" s="165"/>
    </row>
    <row r="68" spans="1:16" ht="15" customHeight="1" x14ac:dyDescent="0.35">
      <c r="B68" s="85"/>
      <c r="C68" s="85"/>
      <c r="D68" s="85"/>
      <c r="E68" s="85"/>
      <c r="F68" s="65"/>
      <c r="G68" s="65"/>
      <c r="H68" s="137"/>
      <c r="I68" s="162"/>
      <c r="J68" s="162"/>
      <c r="K68" s="162"/>
      <c r="L68" s="162"/>
      <c r="M68" s="105"/>
      <c r="N68" s="105"/>
      <c r="O68" s="31"/>
      <c r="P68" s="165"/>
    </row>
    <row r="69" spans="1:16" ht="15" customHeight="1" x14ac:dyDescent="0.35">
      <c r="B69" s="85"/>
      <c r="C69" s="85"/>
      <c r="D69" s="85"/>
      <c r="E69" s="85"/>
      <c r="F69" s="65"/>
      <c r="G69" s="65"/>
      <c r="H69" s="137"/>
      <c r="I69" s="162"/>
      <c r="J69" s="162"/>
      <c r="K69" s="162"/>
      <c r="L69" s="162"/>
      <c r="M69" s="105"/>
      <c r="N69" s="105"/>
      <c r="O69" s="31"/>
      <c r="P69" s="165"/>
    </row>
    <row r="70" spans="1:16" ht="15" customHeight="1" x14ac:dyDescent="0.35">
      <c r="B70" s="85"/>
      <c r="C70" s="85"/>
      <c r="D70" s="85"/>
      <c r="E70" s="85"/>
      <c r="F70" s="65"/>
      <c r="G70" s="65"/>
      <c r="H70" s="137"/>
      <c r="I70" s="162"/>
      <c r="J70" s="162"/>
      <c r="K70" s="162"/>
      <c r="L70" s="162"/>
      <c r="M70" s="105"/>
      <c r="N70" s="105"/>
      <c r="O70" s="31"/>
      <c r="P70" s="165"/>
    </row>
    <row r="71" spans="1:16" ht="15" customHeight="1" x14ac:dyDescent="0.35">
      <c r="B71" s="85"/>
      <c r="C71" s="85"/>
      <c r="D71" s="85"/>
      <c r="E71" s="85"/>
      <c r="F71" s="65"/>
      <c r="G71" s="65"/>
      <c r="H71" s="137"/>
      <c r="I71" s="162"/>
      <c r="J71" s="162"/>
      <c r="K71" s="162"/>
      <c r="L71" s="162"/>
      <c r="M71" s="105"/>
      <c r="N71" s="105"/>
      <c r="O71" s="31"/>
      <c r="P71" s="165"/>
    </row>
    <row r="72" spans="1:16" ht="15" customHeight="1" x14ac:dyDescent="0.35">
      <c r="B72" s="85"/>
      <c r="C72" s="85"/>
      <c r="D72" s="85"/>
      <c r="E72" s="85"/>
      <c r="F72" s="65"/>
      <c r="G72" s="65"/>
      <c r="H72" s="137"/>
      <c r="I72" s="162"/>
      <c r="J72" s="162"/>
      <c r="K72" s="162"/>
      <c r="L72" s="162"/>
      <c r="M72" s="105"/>
      <c r="N72" s="105"/>
      <c r="O72" s="31"/>
      <c r="P72" s="165"/>
    </row>
    <row r="73" spans="1:16" ht="15" customHeight="1" x14ac:dyDescent="0.35">
      <c r="B73" s="85"/>
      <c r="C73" s="85"/>
      <c r="D73" s="85"/>
      <c r="E73" s="85"/>
      <c r="F73" s="65"/>
      <c r="G73" s="65"/>
      <c r="H73" s="137"/>
      <c r="I73" s="162"/>
      <c r="J73" s="162"/>
      <c r="K73" s="162"/>
      <c r="L73" s="162"/>
      <c r="M73" s="105"/>
      <c r="N73" s="105"/>
      <c r="O73" s="31"/>
      <c r="P73" s="165"/>
    </row>
    <row r="74" spans="1:16" ht="51" customHeight="1" x14ac:dyDescent="0.6">
      <c r="A74" s="93"/>
      <c r="B74" s="232"/>
      <c r="C74" s="232"/>
      <c r="D74" s="232"/>
      <c r="E74" s="232"/>
      <c r="F74" s="232"/>
      <c r="G74" s="232"/>
      <c r="H74" s="232"/>
      <c r="I74" s="232"/>
      <c r="J74" s="232"/>
      <c r="K74" s="232"/>
      <c r="L74" s="232"/>
      <c r="M74" s="232"/>
      <c r="N74" s="232"/>
      <c r="O74" s="31"/>
      <c r="P74" s="165"/>
    </row>
    <row r="75" spans="1:16" ht="33" customHeight="1" x14ac:dyDescent="0.65">
      <c r="A75" s="143"/>
      <c r="B75" s="143" t="s">
        <v>658</v>
      </c>
      <c r="C75" s="143"/>
      <c r="D75" s="143"/>
      <c r="E75" s="143"/>
      <c r="F75" s="143"/>
      <c r="G75" s="143"/>
      <c r="H75" s="143"/>
      <c r="I75" s="143"/>
      <c r="J75" s="143"/>
      <c r="K75" s="143"/>
      <c r="L75" s="143"/>
      <c r="M75" s="143"/>
      <c r="N75" s="107"/>
      <c r="O75" s="31"/>
      <c r="P75" s="165"/>
    </row>
    <row r="76" spans="1:16" ht="13.9" customHeight="1" x14ac:dyDescent="0.35">
      <c r="A76" s="171"/>
      <c r="B76" s="86"/>
      <c r="C76" s="86"/>
      <c r="D76" s="86"/>
      <c r="E76" s="86"/>
      <c r="F76" s="86"/>
      <c r="G76" s="193"/>
      <c r="H76" s="39"/>
      <c r="I76" s="7"/>
      <c r="J76" s="188"/>
      <c r="K76" s="188"/>
      <c r="L76" s="31"/>
      <c r="M76" s="31"/>
      <c r="N76" s="31"/>
      <c r="O76" s="31"/>
      <c r="P76" s="165"/>
    </row>
    <row r="77" spans="1:16" ht="13.9" customHeight="1" x14ac:dyDescent="0.35">
      <c r="A77" s="172"/>
      <c r="B77" s="17" t="s">
        <v>594</v>
      </c>
      <c r="C77" s="211"/>
      <c r="D77" s="211"/>
      <c r="E77" s="211"/>
      <c r="F77" s="211"/>
      <c r="G77" s="70"/>
      <c r="H77" s="9"/>
      <c r="I77" s="54"/>
      <c r="J77" s="172"/>
      <c r="K77" s="172"/>
      <c r="L77" s="172"/>
      <c r="M77" s="172"/>
      <c r="N77" s="172"/>
      <c r="O77" s="172"/>
      <c r="P77" s="79"/>
    </row>
    <row r="78" spans="1:16" ht="13.9" customHeight="1" x14ac:dyDescent="0.35">
      <c r="A78" s="31"/>
      <c r="B78" s="95"/>
      <c r="C78" s="86"/>
      <c r="D78" s="86"/>
      <c r="E78" s="86"/>
      <c r="F78" s="86"/>
      <c r="G78" s="193"/>
      <c r="H78" s="101"/>
      <c r="I78" s="134"/>
      <c r="J78" s="31"/>
      <c r="K78" s="31"/>
      <c r="L78" s="31"/>
      <c r="M78" s="31"/>
      <c r="N78" s="31"/>
      <c r="O78" s="31"/>
      <c r="P78" s="57"/>
    </row>
    <row r="79" spans="1:16" ht="13.9" customHeight="1" x14ac:dyDescent="0.45">
      <c r="A79" s="119"/>
      <c r="B79" s="89" t="s">
        <v>379</v>
      </c>
      <c r="C79" s="51"/>
      <c r="D79" s="51"/>
      <c r="E79" s="51"/>
      <c r="F79" s="51"/>
      <c r="G79" s="89" t="s">
        <v>661</v>
      </c>
      <c r="H79" s="51"/>
      <c r="I79" s="156"/>
      <c r="J79" s="51"/>
      <c r="K79" s="51"/>
      <c r="L79" s="89" t="s">
        <v>197</v>
      </c>
      <c r="M79" s="123"/>
      <c r="N79" s="123"/>
      <c r="O79" s="123"/>
      <c r="P79" s="57"/>
    </row>
    <row r="80" spans="1:16" ht="13.9" customHeight="1" x14ac:dyDescent="0.35">
      <c r="A80" s="207">
        <v>1</v>
      </c>
      <c r="B80" s="261" t="s">
        <v>449</v>
      </c>
      <c r="C80" s="228"/>
      <c r="D80" s="228"/>
      <c r="E80" s="90" t="s">
        <v>51</v>
      </c>
      <c r="F80" s="135">
        <v>1</v>
      </c>
      <c r="G80" s="261" t="s">
        <v>635</v>
      </c>
      <c r="H80" s="228"/>
      <c r="I80" s="228"/>
      <c r="J80" s="27" t="s">
        <v>604</v>
      </c>
      <c r="K80" s="135">
        <v>1</v>
      </c>
      <c r="L80" s="261" t="s">
        <v>44</v>
      </c>
      <c r="M80" s="228"/>
      <c r="N80" s="228"/>
      <c r="O80" s="27" t="s">
        <v>366</v>
      </c>
      <c r="P80" s="150"/>
    </row>
    <row r="81" spans="1:18" ht="13.9" customHeight="1" x14ac:dyDescent="0.35">
      <c r="A81" s="207">
        <v>2</v>
      </c>
      <c r="B81" s="261" t="s">
        <v>408</v>
      </c>
      <c r="C81" s="262"/>
      <c r="D81" s="228"/>
      <c r="E81" s="90" t="s">
        <v>51</v>
      </c>
      <c r="F81" s="135">
        <v>2</v>
      </c>
      <c r="G81" s="261" t="s">
        <v>510</v>
      </c>
      <c r="H81" s="228"/>
      <c r="I81" s="228"/>
      <c r="J81" s="27" t="s">
        <v>359</v>
      </c>
      <c r="K81" s="135">
        <v>2</v>
      </c>
      <c r="L81" s="261" t="s">
        <v>44</v>
      </c>
      <c r="M81" s="228"/>
      <c r="N81" s="228"/>
      <c r="O81" s="27" t="s">
        <v>366</v>
      </c>
      <c r="P81" s="4"/>
    </row>
    <row r="82" spans="1:18" ht="13.9" customHeight="1" x14ac:dyDescent="0.35">
      <c r="A82" s="207">
        <v>3</v>
      </c>
      <c r="B82" s="261" t="s">
        <v>635</v>
      </c>
      <c r="C82" s="262"/>
      <c r="D82" s="228"/>
      <c r="E82" s="90" t="s">
        <v>83</v>
      </c>
      <c r="F82" s="135">
        <v>3</v>
      </c>
      <c r="G82" s="261" t="s">
        <v>215</v>
      </c>
      <c r="H82" s="228"/>
      <c r="I82" s="228"/>
      <c r="J82" s="27" t="s">
        <v>143</v>
      </c>
      <c r="K82" s="135">
        <v>3</v>
      </c>
      <c r="L82" s="261" t="s">
        <v>322</v>
      </c>
      <c r="M82" s="228"/>
      <c r="N82" s="228"/>
      <c r="O82" s="27" t="s">
        <v>711</v>
      </c>
      <c r="P82" s="4"/>
    </row>
    <row r="83" spans="1:18" ht="13.9" customHeight="1" x14ac:dyDescent="0.35">
      <c r="A83" s="10"/>
      <c r="B83" s="120"/>
      <c r="C83" s="182"/>
      <c r="D83" s="120"/>
      <c r="E83" s="90"/>
      <c r="F83" s="157"/>
      <c r="G83" s="120"/>
      <c r="H83" s="120"/>
      <c r="I83" s="120"/>
      <c r="J83" s="27"/>
      <c r="K83" s="157"/>
      <c r="L83" s="120"/>
      <c r="M83" s="120"/>
      <c r="N83" s="120"/>
      <c r="O83" s="27"/>
      <c r="P83" s="4"/>
    </row>
    <row r="84" spans="1:18" ht="13.9" customHeight="1" x14ac:dyDescent="0.35">
      <c r="P84" s="4"/>
    </row>
    <row r="85" spans="1:18" ht="13.9" customHeight="1" x14ac:dyDescent="0.35">
      <c r="A85" s="10"/>
      <c r="B85" s="120"/>
      <c r="C85" s="182"/>
      <c r="D85" s="120"/>
      <c r="E85" s="90"/>
      <c r="F85" s="157"/>
      <c r="G85" s="120"/>
      <c r="H85" s="120"/>
      <c r="I85" s="120"/>
      <c r="J85" s="27"/>
      <c r="K85" s="157"/>
      <c r="L85" s="120"/>
      <c r="M85" s="120"/>
      <c r="N85" s="120"/>
      <c r="O85" s="27"/>
      <c r="P85" s="4"/>
    </row>
    <row r="86" spans="1:18" ht="13.9" customHeight="1" x14ac:dyDescent="0.35">
      <c r="A86" s="172"/>
      <c r="B86" s="17" t="s">
        <v>486</v>
      </c>
      <c r="C86" s="211"/>
      <c r="D86" s="211"/>
      <c r="E86" s="211"/>
      <c r="F86" s="211"/>
      <c r="G86" s="70"/>
      <c r="H86" s="9"/>
      <c r="I86" s="54"/>
      <c r="J86" s="172"/>
      <c r="K86" s="172"/>
      <c r="L86" s="172"/>
      <c r="M86" s="172"/>
      <c r="N86" s="172"/>
      <c r="O86" s="172"/>
      <c r="P86" s="4"/>
    </row>
    <row r="87" spans="1:18" ht="13.9" customHeight="1" x14ac:dyDescent="0.35">
      <c r="A87" s="10"/>
      <c r="B87" s="120"/>
      <c r="C87" s="182"/>
      <c r="D87" s="120"/>
      <c r="E87" s="90"/>
      <c r="F87" s="157"/>
      <c r="G87" s="120"/>
      <c r="H87" s="120"/>
      <c r="I87" s="120"/>
      <c r="J87" s="27"/>
      <c r="K87" s="157"/>
      <c r="L87" s="120"/>
      <c r="M87" s="120"/>
      <c r="N87" s="120"/>
      <c r="O87" s="27"/>
      <c r="P87" s="4"/>
      <c r="Q87" s="171"/>
      <c r="R87" s="171"/>
    </row>
    <row r="88" spans="1:18" s="171" customFormat="1" ht="13.9" customHeight="1" x14ac:dyDescent="0.35">
      <c r="A88" s="186"/>
      <c r="B88" s="144" t="s">
        <v>175</v>
      </c>
      <c r="C88" s="111"/>
      <c r="D88" s="111"/>
      <c r="E88" s="111"/>
      <c r="F88" s="111"/>
      <c r="G88" s="144" t="s">
        <v>222</v>
      </c>
      <c r="H88" s="111"/>
      <c r="I88" s="7"/>
      <c r="J88" s="111"/>
      <c r="K88" s="111"/>
      <c r="L88" s="144" t="s">
        <v>448</v>
      </c>
      <c r="M88" s="188"/>
      <c r="N88" s="188"/>
      <c r="O88" s="188"/>
      <c r="P88" s="215"/>
      <c r="Q88" s="148"/>
      <c r="R88" s="148"/>
    </row>
    <row r="89" spans="1:18" ht="13.9" customHeight="1" x14ac:dyDescent="0.35">
      <c r="A89" s="139"/>
      <c r="B89" s="139"/>
      <c r="C89" s="139"/>
      <c r="D89" s="139"/>
      <c r="E89" s="139"/>
      <c r="F89" s="139"/>
      <c r="G89" s="149"/>
      <c r="H89" s="149"/>
      <c r="I89" s="158"/>
      <c r="J89" s="151"/>
      <c r="L89" s="212"/>
      <c r="M89" s="212"/>
      <c r="N89" s="212"/>
    </row>
    <row r="90" spans="1:18" ht="13.9" customHeight="1" x14ac:dyDescent="0.35">
      <c r="A90" s="139"/>
      <c r="B90" s="139"/>
      <c r="C90" s="139"/>
      <c r="D90" s="139"/>
      <c r="E90" s="139"/>
      <c r="F90" s="139"/>
      <c r="G90" s="149"/>
      <c r="H90" s="149"/>
      <c r="I90" s="158"/>
      <c r="J90" s="151"/>
    </row>
    <row r="91" spans="1:18" ht="13.9" customHeight="1" x14ac:dyDescent="0.35">
      <c r="A91" s="186"/>
      <c r="B91" s="173"/>
      <c r="C91" s="186"/>
      <c r="D91" s="186"/>
      <c r="E91" s="186"/>
      <c r="F91" s="186"/>
      <c r="G91" s="186"/>
      <c r="H91" s="186"/>
      <c r="I91" s="158"/>
      <c r="J91" s="151"/>
    </row>
    <row r="92" spans="1:18" ht="13.9" customHeight="1" x14ac:dyDescent="0.35">
      <c r="B92" s="145"/>
      <c r="C92" s="145"/>
      <c r="D92" s="145"/>
      <c r="E92" s="145"/>
      <c r="F92" s="145"/>
      <c r="G92" s="127"/>
      <c r="H92" s="6"/>
      <c r="I92" s="158"/>
      <c r="J92" s="151"/>
    </row>
    <row r="93" spans="1:18" ht="13.9" customHeight="1" x14ac:dyDescent="0.35">
      <c r="B93" s="145"/>
      <c r="C93" s="145"/>
      <c r="D93" s="145"/>
      <c r="E93" s="145"/>
      <c r="F93" s="145"/>
      <c r="G93" s="127"/>
      <c r="H93" s="6"/>
      <c r="I93" s="158"/>
      <c r="J93" s="151"/>
    </row>
    <row r="94" spans="1:18" ht="13.9" customHeight="1" x14ac:dyDescent="0.35">
      <c r="B94" s="145"/>
      <c r="C94" s="145"/>
      <c r="D94" s="145"/>
      <c r="E94" s="145"/>
      <c r="F94" s="145"/>
      <c r="G94" s="127"/>
      <c r="H94" s="6"/>
      <c r="I94" s="158"/>
      <c r="J94" s="151"/>
    </row>
    <row r="95" spans="1:18" ht="13.9" customHeight="1" x14ac:dyDescent="0.35">
      <c r="B95" s="145"/>
      <c r="C95" s="145"/>
      <c r="D95" s="145"/>
      <c r="E95" s="145"/>
      <c r="F95" s="145"/>
      <c r="G95" s="127"/>
      <c r="H95" s="6"/>
      <c r="I95" s="158"/>
      <c r="J95" s="151"/>
    </row>
    <row r="96" spans="1:18" ht="13.9" customHeight="1" x14ac:dyDescent="0.35">
      <c r="B96" s="145"/>
      <c r="C96" s="145"/>
      <c r="D96" s="145"/>
      <c r="E96" s="145"/>
      <c r="F96" s="145"/>
      <c r="G96" s="127"/>
      <c r="H96" s="6"/>
      <c r="I96" s="158"/>
      <c r="J96" s="151"/>
    </row>
    <row r="97" spans="1:15" ht="13.9" customHeight="1" x14ac:dyDescent="0.35">
      <c r="B97" s="145"/>
      <c r="C97" s="145"/>
      <c r="D97" s="145"/>
      <c r="E97" s="145"/>
      <c r="F97" s="145"/>
      <c r="G97" s="127"/>
      <c r="H97" s="6"/>
      <c r="I97" s="158"/>
      <c r="J97" s="151"/>
    </row>
    <row r="98" spans="1:15" ht="13.9" customHeight="1" x14ac:dyDescent="0.35">
      <c r="B98" s="145"/>
      <c r="C98" s="145"/>
      <c r="D98" s="145"/>
      <c r="E98" s="145"/>
      <c r="F98" s="145"/>
      <c r="G98" s="127"/>
      <c r="H98" s="6"/>
      <c r="I98" s="158"/>
      <c r="J98" s="151"/>
    </row>
    <row r="99" spans="1:15" ht="13.9" customHeight="1" x14ac:dyDescent="0.35">
      <c r="B99" s="145"/>
      <c r="C99" s="145"/>
      <c r="D99" s="145"/>
      <c r="E99" s="145"/>
      <c r="F99" s="145"/>
      <c r="G99" s="127"/>
      <c r="H99" s="6"/>
      <c r="I99" s="158"/>
      <c r="J99" s="151"/>
    </row>
    <row r="100" spans="1:15" ht="13.9" customHeight="1" x14ac:dyDescent="0.35">
      <c r="A100" s="171"/>
      <c r="B100" s="145"/>
      <c r="C100" s="145"/>
      <c r="D100" s="145"/>
      <c r="E100" s="145"/>
      <c r="F100" s="145"/>
      <c r="G100" s="127"/>
      <c r="H100" s="33"/>
      <c r="I100" s="166"/>
      <c r="J100" s="102"/>
      <c r="K100" s="171"/>
      <c r="L100" s="171"/>
      <c r="M100" s="171"/>
      <c r="N100" s="171"/>
      <c r="O100" s="171"/>
    </row>
    <row r="101" spans="1:15" ht="13.9" customHeight="1" x14ac:dyDescent="0.35">
      <c r="A101" s="186"/>
      <c r="B101" s="187"/>
      <c r="C101" s="11"/>
      <c r="D101" s="11"/>
      <c r="E101" s="11"/>
      <c r="F101" s="11"/>
      <c r="G101" s="187"/>
      <c r="H101" s="11"/>
      <c r="I101" s="166"/>
      <c r="J101" s="11"/>
      <c r="K101" s="11"/>
      <c r="L101" s="187"/>
      <c r="M101" s="173"/>
      <c r="N101" s="171"/>
      <c r="O101" s="171"/>
    </row>
    <row r="102" spans="1:15" ht="13.9" customHeight="1" x14ac:dyDescent="0.35">
      <c r="A102" s="108"/>
      <c r="B102" s="229"/>
      <c r="C102" s="229"/>
      <c r="D102" s="229"/>
      <c r="E102" s="109"/>
      <c r="F102" s="108"/>
      <c r="G102" s="229"/>
      <c r="H102" s="229"/>
      <c r="I102" s="229"/>
      <c r="J102" s="109"/>
      <c r="K102" s="108"/>
      <c r="L102" s="229"/>
      <c r="M102" s="229"/>
      <c r="N102" s="229"/>
      <c r="O102" s="109"/>
    </row>
    <row r="103" spans="1:15" ht="13.9" customHeight="1" x14ac:dyDescent="0.35">
      <c r="A103" s="108"/>
      <c r="B103" s="229"/>
      <c r="C103" s="229"/>
      <c r="D103" s="229"/>
      <c r="E103" s="109"/>
      <c r="F103" s="108"/>
      <c r="G103" s="229"/>
      <c r="H103" s="229"/>
      <c r="I103" s="229"/>
      <c r="J103" s="109"/>
      <c r="K103" s="108"/>
      <c r="L103" s="229"/>
      <c r="M103" s="229"/>
      <c r="N103" s="229"/>
      <c r="O103" s="109"/>
    </row>
    <row r="104" spans="1:15" ht="13.9" customHeight="1" x14ac:dyDescent="0.35">
      <c r="A104" s="108"/>
      <c r="B104" s="229"/>
      <c r="C104" s="229"/>
      <c r="D104" s="229"/>
      <c r="E104" s="109"/>
      <c r="F104" s="108"/>
      <c r="G104" s="229"/>
      <c r="H104" s="229"/>
      <c r="I104" s="229"/>
      <c r="J104" s="109"/>
      <c r="K104" s="108"/>
      <c r="L104" s="229"/>
      <c r="M104" s="229"/>
      <c r="N104" s="229"/>
      <c r="O104" s="109"/>
    </row>
    <row r="105" spans="1:15" ht="13.9" customHeight="1" x14ac:dyDescent="0.35">
      <c r="A105" s="171"/>
      <c r="B105" s="230"/>
      <c r="C105" s="230"/>
      <c r="D105" s="230"/>
      <c r="E105" s="96"/>
      <c r="F105" s="96"/>
      <c r="G105" s="159"/>
      <c r="H105" s="33"/>
      <c r="I105" s="166"/>
      <c r="J105" s="102"/>
      <c r="K105" s="171"/>
      <c r="L105" s="171"/>
      <c r="M105" s="171"/>
      <c r="N105" s="171"/>
      <c r="O105" s="171"/>
    </row>
    <row r="106" spans="1:15" ht="13.9" customHeight="1" x14ac:dyDescent="0.35">
      <c r="A106" s="171"/>
      <c r="B106" s="231"/>
      <c r="C106" s="231"/>
      <c r="D106" s="231"/>
      <c r="E106" s="145"/>
      <c r="F106" s="145"/>
      <c r="G106" s="127"/>
      <c r="H106" s="33"/>
      <c r="I106" s="166"/>
      <c r="J106" s="102"/>
      <c r="K106" s="171"/>
      <c r="L106" s="171"/>
      <c r="M106" s="171"/>
      <c r="N106" s="171"/>
      <c r="O106" s="171"/>
    </row>
    <row r="107" spans="1:15" ht="13.9" customHeight="1" x14ac:dyDescent="0.35">
      <c r="A107" s="171"/>
      <c r="B107" s="43"/>
      <c r="C107" s="186"/>
      <c r="D107" s="186"/>
      <c r="E107" s="186"/>
      <c r="F107" s="186"/>
      <c r="G107" s="186"/>
      <c r="H107" s="33"/>
      <c r="I107" s="166"/>
      <c r="J107" s="102"/>
      <c r="K107" s="171"/>
      <c r="L107" s="171"/>
      <c r="M107" s="171"/>
      <c r="N107" s="171"/>
      <c r="O107" s="171"/>
    </row>
    <row r="108" spans="1:15" ht="13.9" customHeight="1" x14ac:dyDescent="0.35">
      <c r="A108" s="171"/>
      <c r="B108" s="230"/>
      <c r="C108" s="230"/>
      <c r="D108" s="230"/>
      <c r="E108" s="96"/>
      <c r="F108" s="96"/>
      <c r="G108" s="140"/>
      <c r="H108" s="33"/>
      <c r="I108" s="166"/>
      <c r="J108" s="102"/>
      <c r="K108" s="171"/>
      <c r="L108" s="171"/>
      <c r="M108" s="171"/>
      <c r="N108" s="171"/>
      <c r="O108" s="171"/>
    </row>
    <row r="109" spans="1:15" ht="13.9" customHeight="1" x14ac:dyDescent="0.35">
      <c r="A109" s="171"/>
      <c r="B109" s="230"/>
      <c r="C109" s="230"/>
      <c r="D109" s="230"/>
      <c r="E109" s="96"/>
      <c r="F109" s="96"/>
      <c r="G109" s="159"/>
      <c r="H109" s="170"/>
      <c r="I109" s="158"/>
      <c r="J109" s="158"/>
    </row>
    <row r="110" spans="1:15" ht="13.9" customHeight="1" x14ac:dyDescent="0.35">
      <c r="A110" s="171"/>
      <c r="B110" s="231"/>
      <c r="C110" s="231"/>
      <c r="D110" s="231"/>
      <c r="E110" s="145"/>
      <c r="F110" s="145"/>
      <c r="G110" s="127"/>
      <c r="H110" s="33"/>
      <c r="I110" s="149"/>
      <c r="J110" s="117"/>
    </row>
    <row r="111" spans="1:15" ht="13.9" customHeight="1" x14ac:dyDescent="0.35">
      <c r="A111" s="171"/>
      <c r="B111" s="43"/>
      <c r="C111" s="186"/>
      <c r="D111" s="186"/>
      <c r="E111" s="186"/>
      <c r="F111" s="186"/>
      <c r="G111" s="186"/>
      <c r="H111" s="33"/>
      <c r="I111" s="149"/>
      <c r="J111" s="117"/>
    </row>
    <row r="112" spans="1:15" ht="13.9" customHeight="1" x14ac:dyDescent="0.35">
      <c r="A112" s="171"/>
      <c r="B112" s="43"/>
      <c r="C112" s="186"/>
      <c r="D112" s="186"/>
      <c r="E112" s="186"/>
      <c r="F112" s="186"/>
      <c r="G112" s="186"/>
      <c r="H112" s="33"/>
      <c r="I112" s="149"/>
      <c r="J112" s="117"/>
    </row>
    <row r="113" spans="1:20" ht="13.9" customHeight="1" x14ac:dyDescent="0.35">
      <c r="A113" s="171"/>
      <c r="B113" s="208"/>
      <c r="C113" s="186"/>
      <c r="D113" s="186"/>
      <c r="E113" s="186"/>
      <c r="F113" s="186"/>
      <c r="G113" s="186"/>
      <c r="H113" s="33"/>
      <c r="I113" s="186"/>
      <c r="J113" s="62"/>
      <c r="K113" s="171"/>
      <c r="L113" s="171"/>
      <c r="M113" s="171"/>
      <c r="N113" s="171"/>
      <c r="O113" s="171"/>
    </row>
    <row r="114" spans="1:20" ht="13.9" customHeight="1" x14ac:dyDescent="0.35">
      <c r="A114" s="188"/>
      <c r="B114" s="34"/>
      <c r="C114" s="86"/>
      <c r="D114" s="86"/>
      <c r="E114" s="86"/>
      <c r="F114" s="86"/>
      <c r="G114" s="193"/>
      <c r="H114" s="39"/>
      <c r="I114" s="80"/>
      <c r="J114" s="188"/>
      <c r="K114" s="188"/>
      <c r="L114" s="188"/>
      <c r="M114" s="188"/>
      <c r="N114" s="188"/>
      <c r="O114" s="188"/>
    </row>
    <row r="115" spans="1:20" ht="13.9" customHeight="1" x14ac:dyDescent="0.35">
      <c r="A115" s="188"/>
      <c r="B115" s="86"/>
      <c r="C115" s="86"/>
      <c r="D115" s="86"/>
      <c r="E115" s="86"/>
      <c r="F115" s="86"/>
      <c r="G115" s="193"/>
      <c r="H115" s="39"/>
      <c r="I115" s="7"/>
      <c r="J115" s="188"/>
      <c r="K115" s="188"/>
      <c r="L115" s="188"/>
      <c r="M115" s="188"/>
      <c r="N115" s="188"/>
      <c r="O115" s="188"/>
    </row>
    <row r="116" spans="1:20" ht="13.9" customHeight="1" x14ac:dyDescent="0.35">
      <c r="A116" s="188"/>
      <c r="B116" s="144"/>
      <c r="C116" s="111"/>
      <c r="D116" s="111"/>
      <c r="E116" s="111"/>
      <c r="F116" s="111"/>
      <c r="G116" s="144"/>
      <c r="H116" s="111"/>
      <c r="I116" s="7"/>
      <c r="J116" s="111"/>
      <c r="K116" s="111"/>
      <c r="L116" s="144"/>
      <c r="M116" s="188"/>
      <c r="N116" s="188"/>
      <c r="O116" s="188"/>
    </row>
    <row r="117" spans="1:20" ht="13.9" customHeight="1" x14ac:dyDescent="0.35">
      <c r="A117" s="157"/>
      <c r="B117" s="228"/>
      <c r="C117" s="228"/>
      <c r="D117" s="228"/>
      <c r="E117" s="90"/>
      <c r="F117" s="157"/>
      <c r="G117" s="228"/>
      <c r="H117" s="228"/>
      <c r="I117" s="228"/>
      <c r="J117" s="90"/>
      <c r="K117" s="157"/>
      <c r="L117" s="228"/>
      <c r="M117" s="228"/>
      <c r="N117" s="228"/>
      <c r="O117" s="90"/>
      <c r="Q117" s="171"/>
      <c r="R117" s="171"/>
    </row>
    <row r="118" spans="1:20" ht="13.9" customHeight="1" x14ac:dyDescent="0.35">
      <c r="A118" s="157"/>
      <c r="B118" s="228"/>
      <c r="C118" s="228"/>
      <c r="D118" s="228"/>
      <c r="E118" s="90"/>
      <c r="F118" s="157"/>
      <c r="G118" s="228"/>
      <c r="H118" s="228"/>
      <c r="I118" s="228"/>
      <c r="J118" s="90"/>
      <c r="K118" s="157"/>
      <c r="L118" s="228"/>
      <c r="M118" s="228"/>
      <c r="N118" s="228"/>
      <c r="O118" s="90"/>
      <c r="P118" s="171"/>
      <c r="Q118" s="171"/>
      <c r="R118" s="171"/>
      <c r="S118" s="171"/>
      <c r="T118" s="171"/>
    </row>
    <row r="119" spans="1:20" ht="13.9" customHeight="1" x14ac:dyDescent="0.35">
      <c r="A119" s="157"/>
      <c r="B119" s="228"/>
      <c r="C119" s="228"/>
      <c r="D119" s="228"/>
      <c r="E119" s="90"/>
      <c r="F119" s="157"/>
      <c r="G119" s="228"/>
      <c r="H119" s="228"/>
      <c r="I119" s="228"/>
      <c r="J119" s="90"/>
      <c r="K119" s="157"/>
      <c r="L119" s="228"/>
      <c r="M119" s="228"/>
      <c r="N119" s="228"/>
      <c r="O119" s="90"/>
      <c r="P119" s="171"/>
      <c r="Q119" s="171"/>
      <c r="R119" s="171"/>
      <c r="S119" s="171"/>
      <c r="T119" s="171"/>
    </row>
    <row r="120" spans="1:20" ht="13.9" customHeight="1" x14ac:dyDescent="0.35">
      <c r="A120" s="124"/>
      <c r="B120" s="124"/>
      <c r="C120" s="124"/>
      <c r="D120" s="124"/>
      <c r="E120" s="124"/>
      <c r="F120" s="124"/>
      <c r="G120" s="188"/>
      <c r="H120" s="188"/>
      <c r="I120" s="7"/>
      <c r="J120" s="188"/>
      <c r="K120" s="188"/>
      <c r="L120" s="146"/>
      <c r="M120" s="146"/>
      <c r="N120" s="146"/>
      <c r="O120" s="188"/>
      <c r="P120" s="171"/>
      <c r="Q120" s="128"/>
      <c r="R120" s="128"/>
      <c r="S120" s="171"/>
      <c r="T120" s="171"/>
    </row>
    <row r="121" spans="1:20" ht="13.9" customHeight="1" x14ac:dyDescent="0.35">
      <c r="A121" s="124"/>
      <c r="B121" s="124"/>
      <c r="C121" s="124"/>
      <c r="D121" s="124"/>
      <c r="E121" s="124"/>
      <c r="F121" s="124"/>
      <c r="G121" s="188"/>
      <c r="H121" s="188"/>
      <c r="I121" s="7"/>
      <c r="J121" s="188"/>
      <c r="K121" s="188"/>
      <c r="L121" s="188"/>
      <c r="M121" s="188"/>
      <c r="N121" s="188"/>
      <c r="O121" s="188"/>
      <c r="P121" s="22"/>
      <c r="Q121" s="141"/>
      <c r="R121" s="141"/>
      <c r="S121" s="128"/>
      <c r="T121" s="171"/>
    </row>
    <row r="122" spans="1:20" ht="13.9" customHeight="1" x14ac:dyDescent="0.35">
      <c r="A122" s="188"/>
      <c r="B122" s="124"/>
      <c r="C122" s="188"/>
      <c r="D122" s="188"/>
      <c r="E122" s="188"/>
      <c r="F122" s="188"/>
      <c r="G122" s="188"/>
      <c r="H122" s="188"/>
      <c r="I122" s="66"/>
      <c r="J122" s="31"/>
      <c r="K122" s="31"/>
      <c r="L122" s="31"/>
      <c r="M122" s="31"/>
      <c r="N122" s="31"/>
      <c r="O122" s="31"/>
      <c r="P122" s="22"/>
      <c r="Q122" s="114"/>
      <c r="R122" s="114"/>
      <c r="S122" s="141"/>
      <c r="T122" s="171"/>
    </row>
    <row r="123" spans="1:20" ht="13.9" customHeight="1" x14ac:dyDescent="0.35">
      <c r="A123" s="31"/>
      <c r="B123" s="86"/>
      <c r="C123" s="86"/>
      <c r="D123" s="86"/>
      <c r="E123" s="86"/>
      <c r="F123" s="86"/>
      <c r="G123" s="193"/>
      <c r="H123" s="101"/>
      <c r="I123" s="66"/>
      <c r="J123" s="31"/>
      <c r="K123" s="31"/>
      <c r="L123" s="31"/>
      <c r="M123" s="31"/>
      <c r="N123" s="31"/>
      <c r="O123" s="31"/>
      <c r="P123" s="194"/>
      <c r="Q123" s="171"/>
      <c r="R123" s="171"/>
      <c r="S123" s="114"/>
      <c r="T123" s="171"/>
    </row>
    <row r="124" spans="1:20" s="171" customFormat="1" ht="13.9" customHeight="1" x14ac:dyDescent="0.35">
      <c r="A124" s="148"/>
      <c r="B124" s="145"/>
      <c r="C124" s="145"/>
      <c r="D124" s="145"/>
      <c r="E124" s="145"/>
      <c r="F124" s="145"/>
      <c r="G124" s="127"/>
      <c r="H124" s="6"/>
      <c r="I124" s="158"/>
      <c r="J124" s="151"/>
      <c r="K124" s="148"/>
      <c r="L124" s="148"/>
      <c r="M124" s="148"/>
      <c r="N124" s="148"/>
      <c r="O124" s="148"/>
    </row>
    <row r="125" spans="1:20" s="171" customFormat="1" ht="13.9" customHeight="1" x14ac:dyDescent="0.35">
      <c r="A125" s="148"/>
      <c r="B125" s="145"/>
      <c r="C125" s="145"/>
      <c r="D125" s="145"/>
      <c r="E125" s="145"/>
      <c r="F125" s="145"/>
      <c r="G125" s="127"/>
      <c r="H125" s="6"/>
      <c r="I125" s="158"/>
      <c r="J125" s="151"/>
      <c r="K125" s="148"/>
      <c r="L125" s="148"/>
      <c r="M125" s="148"/>
      <c r="N125" s="148"/>
      <c r="O125" s="148"/>
    </row>
    <row r="126" spans="1:20" s="171" customFormat="1" ht="13.9" customHeight="1" x14ac:dyDescent="0.35">
      <c r="A126" s="148"/>
      <c r="B126" s="145"/>
      <c r="C126" s="145"/>
      <c r="D126" s="145"/>
      <c r="E126" s="145"/>
      <c r="F126" s="145"/>
      <c r="G126" s="127"/>
      <c r="H126" s="6"/>
      <c r="I126" s="158"/>
      <c r="J126" s="151"/>
      <c r="K126" s="148"/>
      <c r="L126" s="148"/>
      <c r="M126" s="148"/>
      <c r="N126" s="148"/>
      <c r="O126" s="148"/>
    </row>
    <row r="127" spans="1:20" s="171" customFormat="1" ht="13.9" customHeight="1" x14ac:dyDescent="0.35">
      <c r="A127" s="148"/>
      <c r="B127" s="145"/>
      <c r="C127" s="145"/>
      <c r="D127" s="145"/>
      <c r="E127" s="145"/>
      <c r="F127" s="145"/>
      <c r="G127" s="127"/>
      <c r="H127" s="6"/>
      <c r="I127" s="158"/>
      <c r="J127" s="151"/>
      <c r="K127" s="148"/>
      <c r="L127" s="148"/>
      <c r="M127" s="148"/>
      <c r="N127" s="148"/>
      <c r="O127" s="148"/>
    </row>
    <row r="128" spans="1:20" s="171" customFormat="1" ht="13.9" customHeight="1" x14ac:dyDescent="0.35">
      <c r="A128" s="148"/>
      <c r="B128" s="145"/>
      <c r="C128" s="145"/>
      <c r="D128" s="145"/>
      <c r="E128" s="145"/>
      <c r="F128" s="145"/>
      <c r="G128" s="127"/>
      <c r="H128" s="6"/>
      <c r="I128" s="158"/>
      <c r="J128" s="151"/>
      <c r="K128" s="148"/>
      <c r="L128" s="148"/>
      <c r="M128" s="148"/>
      <c r="N128" s="148"/>
      <c r="O128" s="148"/>
    </row>
    <row r="129" spans="1:18" s="171" customFormat="1" ht="13.9" customHeight="1" x14ac:dyDescent="0.35">
      <c r="A129" s="148"/>
      <c r="B129" s="145"/>
      <c r="C129" s="145"/>
      <c r="D129" s="145"/>
      <c r="E129" s="145"/>
      <c r="F129" s="145"/>
      <c r="G129" s="127"/>
      <c r="H129" s="6"/>
      <c r="I129" s="158"/>
      <c r="J129" s="151"/>
      <c r="K129" s="148"/>
      <c r="L129" s="148"/>
      <c r="M129" s="148"/>
      <c r="N129" s="148"/>
      <c r="O129" s="148"/>
    </row>
    <row r="130" spans="1:18" s="171" customFormat="1" ht="13.9" customHeight="1" x14ac:dyDescent="0.35">
      <c r="A130" s="148"/>
      <c r="B130" s="145"/>
      <c r="C130" s="145"/>
      <c r="D130" s="145"/>
      <c r="E130" s="145"/>
      <c r="F130" s="145"/>
      <c r="G130" s="127"/>
      <c r="H130" s="6"/>
      <c r="I130" s="158"/>
      <c r="J130" s="151"/>
      <c r="K130" s="148"/>
      <c r="L130" s="148"/>
      <c r="M130" s="148"/>
      <c r="N130" s="148"/>
      <c r="O130" s="148"/>
    </row>
    <row r="131" spans="1:18" s="171" customFormat="1" ht="13.9" customHeight="1" x14ac:dyDescent="0.35">
      <c r="B131" s="145"/>
      <c r="C131" s="145"/>
      <c r="D131" s="145"/>
      <c r="E131" s="145"/>
      <c r="F131" s="145"/>
      <c r="G131" s="127"/>
      <c r="H131" s="33"/>
      <c r="I131" s="166"/>
      <c r="J131" s="102"/>
    </row>
    <row r="132" spans="1:18" s="171" customFormat="1" ht="13.9" customHeight="1" x14ac:dyDescent="0.35">
      <c r="A132" s="186"/>
      <c r="B132" s="187"/>
      <c r="C132" s="11"/>
      <c r="D132" s="11"/>
      <c r="E132" s="11"/>
      <c r="F132" s="11"/>
      <c r="G132" s="187"/>
      <c r="H132" s="11"/>
      <c r="I132" s="166"/>
      <c r="J132" s="11"/>
      <c r="K132" s="11"/>
      <c r="L132" s="187"/>
      <c r="M132" s="173"/>
    </row>
    <row r="133" spans="1:18" s="171" customFormat="1" ht="13.9" customHeight="1" x14ac:dyDescent="0.35">
      <c r="A133" s="108"/>
      <c r="B133" s="229"/>
      <c r="C133" s="229"/>
      <c r="D133" s="229"/>
      <c r="E133" s="109"/>
      <c r="F133" s="108"/>
      <c r="G133" s="229"/>
      <c r="H133" s="229"/>
      <c r="I133" s="229"/>
      <c r="J133" s="109"/>
      <c r="K133" s="108"/>
      <c r="L133" s="229"/>
      <c r="M133" s="229"/>
      <c r="N133" s="229"/>
      <c r="O133" s="109"/>
      <c r="Q133" s="148"/>
      <c r="R133" s="148"/>
    </row>
    <row r="134" spans="1:18" ht="13.9" customHeight="1" x14ac:dyDescent="0.35">
      <c r="A134" s="108"/>
      <c r="B134" s="229"/>
      <c r="C134" s="229"/>
      <c r="D134" s="229"/>
      <c r="E134" s="109"/>
      <c r="F134" s="108"/>
      <c r="G134" s="229"/>
      <c r="H134" s="229"/>
      <c r="I134" s="229"/>
      <c r="J134" s="109"/>
      <c r="K134" s="108"/>
      <c r="L134" s="229"/>
      <c r="M134" s="229"/>
      <c r="N134" s="229"/>
      <c r="O134" s="109"/>
    </row>
    <row r="135" spans="1:18" ht="13.9" customHeight="1" x14ac:dyDescent="0.35">
      <c r="A135" s="108"/>
      <c r="B135" s="229"/>
      <c r="C135" s="229"/>
      <c r="D135" s="229"/>
      <c r="E135" s="109"/>
      <c r="F135" s="108"/>
      <c r="G135" s="229"/>
      <c r="H135" s="229"/>
      <c r="I135" s="229"/>
      <c r="J135" s="109"/>
      <c r="K135" s="108"/>
      <c r="L135" s="229"/>
      <c r="M135" s="229"/>
      <c r="N135" s="229"/>
      <c r="O135" s="109"/>
    </row>
    <row r="136" spans="1:18" ht="13.9" customHeight="1" x14ac:dyDescent="0.35">
      <c r="A136" s="171"/>
      <c r="B136" s="230"/>
      <c r="C136" s="230"/>
      <c r="D136" s="230"/>
      <c r="E136" s="96"/>
      <c r="F136" s="96"/>
      <c r="G136" s="159"/>
      <c r="H136" s="33"/>
      <c r="I136" s="166"/>
      <c r="J136" s="102"/>
      <c r="K136" s="171"/>
      <c r="L136" s="171"/>
      <c r="M136" s="171"/>
      <c r="N136" s="171"/>
      <c r="O136" s="171"/>
    </row>
    <row r="137" spans="1:18" ht="13.9" customHeight="1" x14ac:dyDescent="0.35">
      <c r="A137" s="171"/>
      <c r="B137" s="231"/>
      <c r="C137" s="231"/>
      <c r="D137" s="231"/>
      <c r="E137" s="145"/>
      <c r="F137" s="145"/>
      <c r="G137" s="127"/>
      <c r="H137" s="33"/>
      <c r="I137" s="166"/>
      <c r="J137" s="102"/>
      <c r="K137" s="171"/>
      <c r="L137" s="171"/>
      <c r="M137" s="171"/>
      <c r="N137" s="171"/>
      <c r="O137" s="171"/>
    </row>
    <row r="138" spans="1:18" ht="13.9" customHeight="1" x14ac:dyDescent="0.35">
      <c r="A138" s="171"/>
      <c r="B138" s="43"/>
      <c r="C138" s="186"/>
      <c r="D138" s="186"/>
      <c r="E138" s="186"/>
      <c r="F138" s="186"/>
      <c r="G138" s="186"/>
      <c r="H138" s="33"/>
      <c r="I138" s="166"/>
      <c r="J138" s="102"/>
      <c r="K138" s="171"/>
      <c r="L138" s="171"/>
      <c r="M138" s="171"/>
      <c r="N138" s="171"/>
      <c r="O138" s="171"/>
    </row>
    <row r="139" spans="1:18" ht="13.9" customHeight="1" x14ac:dyDescent="0.35">
      <c r="A139" s="171"/>
      <c r="B139" s="230"/>
      <c r="C139" s="230"/>
      <c r="D139" s="230"/>
      <c r="E139" s="96"/>
      <c r="F139" s="96"/>
      <c r="G139" s="140"/>
      <c r="H139" s="33"/>
      <c r="I139" s="166"/>
      <c r="J139" s="102"/>
      <c r="K139" s="171"/>
      <c r="L139" s="171"/>
      <c r="M139" s="171"/>
      <c r="N139" s="171"/>
      <c r="O139" s="171"/>
    </row>
    <row r="140" spans="1:18" ht="13.9" customHeight="1" x14ac:dyDescent="0.35">
      <c r="A140" s="171"/>
      <c r="B140" s="230"/>
      <c r="C140" s="230"/>
      <c r="D140" s="230"/>
      <c r="E140" s="96"/>
      <c r="F140" s="96"/>
      <c r="G140" s="159"/>
      <c r="H140" s="170"/>
      <c r="I140" s="158"/>
      <c r="J140" s="158"/>
    </row>
    <row r="141" spans="1:18" ht="13.9" customHeight="1" x14ac:dyDescent="0.35">
      <c r="A141" s="171"/>
      <c r="B141" s="231"/>
      <c r="C141" s="231"/>
      <c r="D141" s="231"/>
      <c r="E141" s="145"/>
      <c r="F141" s="145"/>
      <c r="G141" s="127"/>
      <c r="H141" s="33"/>
      <c r="I141" s="149"/>
      <c r="J141" s="117"/>
    </row>
    <row r="142" spans="1:18" ht="13.9" customHeight="1" x14ac:dyDescent="0.35">
      <c r="A142" s="171"/>
      <c r="B142" s="43"/>
      <c r="C142" s="186"/>
      <c r="D142" s="186"/>
      <c r="E142" s="186"/>
      <c r="F142" s="186"/>
      <c r="G142" s="186"/>
      <c r="H142" s="33"/>
      <c r="I142" s="149"/>
      <c r="J142" s="117"/>
    </row>
    <row r="143" spans="1:18" ht="13.9" customHeight="1" x14ac:dyDescent="0.35">
      <c r="A143" s="171"/>
      <c r="B143" s="230"/>
      <c r="C143" s="230"/>
      <c r="D143" s="230"/>
      <c r="E143" s="96"/>
      <c r="F143" s="96"/>
      <c r="G143" s="140"/>
      <c r="H143" s="33"/>
      <c r="I143" s="149"/>
      <c r="J143" s="151"/>
    </row>
    <row r="144" spans="1:18" ht="13.9" customHeight="1" x14ac:dyDescent="0.35">
      <c r="A144" s="171"/>
      <c r="B144" s="230"/>
      <c r="C144" s="230"/>
      <c r="D144" s="230"/>
      <c r="E144" s="96"/>
      <c r="F144" s="96"/>
      <c r="G144" s="159"/>
      <c r="H144" s="166"/>
      <c r="I144" s="166"/>
      <c r="J144" s="166"/>
      <c r="K144" s="171"/>
      <c r="L144" s="171"/>
      <c r="M144" s="171"/>
      <c r="N144" s="171"/>
      <c r="O144" s="171"/>
    </row>
    <row r="145" spans="1:15" ht="13.9" customHeight="1" x14ac:dyDescent="0.35">
      <c r="A145" s="188"/>
      <c r="B145" s="86"/>
      <c r="C145" s="86"/>
      <c r="D145" s="86"/>
      <c r="E145" s="86"/>
      <c r="F145" s="86"/>
      <c r="G145" s="193"/>
      <c r="H145" s="39"/>
      <c r="I145" s="7"/>
      <c r="J145" s="188"/>
      <c r="K145" s="188"/>
      <c r="L145" s="188"/>
      <c r="M145" s="188"/>
      <c r="N145" s="188"/>
      <c r="O145" s="188"/>
    </row>
    <row r="146" spans="1:15" ht="13.9" customHeight="1" x14ac:dyDescent="0.35">
      <c r="A146" s="188"/>
      <c r="B146" s="86"/>
      <c r="C146" s="86"/>
      <c r="D146" s="86"/>
      <c r="E146" s="86"/>
      <c r="F146" s="86"/>
      <c r="G146" s="193"/>
      <c r="H146" s="39"/>
      <c r="I146" s="7"/>
      <c r="J146" s="188"/>
      <c r="K146" s="188"/>
      <c r="L146" s="188"/>
      <c r="M146" s="188"/>
      <c r="N146" s="188"/>
      <c r="O146" s="188"/>
    </row>
    <row r="147" spans="1:15" ht="13.9" customHeight="1" x14ac:dyDescent="0.35">
      <c r="A147" s="188"/>
      <c r="B147" s="271"/>
      <c r="C147" s="271"/>
      <c r="D147" s="271"/>
      <c r="E147" s="271"/>
      <c r="F147" s="271"/>
      <c r="G147" s="271"/>
      <c r="H147" s="271"/>
      <c r="I147" s="271"/>
      <c r="J147" s="271"/>
      <c r="K147" s="272"/>
      <c r="L147" s="272"/>
      <c r="M147" s="272"/>
      <c r="N147" s="272"/>
      <c r="O147" s="188"/>
    </row>
    <row r="148" spans="1:15" ht="13.9" customHeight="1" x14ac:dyDescent="0.35">
      <c r="A148" s="188"/>
      <c r="B148" s="257"/>
      <c r="C148" s="257"/>
      <c r="D148" s="257"/>
      <c r="E148" s="257"/>
      <c r="F148" s="257"/>
      <c r="G148" s="257"/>
      <c r="H148" s="226"/>
      <c r="I148" s="226"/>
      <c r="J148" s="226"/>
      <c r="K148" s="272"/>
      <c r="L148" s="272"/>
      <c r="M148" s="272"/>
      <c r="N148" s="272"/>
      <c r="O148" s="188"/>
    </row>
    <row r="149" spans="1:15" ht="13.9" customHeight="1" x14ac:dyDescent="0.35">
      <c r="A149" s="188"/>
      <c r="B149" s="257"/>
      <c r="C149" s="257"/>
      <c r="D149" s="257"/>
      <c r="E149" s="257"/>
      <c r="F149" s="257"/>
      <c r="G149" s="257"/>
      <c r="H149" s="226"/>
      <c r="I149" s="226"/>
      <c r="J149" s="226"/>
      <c r="K149" s="272"/>
      <c r="L149" s="272"/>
      <c r="M149" s="272"/>
      <c r="N149" s="272"/>
      <c r="O149" s="188"/>
    </row>
    <row r="150" spans="1:15" ht="13.9" customHeight="1" x14ac:dyDescent="0.35">
      <c r="A150" s="188"/>
      <c r="B150" s="273"/>
      <c r="C150" s="273"/>
      <c r="D150" s="273"/>
      <c r="E150" s="273"/>
      <c r="F150" s="273"/>
      <c r="G150" s="273"/>
      <c r="H150" s="227"/>
      <c r="I150" s="227"/>
      <c r="J150" s="227"/>
      <c r="K150" s="272"/>
      <c r="L150" s="272"/>
      <c r="M150" s="272"/>
      <c r="N150" s="272"/>
      <c r="O150" s="188"/>
    </row>
    <row r="151" spans="1:15" ht="13.9" customHeight="1" x14ac:dyDescent="0.35">
      <c r="A151" s="188"/>
      <c r="B151" s="257"/>
      <c r="C151" s="257"/>
      <c r="D151" s="257"/>
      <c r="E151" s="257"/>
      <c r="F151" s="257"/>
      <c r="G151" s="257"/>
      <c r="H151" s="274"/>
      <c r="I151" s="274"/>
      <c r="J151" s="274"/>
      <c r="K151" s="272"/>
      <c r="L151" s="272"/>
      <c r="M151" s="272"/>
      <c r="N151" s="272"/>
      <c r="O151" s="188"/>
    </row>
    <row r="152" spans="1:15" ht="13.9" customHeight="1" x14ac:dyDescent="0.35">
      <c r="A152" s="188"/>
      <c r="B152" s="273"/>
      <c r="C152" s="273"/>
      <c r="D152" s="273"/>
      <c r="E152" s="273"/>
      <c r="F152" s="273"/>
      <c r="G152" s="273"/>
      <c r="H152" s="275"/>
      <c r="I152" s="275"/>
      <c r="J152" s="275"/>
      <c r="K152" s="272"/>
      <c r="L152" s="272"/>
      <c r="M152" s="272"/>
      <c r="N152" s="272"/>
      <c r="O152" s="188"/>
    </row>
    <row r="153" spans="1:15" ht="13.9" customHeight="1" x14ac:dyDescent="0.35">
      <c r="A153" s="188"/>
      <c r="B153" s="86"/>
      <c r="C153" s="86"/>
      <c r="D153" s="86"/>
      <c r="E153" s="46"/>
      <c r="F153" s="86"/>
      <c r="G153" s="193"/>
      <c r="H153" s="39"/>
      <c r="I153" s="7"/>
      <c r="J153" s="188"/>
      <c r="K153" s="188"/>
      <c r="L153" s="188"/>
      <c r="M153" s="188"/>
      <c r="N153" s="188"/>
      <c r="O153" s="188"/>
    </row>
    <row r="154" spans="1:15" ht="13.9" customHeight="1" x14ac:dyDescent="0.35">
      <c r="A154" s="188"/>
      <c r="B154" s="259"/>
      <c r="C154" s="259"/>
      <c r="D154" s="259"/>
      <c r="E154" s="259"/>
      <c r="F154" s="259"/>
      <c r="G154" s="260"/>
      <c r="H154" s="260"/>
      <c r="I154" s="260"/>
      <c r="J154" s="260"/>
      <c r="K154" s="260"/>
      <c r="L154" s="260"/>
      <c r="M154" s="258"/>
      <c r="N154" s="258"/>
      <c r="O154" s="188"/>
    </row>
    <row r="155" spans="1:15" ht="13.9" customHeight="1" x14ac:dyDescent="0.35">
      <c r="A155" s="188"/>
      <c r="B155" s="257"/>
      <c r="C155" s="257"/>
      <c r="D155" s="257"/>
      <c r="E155" s="257"/>
      <c r="F155" s="257"/>
      <c r="G155" s="258"/>
      <c r="H155" s="258"/>
      <c r="I155" s="258"/>
      <c r="J155" s="258"/>
      <c r="K155" s="258"/>
      <c r="L155" s="258"/>
      <c r="M155" s="258"/>
      <c r="N155" s="258"/>
      <c r="O155" s="188"/>
    </row>
    <row r="156" spans="1:15" ht="13.9" customHeight="1" x14ac:dyDescent="0.35">
      <c r="A156" s="188"/>
      <c r="B156" s="257"/>
      <c r="C156" s="257"/>
      <c r="D156" s="257"/>
      <c r="E156" s="257"/>
      <c r="F156" s="257"/>
      <c r="G156" s="258"/>
      <c r="H156" s="258"/>
      <c r="I156" s="258"/>
      <c r="J156" s="258"/>
      <c r="K156" s="258"/>
      <c r="L156" s="258"/>
      <c r="M156" s="258"/>
      <c r="N156" s="258"/>
      <c r="O156" s="188"/>
    </row>
    <row r="157" spans="1:15" ht="13.9" customHeight="1" x14ac:dyDescent="0.35">
      <c r="A157" s="188"/>
      <c r="B157" s="48"/>
      <c r="C157" s="48"/>
      <c r="D157" s="48"/>
      <c r="E157" s="48"/>
      <c r="F157" s="48"/>
      <c r="G157" s="226"/>
      <c r="H157" s="226"/>
      <c r="I157" s="226"/>
      <c r="J157" s="226"/>
      <c r="K157" s="227"/>
      <c r="L157" s="227"/>
      <c r="M157" s="226"/>
      <c r="N157" s="226"/>
      <c r="O157" s="188"/>
    </row>
  </sheetData>
  <sheetProtection sheet="1" objects="1" scenarios="1"/>
  <mergeCells count="172">
    <mergeCell ref="F18:G18"/>
    <mergeCell ref="B18:E18"/>
    <mergeCell ref="B21:E21"/>
    <mergeCell ref="F21:G21"/>
    <mergeCell ref="B74:N74"/>
    <mergeCell ref="B46:F46"/>
    <mergeCell ref="G46:H46"/>
    <mergeCell ref="I46:J46"/>
    <mergeCell ref="K46:L46"/>
    <mergeCell ref="M46:N46"/>
    <mergeCell ref="B47:F47"/>
    <mergeCell ref="G47:H47"/>
    <mergeCell ref="I47:J47"/>
    <mergeCell ref="K47:L47"/>
    <mergeCell ref="M47:N47"/>
    <mergeCell ref="B44:F44"/>
    <mergeCell ref="G44:H44"/>
    <mergeCell ref="I44:J44"/>
    <mergeCell ref="K44:L44"/>
    <mergeCell ref="M44:N44"/>
    <mergeCell ref="B45:F45"/>
    <mergeCell ref="G45:H45"/>
    <mergeCell ref="I45:J45"/>
    <mergeCell ref="K45:L45"/>
    <mergeCell ref="M45:N45"/>
    <mergeCell ref="B42:F42"/>
    <mergeCell ref="G42:H42"/>
    <mergeCell ref="I42:J42"/>
    <mergeCell ref="K42:L42"/>
    <mergeCell ref="M42:N42"/>
    <mergeCell ref="B43:F43"/>
    <mergeCell ref="G43:H43"/>
    <mergeCell ref="I43:J43"/>
    <mergeCell ref="K43:L43"/>
    <mergeCell ref="M43:N43"/>
    <mergeCell ref="B39:F39"/>
    <mergeCell ref="G39:H39"/>
    <mergeCell ref="I39:J39"/>
    <mergeCell ref="K39:L39"/>
    <mergeCell ref="M39:N39"/>
    <mergeCell ref="B40:F40"/>
    <mergeCell ref="G40:H40"/>
    <mergeCell ref="I40:J40"/>
    <mergeCell ref="K40:L40"/>
    <mergeCell ref="M40:N40"/>
    <mergeCell ref="M36:N36"/>
    <mergeCell ref="B37:F37"/>
    <mergeCell ref="G37:H37"/>
    <mergeCell ref="I37:J37"/>
    <mergeCell ref="K37:L37"/>
    <mergeCell ref="M37:N37"/>
    <mergeCell ref="G38:H38"/>
    <mergeCell ref="I38:J38"/>
    <mergeCell ref="K38:L38"/>
    <mergeCell ref="M38:N38"/>
    <mergeCell ref="B141:D141"/>
    <mergeCell ref="B143:D143"/>
    <mergeCell ref="B144:D144"/>
    <mergeCell ref="B147:J147"/>
    <mergeCell ref="K147:N152"/>
    <mergeCell ref="B148:G148"/>
    <mergeCell ref="H148:J148"/>
    <mergeCell ref="B149:G149"/>
    <mergeCell ref="H149:J149"/>
    <mergeCell ref="B150:G150"/>
    <mergeCell ref="H150:J150"/>
    <mergeCell ref="B151:G151"/>
    <mergeCell ref="H151:J151"/>
    <mergeCell ref="B152:G152"/>
    <mergeCell ref="H152:J152"/>
    <mergeCell ref="G80:I80"/>
    <mergeCell ref="G81:I81"/>
    <mergeCell ref="B82:D82"/>
    <mergeCell ref="G82:I82"/>
    <mergeCell ref="L117:N117"/>
    <mergeCell ref="B102:D102"/>
    <mergeCell ref="B33:G33"/>
    <mergeCell ref="H33:J33"/>
    <mergeCell ref="B80:D80"/>
    <mergeCell ref="B81:D81"/>
    <mergeCell ref="L80:N80"/>
    <mergeCell ref="L81:N81"/>
    <mergeCell ref="L82:N82"/>
    <mergeCell ref="G102:I102"/>
    <mergeCell ref="L102:N102"/>
    <mergeCell ref="B35:F35"/>
    <mergeCell ref="G35:H35"/>
    <mergeCell ref="I35:J35"/>
    <mergeCell ref="K35:L35"/>
    <mergeCell ref="M35:N35"/>
    <mergeCell ref="B36:F36"/>
    <mergeCell ref="G36:H36"/>
    <mergeCell ref="I36:J36"/>
    <mergeCell ref="K36:L36"/>
    <mergeCell ref="B134:D134"/>
    <mergeCell ref="G134:I134"/>
    <mergeCell ref="L134:N134"/>
    <mergeCell ref="B118:D118"/>
    <mergeCell ref="G118:I118"/>
    <mergeCell ref="L118:N118"/>
    <mergeCell ref="B109:D109"/>
    <mergeCell ref="B103:D103"/>
    <mergeCell ref="B104:D104"/>
    <mergeCell ref="B105:D105"/>
    <mergeCell ref="B106:D106"/>
    <mergeCell ref="B108:D108"/>
    <mergeCell ref="B110:D110"/>
    <mergeCell ref="B117:D117"/>
    <mergeCell ref="G117:I117"/>
    <mergeCell ref="G103:I103"/>
    <mergeCell ref="L103:N103"/>
    <mergeCell ref="G104:I104"/>
    <mergeCell ref="L104:N104"/>
    <mergeCell ref="M155:N155"/>
    <mergeCell ref="B156:F156"/>
    <mergeCell ref="G156:H156"/>
    <mergeCell ref="B154:F154"/>
    <mergeCell ref="G154:H154"/>
    <mergeCell ref="I154:J154"/>
    <mergeCell ref="K154:L154"/>
    <mergeCell ref="M154:N154"/>
    <mergeCell ref="I156:J156"/>
    <mergeCell ref="K156:L156"/>
    <mergeCell ref="M156:N156"/>
    <mergeCell ref="M157:N157"/>
    <mergeCell ref="C1:O1"/>
    <mergeCell ref="B2:N2"/>
    <mergeCell ref="I18:L18"/>
    <mergeCell ref="I20:L20"/>
    <mergeCell ref="B12:K12"/>
    <mergeCell ref="F10:J10"/>
    <mergeCell ref="B16:F16"/>
    <mergeCell ref="B4:E4"/>
    <mergeCell ref="F4:J4"/>
    <mergeCell ref="F5:J5"/>
    <mergeCell ref="K19:L19"/>
    <mergeCell ref="M18:N19"/>
    <mergeCell ref="M20:N21"/>
    <mergeCell ref="B32:G32"/>
    <mergeCell ref="H32:J32"/>
    <mergeCell ref="K21:L21"/>
    <mergeCell ref="K23:L23"/>
    <mergeCell ref="M22:N23"/>
    <mergeCell ref="K28:N33"/>
    <mergeCell ref="B155:F155"/>
    <mergeCell ref="G155:H155"/>
    <mergeCell ref="I155:J155"/>
    <mergeCell ref="K155:L155"/>
    <mergeCell ref="I22:L22"/>
    <mergeCell ref="B28:J28"/>
    <mergeCell ref="B29:G29"/>
    <mergeCell ref="H29:J29"/>
    <mergeCell ref="B30:G30"/>
    <mergeCell ref="H30:J30"/>
    <mergeCell ref="B31:G31"/>
    <mergeCell ref="H31:J31"/>
    <mergeCell ref="G157:H157"/>
    <mergeCell ref="I157:J157"/>
    <mergeCell ref="K157:L157"/>
    <mergeCell ref="B119:D119"/>
    <mergeCell ref="B135:D135"/>
    <mergeCell ref="G135:I135"/>
    <mergeCell ref="L135:N135"/>
    <mergeCell ref="B136:D136"/>
    <mergeCell ref="B137:D137"/>
    <mergeCell ref="B139:D139"/>
    <mergeCell ref="B140:D140"/>
    <mergeCell ref="G119:I119"/>
    <mergeCell ref="L119:N119"/>
    <mergeCell ref="B133:D133"/>
    <mergeCell ref="G133:I133"/>
    <mergeCell ref="L133:N133"/>
  </mergeCells>
  <hyperlinks>
    <hyperlink ref="K7" r:id="rId1" xr:uid="{00000000-0004-0000-0000-000000000000}"/>
  </hyperlinks>
  <pageMargins left="0" right="0" top="0" bottom="0" header="0" footer="0"/>
  <pageSetup paperSize="9" scale="76" fitToHeight="0"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702"/>
  <sheetViews>
    <sheetView topLeftCell="B375" zoomScaleNormal="100" zoomScaleSheetLayoutView="100" workbookViewId="0">
      <selection activeCell="E416" sqref="E416"/>
    </sheetView>
  </sheetViews>
  <sheetFormatPr defaultColWidth="9.1796875" defaultRowHeight="14.5" x14ac:dyDescent="0.35"/>
  <cols>
    <col min="1" max="1" width="3.7265625" style="148" hidden="1" customWidth="1"/>
    <col min="2" max="2" width="31.26953125" style="36" customWidth="1"/>
    <col min="3" max="3" width="6.1796875" style="179" customWidth="1"/>
    <col min="4" max="4" width="14.81640625" style="131" customWidth="1"/>
    <col min="5" max="5" width="20.453125" style="131" customWidth="1"/>
    <col min="6" max="6" width="22.54296875" style="131" customWidth="1"/>
    <col min="7" max="7" width="19.26953125" style="131" customWidth="1"/>
    <col min="8" max="8" width="14" style="131" customWidth="1"/>
    <col min="9" max="9" width="35.1796875" style="60" customWidth="1"/>
    <col min="10" max="10" width="35.1796875" style="131" customWidth="1"/>
    <col min="11" max="11" width="35.1796875" style="68" customWidth="1"/>
    <col min="12" max="16384" width="9.1796875" style="36"/>
  </cols>
  <sheetData>
    <row r="1" spans="1:11" x14ac:dyDescent="0.35">
      <c r="I1" s="74" t="s">
        <v>171</v>
      </c>
    </row>
    <row r="2" spans="1:11" ht="39.65" customHeight="1" x14ac:dyDescent="0.35">
      <c r="B2" s="73" t="s">
        <v>211</v>
      </c>
      <c r="C2" s="73" t="s">
        <v>61</v>
      </c>
      <c r="D2" s="130" t="s">
        <v>396</v>
      </c>
      <c r="E2" s="130" t="s">
        <v>609</v>
      </c>
      <c r="F2" s="130" t="s">
        <v>596</v>
      </c>
      <c r="G2" s="130" t="s">
        <v>416</v>
      </c>
      <c r="H2" s="153" t="s">
        <v>57</v>
      </c>
      <c r="I2" s="1" t="s">
        <v>466</v>
      </c>
      <c r="J2" s="130" t="s">
        <v>210</v>
      </c>
      <c r="K2" s="130" t="s">
        <v>197</v>
      </c>
    </row>
    <row r="3" spans="1:11" ht="28.5" x14ac:dyDescent="0.65">
      <c r="B3" s="91" t="s">
        <v>533</v>
      </c>
      <c r="C3" s="136"/>
      <c r="D3" s="42">
        <f>D4+D43+D51+D98+D162+D193+D205+D223+D236+D242+D259+D284+D375+D400+D484+D499+D524+D552+D572+D587+D605+D617+D627+D635+D663+D702</f>
        <v>86</v>
      </c>
      <c r="E3" s="42">
        <f t="shared" ref="E3:H3" si="0">E4+E43+E51+E98+E162+E193+E205+E223+E236+E242+E259+E284+E375+E400+E484+E499+E524+E552+E572+E587+E605+E617+E627+E635+E663+E702</f>
        <v>52</v>
      </c>
      <c r="F3" s="42">
        <f t="shared" si="0"/>
        <v>30</v>
      </c>
      <c r="G3" s="42">
        <f t="shared" si="0"/>
        <v>0</v>
      </c>
      <c r="H3" s="42">
        <f t="shared" si="0"/>
        <v>4</v>
      </c>
      <c r="I3" s="28">
        <f>I4+I43+I51+I98+I162+I193+I205+I223+I236+I242+I259+I284+I375+I400+I484+I499+I524+I552+I572+I587+I605+I617+I627+I635+I663</f>
        <v>1455</v>
      </c>
      <c r="J3" s="42">
        <f t="shared" ref="J3:K3" si="1">J4+J43+J51+J98+J162+J193+J205+J223+J236+J242+J259+J284+J375+J400+J484+J499+J524+J552+J572+J587+J605+J617+J627+J635+J663</f>
        <v>4494</v>
      </c>
      <c r="K3" s="42">
        <f t="shared" si="1"/>
        <v>118354</v>
      </c>
    </row>
    <row r="4" spans="1:11" ht="18.5" hidden="1" x14ac:dyDescent="0.45">
      <c r="A4" s="2"/>
      <c r="B4" s="18" t="s">
        <v>155</v>
      </c>
      <c r="C4" s="64"/>
      <c r="D4" s="41">
        <f>D5+D11+D16+D25+D29+D33+D39</f>
        <v>0</v>
      </c>
      <c r="E4" s="41">
        <f t="shared" ref="E4:H4" si="2">E5+E11+E16+E25+E29+E33+E39</f>
        <v>0</v>
      </c>
      <c r="F4" s="41">
        <f t="shared" si="2"/>
        <v>0</v>
      </c>
      <c r="G4" s="41">
        <f t="shared" si="2"/>
        <v>0</v>
      </c>
      <c r="H4" s="41">
        <f t="shared" si="2"/>
        <v>0</v>
      </c>
      <c r="I4" s="40">
        <f>SUM(I5,I11,I16,I25,I29,I33,I39)</f>
        <v>0</v>
      </c>
      <c r="J4" s="98">
        <f t="shared" ref="J4:K4" si="3">SUM(J5,J11,J16,J25,J29,J33,J39)</f>
        <v>0</v>
      </c>
      <c r="K4" s="98">
        <f t="shared" si="3"/>
        <v>0</v>
      </c>
    </row>
    <row r="5" spans="1:11" hidden="1" x14ac:dyDescent="0.35">
      <c r="A5" s="196"/>
      <c r="B5" s="178" t="s">
        <v>431</v>
      </c>
      <c r="C5" s="142"/>
      <c r="D5" s="168">
        <f>SUM(D6:D10)</f>
        <v>0</v>
      </c>
      <c r="E5" s="168">
        <f t="shared" ref="E5:F5" si="4">SUM(E6:E10)</f>
        <v>0</v>
      </c>
      <c r="F5" s="168">
        <f t="shared" si="4"/>
        <v>0</v>
      </c>
      <c r="G5" s="168">
        <f t="shared" ref="G5:H5" si="5">SUM(G6:G10)</f>
        <v>0</v>
      </c>
      <c r="H5" s="23">
        <f t="shared" si="5"/>
        <v>0</v>
      </c>
      <c r="I5" s="75">
        <f>SUM(I6:I10)</f>
        <v>0</v>
      </c>
      <c r="J5" s="5">
        <f>SUM(J6:J10)</f>
        <v>0</v>
      </c>
      <c r="K5" s="5">
        <f>SUM(K6:K10)</f>
        <v>0</v>
      </c>
    </row>
    <row r="6" spans="1:11" hidden="1" x14ac:dyDescent="0.35">
      <c r="B6" s="152" t="s">
        <v>444</v>
      </c>
      <c r="C6" s="73" t="s">
        <v>301</v>
      </c>
      <c r="D6" s="35"/>
      <c r="E6" s="174"/>
      <c r="F6" s="174"/>
      <c r="G6" s="174"/>
      <c r="H6" s="30"/>
      <c r="I6" s="58"/>
      <c r="J6" s="197"/>
      <c r="K6" s="197"/>
    </row>
    <row r="7" spans="1:11" hidden="1" x14ac:dyDescent="0.35">
      <c r="B7" s="152" t="s">
        <v>693</v>
      </c>
      <c r="C7" s="73" t="s">
        <v>301</v>
      </c>
      <c r="D7" s="35"/>
      <c r="E7" s="174"/>
      <c r="F7" s="174"/>
      <c r="G7" s="174"/>
      <c r="H7" s="30"/>
      <c r="I7" s="58" t="s">
        <v>547</v>
      </c>
      <c r="J7" s="197" t="s">
        <v>547</v>
      </c>
      <c r="K7" s="197" t="s">
        <v>547</v>
      </c>
    </row>
    <row r="8" spans="1:11" hidden="1" x14ac:dyDescent="0.35">
      <c r="B8" s="152" t="s">
        <v>549</v>
      </c>
      <c r="C8" s="73" t="s">
        <v>301</v>
      </c>
      <c r="D8" s="35"/>
      <c r="E8" s="174"/>
      <c r="F8" s="174"/>
      <c r="G8" s="174"/>
      <c r="H8" s="30"/>
      <c r="I8" s="58" t="s">
        <v>547</v>
      </c>
      <c r="J8" s="197" t="s">
        <v>547</v>
      </c>
      <c r="K8" s="197" t="s">
        <v>547</v>
      </c>
    </row>
    <row r="9" spans="1:11" hidden="1" x14ac:dyDescent="0.35">
      <c r="B9" s="152" t="s">
        <v>655</v>
      </c>
      <c r="C9" s="73" t="s">
        <v>301</v>
      </c>
      <c r="D9" s="35"/>
      <c r="E9" s="174"/>
      <c r="F9" s="174"/>
      <c r="G9" s="174"/>
      <c r="H9" s="30"/>
      <c r="I9" s="58" t="s">
        <v>547</v>
      </c>
      <c r="J9" s="197" t="s">
        <v>547</v>
      </c>
      <c r="K9" s="197" t="s">
        <v>547</v>
      </c>
    </row>
    <row r="10" spans="1:11" hidden="1" x14ac:dyDescent="0.35">
      <c r="B10" s="152" t="s">
        <v>264</v>
      </c>
      <c r="C10" s="73" t="s">
        <v>301</v>
      </c>
      <c r="D10" s="35"/>
      <c r="E10" s="174"/>
      <c r="F10" s="174"/>
      <c r="G10" s="174"/>
      <c r="H10" s="30"/>
      <c r="I10" s="58"/>
      <c r="J10" s="197"/>
      <c r="K10" s="197"/>
    </row>
    <row r="11" spans="1:11" hidden="1" x14ac:dyDescent="0.35">
      <c r="A11" s="196"/>
      <c r="B11" s="178" t="s">
        <v>438</v>
      </c>
      <c r="C11" s="142"/>
      <c r="D11" s="168">
        <f>SUM(D12:D15)</f>
        <v>0</v>
      </c>
      <c r="E11" s="168">
        <f t="shared" ref="E11:F11" si="6">SUM(E12:E15)</f>
        <v>0</v>
      </c>
      <c r="F11" s="168">
        <f t="shared" si="6"/>
        <v>0</v>
      </c>
      <c r="G11" s="168">
        <f t="shared" ref="G11:H11" si="7">SUM(G12:G15)</f>
        <v>0</v>
      </c>
      <c r="H11" s="23">
        <f t="shared" si="7"/>
        <v>0</v>
      </c>
      <c r="I11" s="75">
        <f>SUM(I12:I15)</f>
        <v>0</v>
      </c>
      <c r="J11" s="5">
        <f t="shared" ref="J11:K11" si="8">SUM(J12:J15)</f>
        <v>0</v>
      </c>
      <c r="K11" s="5">
        <f t="shared" si="8"/>
        <v>0</v>
      </c>
    </row>
    <row r="12" spans="1:11" hidden="1" x14ac:dyDescent="0.35">
      <c r="B12" s="152" t="s">
        <v>721</v>
      </c>
      <c r="C12" s="73" t="s">
        <v>301</v>
      </c>
      <c r="D12" s="174"/>
      <c r="E12" s="174"/>
      <c r="F12" s="174"/>
      <c r="G12" s="174"/>
      <c r="H12" s="30"/>
      <c r="I12" s="58"/>
      <c r="J12" s="197"/>
      <c r="K12" s="197"/>
    </row>
    <row r="13" spans="1:11" hidden="1" x14ac:dyDescent="0.35">
      <c r="B13" s="152" t="s">
        <v>81</v>
      </c>
      <c r="C13" s="73" t="s">
        <v>301</v>
      </c>
      <c r="D13" s="174"/>
      <c r="E13" s="174"/>
      <c r="F13" s="174"/>
      <c r="G13" s="174"/>
      <c r="H13" s="30"/>
      <c r="I13" s="58"/>
      <c r="J13" s="197"/>
      <c r="K13" s="197"/>
    </row>
    <row r="14" spans="1:11" hidden="1" x14ac:dyDescent="0.35">
      <c r="B14" s="152" t="s">
        <v>645</v>
      </c>
      <c r="C14" s="73" t="s">
        <v>301</v>
      </c>
      <c r="D14" s="174"/>
      <c r="E14" s="174"/>
      <c r="F14" s="174"/>
      <c r="G14" s="174"/>
      <c r="H14" s="30"/>
      <c r="I14" s="58"/>
      <c r="J14" s="197"/>
      <c r="K14" s="197"/>
    </row>
    <row r="15" spans="1:11" hidden="1" x14ac:dyDescent="0.35">
      <c r="B15" s="152" t="s">
        <v>269</v>
      </c>
      <c r="C15" s="73" t="s">
        <v>301</v>
      </c>
      <c r="D15" s="174"/>
      <c r="E15" s="174"/>
      <c r="F15" s="174"/>
      <c r="G15" s="174"/>
      <c r="H15" s="30"/>
      <c r="I15" s="58"/>
      <c r="J15" s="197"/>
      <c r="K15" s="197"/>
    </row>
    <row r="16" spans="1:11" hidden="1" x14ac:dyDescent="0.35">
      <c r="A16" s="196"/>
      <c r="B16" s="178" t="s">
        <v>151</v>
      </c>
      <c r="C16" s="142"/>
      <c r="D16" s="168">
        <f>SUM(D17:D24)</f>
        <v>0</v>
      </c>
      <c r="E16" s="168">
        <f>SUM(E17:E24)</f>
        <v>0</v>
      </c>
      <c r="F16" s="168">
        <f t="shared" ref="F16:G16" si="9">SUM(F17:F24)</f>
        <v>0</v>
      </c>
      <c r="G16" s="168">
        <f t="shared" si="9"/>
        <v>0</v>
      </c>
      <c r="H16" s="23">
        <f t="shared" ref="H16" si="10">SUM(H17:H24)</f>
        <v>0</v>
      </c>
      <c r="I16" s="203">
        <f>SUM(I17:I24)</f>
        <v>0</v>
      </c>
      <c r="J16" s="63">
        <f>SUM(J17:J24)</f>
        <v>0</v>
      </c>
      <c r="K16" s="63">
        <f>SUM(K17:K24)</f>
        <v>0</v>
      </c>
    </row>
    <row r="17" spans="1:11" hidden="1" x14ac:dyDescent="0.35">
      <c r="B17" s="152" t="s">
        <v>66</v>
      </c>
      <c r="C17" s="73" t="s">
        <v>301</v>
      </c>
      <c r="D17" s="174"/>
      <c r="E17" s="174"/>
      <c r="F17" s="174"/>
      <c r="G17" s="174"/>
      <c r="H17" s="30"/>
      <c r="I17" s="97"/>
      <c r="J17" s="167"/>
      <c r="K17" s="197"/>
    </row>
    <row r="18" spans="1:11" hidden="1" x14ac:dyDescent="0.35">
      <c r="B18" s="152" t="s">
        <v>252</v>
      </c>
      <c r="C18" s="73" t="s">
        <v>301</v>
      </c>
      <c r="D18" s="174"/>
      <c r="E18" s="174"/>
      <c r="F18" s="174"/>
      <c r="G18" s="174"/>
      <c r="H18" s="30"/>
      <c r="I18" s="97"/>
      <c r="J18" s="167"/>
      <c r="K18" s="197"/>
    </row>
    <row r="19" spans="1:11" hidden="1" x14ac:dyDescent="0.35">
      <c r="B19" s="152" t="s">
        <v>59</v>
      </c>
      <c r="C19" s="73" t="s">
        <v>301</v>
      </c>
      <c r="D19" s="174"/>
      <c r="E19" s="174"/>
      <c r="F19" s="174"/>
      <c r="G19" s="174"/>
      <c r="H19" s="30"/>
      <c r="I19" s="58"/>
      <c r="J19" s="197"/>
      <c r="K19" s="197"/>
    </row>
    <row r="20" spans="1:11" hidden="1" x14ac:dyDescent="0.35">
      <c r="B20" s="152" t="s">
        <v>617</v>
      </c>
      <c r="C20" s="73" t="s">
        <v>301</v>
      </c>
      <c r="D20" s="174"/>
      <c r="E20" s="174"/>
      <c r="F20" s="174"/>
      <c r="G20" s="174"/>
      <c r="H20" s="30"/>
      <c r="I20" s="97"/>
      <c r="J20" s="167"/>
      <c r="K20" s="197"/>
    </row>
    <row r="21" spans="1:11" hidden="1" x14ac:dyDescent="0.35">
      <c r="B21" s="152" t="s">
        <v>428</v>
      </c>
      <c r="C21" s="73" t="s">
        <v>301</v>
      </c>
      <c r="D21" s="174"/>
      <c r="E21" s="174"/>
      <c r="F21" s="174"/>
      <c r="G21" s="174"/>
      <c r="H21" s="30"/>
      <c r="I21" s="97"/>
      <c r="J21" s="167"/>
      <c r="K21" s="197"/>
    </row>
    <row r="22" spans="1:11" hidden="1" x14ac:dyDescent="0.35">
      <c r="B22" s="152" t="s">
        <v>623</v>
      </c>
      <c r="C22" s="73" t="s">
        <v>301</v>
      </c>
      <c r="D22" s="174"/>
      <c r="E22" s="174"/>
      <c r="F22" s="174"/>
      <c r="G22" s="174"/>
      <c r="H22" s="30"/>
      <c r="I22" s="58"/>
      <c r="J22" s="197"/>
      <c r="K22" s="197"/>
    </row>
    <row r="23" spans="1:11" hidden="1" x14ac:dyDescent="0.35">
      <c r="B23" s="152" t="s">
        <v>419</v>
      </c>
      <c r="C23" s="73" t="s">
        <v>301</v>
      </c>
      <c r="D23" s="174"/>
      <c r="E23" s="174"/>
      <c r="F23" s="174"/>
      <c r="G23" s="174"/>
      <c r="H23" s="30"/>
      <c r="I23" s="58"/>
      <c r="J23" s="197"/>
      <c r="K23" s="197"/>
    </row>
    <row r="24" spans="1:11" hidden="1" x14ac:dyDescent="0.35">
      <c r="B24" s="152" t="s">
        <v>461</v>
      </c>
      <c r="C24" s="73" t="s">
        <v>301</v>
      </c>
      <c r="D24" s="174"/>
      <c r="E24" s="174"/>
      <c r="F24" s="174"/>
      <c r="G24" s="174"/>
      <c r="H24" s="30"/>
      <c r="I24" s="58"/>
      <c r="J24" s="197"/>
      <c r="K24" s="197"/>
    </row>
    <row r="25" spans="1:11" hidden="1" x14ac:dyDescent="0.35">
      <c r="A25" s="196"/>
      <c r="B25" s="178" t="s">
        <v>258</v>
      </c>
      <c r="C25" s="142"/>
      <c r="D25" s="168">
        <f>SUM(D26:D28)</f>
        <v>0</v>
      </c>
      <c r="E25" s="168">
        <f t="shared" ref="E25:K25" si="11">SUM(E26:E28)</f>
        <v>0</v>
      </c>
      <c r="F25" s="168">
        <f t="shared" si="11"/>
        <v>0</v>
      </c>
      <c r="G25" s="168">
        <f t="shared" ref="G25:H25" si="12">SUM(G26:G28)</f>
        <v>0</v>
      </c>
      <c r="H25" s="23">
        <f t="shared" si="12"/>
        <v>0</v>
      </c>
      <c r="I25" s="29">
        <f>SUM(I26:I28)</f>
        <v>0</v>
      </c>
      <c r="J25" s="168">
        <f t="shared" si="11"/>
        <v>0</v>
      </c>
      <c r="K25" s="168">
        <f t="shared" si="11"/>
        <v>0</v>
      </c>
    </row>
    <row r="26" spans="1:11" hidden="1" x14ac:dyDescent="0.35">
      <c r="B26" s="152" t="s">
        <v>721</v>
      </c>
      <c r="C26" s="73" t="s">
        <v>301</v>
      </c>
      <c r="D26" s="174"/>
      <c r="E26" s="174"/>
      <c r="F26" s="174"/>
      <c r="G26" s="174"/>
      <c r="H26" s="30"/>
      <c r="I26" s="58"/>
      <c r="J26" s="197"/>
      <c r="K26" s="197"/>
    </row>
    <row r="27" spans="1:11" hidden="1" x14ac:dyDescent="0.35">
      <c r="B27" s="152" t="s">
        <v>81</v>
      </c>
      <c r="C27" s="73" t="s">
        <v>301</v>
      </c>
      <c r="D27" s="174"/>
      <c r="E27" s="174"/>
      <c r="F27" s="174"/>
      <c r="G27" s="174"/>
      <c r="H27" s="30"/>
      <c r="I27" s="58"/>
      <c r="J27" s="197"/>
      <c r="K27" s="197"/>
    </row>
    <row r="28" spans="1:11" hidden="1" x14ac:dyDescent="0.35">
      <c r="B28" s="152" t="s">
        <v>15</v>
      </c>
      <c r="C28" s="73" t="s">
        <v>301</v>
      </c>
      <c r="D28" s="174"/>
      <c r="E28" s="174"/>
      <c r="F28" s="174"/>
      <c r="G28" s="174"/>
      <c r="H28" s="30"/>
      <c r="I28" s="58"/>
      <c r="J28" s="197"/>
      <c r="K28" s="197"/>
    </row>
    <row r="29" spans="1:11" hidden="1" x14ac:dyDescent="0.35">
      <c r="A29" s="196"/>
      <c r="B29" s="178" t="s">
        <v>527</v>
      </c>
      <c r="C29" s="198"/>
      <c r="D29" s="168">
        <f t="shared" ref="D29:K29" si="13">SUM(D30:D32)</f>
        <v>0</v>
      </c>
      <c r="E29" s="168">
        <f t="shared" si="13"/>
        <v>0</v>
      </c>
      <c r="F29" s="168">
        <f t="shared" si="13"/>
        <v>0</v>
      </c>
      <c r="G29" s="168">
        <f t="shared" si="13"/>
        <v>0</v>
      </c>
      <c r="H29" s="168">
        <f t="shared" si="13"/>
        <v>0</v>
      </c>
      <c r="I29" s="168">
        <f t="shared" si="13"/>
        <v>0</v>
      </c>
      <c r="J29" s="168">
        <f t="shared" si="13"/>
        <v>0</v>
      </c>
      <c r="K29" s="168">
        <f t="shared" si="13"/>
        <v>0</v>
      </c>
    </row>
    <row r="30" spans="1:11" s="148" customFormat="1" hidden="1" x14ac:dyDescent="0.35">
      <c r="B30" s="152" t="s">
        <v>684</v>
      </c>
      <c r="C30" s="112" t="s">
        <v>301</v>
      </c>
      <c r="D30" s="81"/>
      <c r="E30" s="81"/>
      <c r="F30" s="81"/>
      <c r="G30" s="81"/>
      <c r="H30" s="147"/>
      <c r="I30" s="58" t="s">
        <v>547</v>
      </c>
      <c r="J30" s="197" t="s">
        <v>547</v>
      </c>
      <c r="K30" s="197" t="s">
        <v>547</v>
      </c>
    </row>
    <row r="31" spans="1:11" s="148" customFormat="1" hidden="1" x14ac:dyDescent="0.35">
      <c r="B31" s="152" t="s">
        <v>686</v>
      </c>
      <c r="C31" s="112" t="s">
        <v>301</v>
      </c>
      <c r="D31" s="81"/>
      <c r="E31" s="81"/>
      <c r="F31" s="81"/>
      <c r="G31" s="81"/>
      <c r="H31" s="147"/>
      <c r="I31" s="58" t="s">
        <v>547</v>
      </c>
      <c r="J31" s="197" t="s">
        <v>547</v>
      </c>
      <c r="K31" s="197" t="s">
        <v>547</v>
      </c>
    </row>
    <row r="32" spans="1:11" s="148" customFormat="1" hidden="1" x14ac:dyDescent="0.35">
      <c r="B32" s="152" t="s">
        <v>209</v>
      </c>
      <c r="C32" s="112" t="s">
        <v>301</v>
      </c>
      <c r="D32" s="81"/>
      <c r="E32" s="81"/>
      <c r="F32" s="81"/>
      <c r="G32" s="81"/>
      <c r="H32" s="147"/>
      <c r="I32" s="58" t="s">
        <v>547</v>
      </c>
      <c r="J32" s="197" t="s">
        <v>547</v>
      </c>
      <c r="K32" s="197" t="s">
        <v>547</v>
      </c>
    </row>
    <row r="33" spans="1:11" hidden="1" x14ac:dyDescent="0.35">
      <c r="A33" s="196"/>
      <c r="B33" s="178" t="s">
        <v>250</v>
      </c>
      <c r="C33" s="142"/>
      <c r="D33" s="168">
        <f>SUM(D34:D38)</f>
        <v>0</v>
      </c>
      <c r="E33" s="168">
        <f t="shared" ref="E33:K33" si="14">SUM(E34:E38)</f>
        <v>0</v>
      </c>
      <c r="F33" s="168">
        <f t="shared" si="14"/>
        <v>0</v>
      </c>
      <c r="G33" s="168">
        <f t="shared" ref="G33:H33" si="15">SUM(G34:G38)</f>
        <v>0</v>
      </c>
      <c r="H33" s="23">
        <f t="shared" si="15"/>
        <v>0</v>
      </c>
      <c r="I33" s="29">
        <f t="shared" si="14"/>
        <v>0</v>
      </c>
      <c r="J33" s="168">
        <f t="shared" si="14"/>
        <v>0</v>
      </c>
      <c r="K33" s="168">
        <f t="shared" si="14"/>
        <v>0</v>
      </c>
    </row>
    <row r="34" spans="1:11" hidden="1" x14ac:dyDescent="0.35">
      <c r="B34" s="152" t="s">
        <v>522</v>
      </c>
      <c r="C34" s="73" t="s">
        <v>301</v>
      </c>
      <c r="D34" s="174"/>
      <c r="E34" s="174"/>
      <c r="F34" s="174"/>
      <c r="G34" s="174"/>
      <c r="H34" s="30"/>
      <c r="I34" s="58" t="s">
        <v>547</v>
      </c>
      <c r="J34" s="197" t="s">
        <v>547</v>
      </c>
      <c r="K34" s="197" t="s">
        <v>547</v>
      </c>
    </row>
    <row r="35" spans="1:11" hidden="1" x14ac:dyDescent="0.35">
      <c r="B35" s="152" t="s">
        <v>135</v>
      </c>
      <c r="C35" s="73" t="s">
        <v>301</v>
      </c>
      <c r="D35" s="174"/>
      <c r="E35" s="174"/>
      <c r="F35" s="174"/>
      <c r="G35" s="174"/>
      <c r="H35" s="30"/>
      <c r="I35" s="58" t="s">
        <v>547</v>
      </c>
      <c r="J35" s="197" t="s">
        <v>547</v>
      </c>
      <c r="K35" s="197" t="s">
        <v>547</v>
      </c>
    </row>
    <row r="36" spans="1:11" hidden="1" x14ac:dyDescent="0.35">
      <c r="B36" s="152" t="s">
        <v>349</v>
      </c>
      <c r="C36" s="73" t="s">
        <v>301</v>
      </c>
      <c r="D36" s="174"/>
      <c r="E36" s="174"/>
      <c r="F36" s="174"/>
      <c r="G36" s="174"/>
      <c r="H36" s="30"/>
      <c r="I36" s="58" t="s">
        <v>547</v>
      </c>
      <c r="J36" s="197" t="s">
        <v>547</v>
      </c>
      <c r="K36" s="197" t="s">
        <v>547</v>
      </c>
    </row>
    <row r="37" spans="1:11" hidden="1" x14ac:dyDescent="0.35">
      <c r="B37" s="152" t="s">
        <v>352</v>
      </c>
      <c r="C37" s="73" t="s">
        <v>301</v>
      </c>
      <c r="D37" s="174"/>
      <c r="E37" s="174"/>
      <c r="F37" s="174"/>
      <c r="G37" s="174"/>
      <c r="H37" s="30"/>
      <c r="I37" s="58" t="s">
        <v>547</v>
      </c>
      <c r="J37" s="197" t="s">
        <v>547</v>
      </c>
      <c r="K37" s="197" t="s">
        <v>547</v>
      </c>
    </row>
    <row r="38" spans="1:11" hidden="1" x14ac:dyDescent="0.35">
      <c r="B38" s="152" t="s">
        <v>473</v>
      </c>
      <c r="C38" s="73" t="s">
        <v>301</v>
      </c>
      <c r="D38" s="174"/>
      <c r="E38" s="174"/>
      <c r="F38" s="174"/>
      <c r="G38" s="174"/>
      <c r="H38" s="30"/>
      <c r="I38" s="58" t="s">
        <v>547</v>
      </c>
      <c r="J38" s="197" t="s">
        <v>547</v>
      </c>
      <c r="K38" s="197" t="s">
        <v>547</v>
      </c>
    </row>
    <row r="39" spans="1:11" hidden="1" x14ac:dyDescent="0.35">
      <c r="A39" s="196"/>
      <c r="B39" s="178" t="s">
        <v>118</v>
      </c>
      <c r="C39" s="142"/>
      <c r="D39" s="168">
        <f>SUM(D40:D42)</f>
        <v>0</v>
      </c>
      <c r="E39" s="168">
        <f t="shared" ref="E39:K39" si="16">SUM(E40:E42)</f>
        <v>0</v>
      </c>
      <c r="F39" s="168">
        <f t="shared" si="16"/>
        <v>0</v>
      </c>
      <c r="G39" s="168">
        <f t="shared" ref="G39:H39" si="17">SUM(G40:G42)</f>
        <v>0</v>
      </c>
      <c r="H39" s="23">
        <f t="shared" si="17"/>
        <v>0</v>
      </c>
      <c r="I39" s="29">
        <f t="shared" si="16"/>
        <v>0</v>
      </c>
      <c r="J39" s="168">
        <f t="shared" si="16"/>
        <v>0</v>
      </c>
      <c r="K39" s="168">
        <f t="shared" si="16"/>
        <v>0</v>
      </c>
    </row>
    <row r="40" spans="1:11" hidden="1" x14ac:dyDescent="0.35">
      <c r="B40" s="152" t="s">
        <v>710</v>
      </c>
      <c r="C40" s="73" t="s">
        <v>301</v>
      </c>
      <c r="D40" s="174"/>
      <c r="E40" s="174"/>
      <c r="F40" s="174"/>
      <c r="G40" s="174"/>
      <c r="H40" s="30"/>
      <c r="I40" s="58" t="s">
        <v>547</v>
      </c>
      <c r="J40" s="197" t="s">
        <v>547</v>
      </c>
      <c r="K40" s="197" t="s">
        <v>547</v>
      </c>
    </row>
    <row r="41" spans="1:11" hidden="1" x14ac:dyDescent="0.35">
      <c r="B41" s="152" t="s">
        <v>417</v>
      </c>
      <c r="C41" s="73" t="s">
        <v>301</v>
      </c>
      <c r="D41" s="174"/>
      <c r="E41" s="174"/>
      <c r="F41" s="174"/>
      <c r="G41" s="174"/>
      <c r="H41" s="30"/>
      <c r="I41" s="58" t="s">
        <v>547</v>
      </c>
      <c r="J41" s="197" t="s">
        <v>547</v>
      </c>
      <c r="K41" s="197" t="s">
        <v>547</v>
      </c>
    </row>
    <row r="42" spans="1:11" hidden="1" x14ac:dyDescent="0.35">
      <c r="B42" s="152" t="s">
        <v>118</v>
      </c>
      <c r="C42" s="73" t="s">
        <v>301</v>
      </c>
      <c r="D42" s="174"/>
      <c r="E42" s="174"/>
      <c r="F42" s="174"/>
      <c r="G42" s="174"/>
      <c r="H42" s="30"/>
      <c r="I42" s="58" t="s">
        <v>547</v>
      </c>
      <c r="J42" s="197" t="s">
        <v>547</v>
      </c>
      <c r="K42" s="197" t="s">
        <v>547</v>
      </c>
    </row>
    <row r="43" spans="1:11" ht="18.5" hidden="1" x14ac:dyDescent="0.45">
      <c r="A43" s="2"/>
      <c r="B43" s="18" t="s">
        <v>512</v>
      </c>
      <c r="C43" s="64"/>
      <c r="D43" s="41">
        <f>D44+D46</f>
        <v>0</v>
      </c>
      <c r="E43" s="41">
        <f t="shared" ref="E43:H43" si="18">E44+E46</f>
        <v>0</v>
      </c>
      <c r="F43" s="41">
        <f t="shared" si="18"/>
        <v>0</v>
      </c>
      <c r="G43" s="41">
        <f t="shared" si="18"/>
        <v>0</v>
      </c>
      <c r="H43" s="41">
        <f t="shared" si="18"/>
        <v>0</v>
      </c>
      <c r="I43" s="40">
        <f>SUM(I44,I46)</f>
        <v>0</v>
      </c>
      <c r="J43" s="98">
        <f>SUM(J44,J46)</f>
        <v>0</v>
      </c>
      <c r="K43" s="98">
        <f>SUM(K44,K46)</f>
        <v>0</v>
      </c>
    </row>
    <row r="44" spans="1:11" hidden="1" x14ac:dyDescent="0.35">
      <c r="A44" s="196"/>
      <c r="B44" s="178" t="s">
        <v>481</v>
      </c>
      <c r="C44" s="198" t="s">
        <v>301</v>
      </c>
      <c r="D44" s="168">
        <f>SUM(D45)</f>
        <v>0</v>
      </c>
      <c r="E44" s="168">
        <f t="shared" ref="E44:H44" si="19">SUM(E45)</f>
        <v>0</v>
      </c>
      <c r="F44" s="168">
        <f t="shared" si="19"/>
        <v>0</v>
      </c>
      <c r="G44" s="168">
        <f t="shared" si="19"/>
        <v>0</v>
      </c>
      <c r="H44" s="168">
        <f t="shared" si="19"/>
        <v>0</v>
      </c>
      <c r="I44" s="168">
        <f>SUM(I45)</f>
        <v>0</v>
      </c>
      <c r="J44" s="168">
        <f>SUM(J45)</f>
        <v>0</v>
      </c>
      <c r="K44" s="168">
        <f t="shared" ref="K44" si="20">SUM(K45)</f>
        <v>0</v>
      </c>
    </row>
    <row r="45" spans="1:11" hidden="1" x14ac:dyDescent="0.35">
      <c r="B45" s="152" t="s">
        <v>391</v>
      </c>
      <c r="C45" s="73" t="s">
        <v>301</v>
      </c>
      <c r="D45" s="174"/>
      <c r="E45" s="174"/>
      <c r="F45" s="174"/>
      <c r="G45" s="174"/>
      <c r="H45" s="30"/>
      <c r="I45" s="209" t="s">
        <v>547</v>
      </c>
      <c r="J45" s="197" t="s">
        <v>547</v>
      </c>
      <c r="K45" s="197" t="s">
        <v>547</v>
      </c>
    </row>
    <row r="46" spans="1:11" hidden="1" x14ac:dyDescent="0.35">
      <c r="A46" s="196"/>
      <c r="B46" s="178" t="s">
        <v>365</v>
      </c>
      <c r="C46" s="142"/>
      <c r="D46" s="168">
        <f>SUM(D47:D50)</f>
        <v>0</v>
      </c>
      <c r="E46" s="168">
        <f t="shared" ref="E46:K46" si="21">SUM(E47:E50)</f>
        <v>0</v>
      </c>
      <c r="F46" s="168">
        <f t="shared" si="21"/>
        <v>0</v>
      </c>
      <c r="G46" s="168">
        <f t="shared" si="21"/>
        <v>0</v>
      </c>
      <c r="H46" s="23">
        <f>SUM(H47:H50)</f>
        <v>0</v>
      </c>
      <c r="I46" s="29">
        <f>SUM(I47:I50)</f>
        <v>0</v>
      </c>
      <c r="J46" s="168">
        <f t="shared" si="21"/>
        <v>0</v>
      </c>
      <c r="K46" s="168">
        <f t="shared" si="21"/>
        <v>0</v>
      </c>
    </row>
    <row r="47" spans="1:11" hidden="1" x14ac:dyDescent="0.35">
      <c r="B47" s="152" t="s">
        <v>587</v>
      </c>
      <c r="C47" s="73" t="s">
        <v>301</v>
      </c>
      <c r="D47" s="174"/>
      <c r="E47" s="174"/>
      <c r="F47" s="174"/>
      <c r="G47" s="174"/>
      <c r="H47" s="30"/>
      <c r="I47" s="209" t="s">
        <v>547</v>
      </c>
      <c r="J47" s="197" t="s">
        <v>547</v>
      </c>
      <c r="K47" s="197" t="s">
        <v>547</v>
      </c>
    </row>
    <row r="48" spans="1:11" hidden="1" x14ac:dyDescent="0.35">
      <c r="B48" s="152" t="s">
        <v>610</v>
      </c>
      <c r="C48" s="73" t="s">
        <v>301</v>
      </c>
      <c r="D48" s="174"/>
      <c r="E48" s="174"/>
      <c r="F48" s="174"/>
      <c r="G48" s="174"/>
      <c r="H48" s="30"/>
      <c r="I48" s="209" t="s">
        <v>547</v>
      </c>
      <c r="J48" s="197" t="s">
        <v>547</v>
      </c>
      <c r="K48" s="197" t="s">
        <v>547</v>
      </c>
    </row>
    <row r="49" spans="1:11" hidden="1" x14ac:dyDescent="0.35">
      <c r="B49" s="152" t="s">
        <v>168</v>
      </c>
      <c r="C49" s="73" t="s">
        <v>301</v>
      </c>
      <c r="D49" s="174"/>
      <c r="E49" s="174"/>
      <c r="F49" s="174"/>
      <c r="G49" s="174"/>
      <c r="H49" s="30"/>
      <c r="I49" s="58" t="s">
        <v>547</v>
      </c>
      <c r="J49" s="197" t="s">
        <v>547</v>
      </c>
      <c r="K49" s="197" t="s">
        <v>547</v>
      </c>
    </row>
    <row r="50" spans="1:11" hidden="1" x14ac:dyDescent="0.35">
      <c r="B50" s="152" t="s">
        <v>112</v>
      </c>
      <c r="C50" s="73" t="s">
        <v>301</v>
      </c>
      <c r="D50" s="174"/>
      <c r="E50" s="174"/>
      <c r="F50" s="174"/>
      <c r="G50" s="174"/>
      <c r="H50" s="30"/>
      <c r="I50" s="58" t="s">
        <v>547</v>
      </c>
      <c r="J50" s="197" t="s">
        <v>547</v>
      </c>
      <c r="K50" s="197" t="s">
        <v>547</v>
      </c>
    </row>
    <row r="51" spans="1:11" ht="18.5" hidden="1" x14ac:dyDescent="0.45">
      <c r="A51" s="2"/>
      <c r="B51" s="18" t="s">
        <v>393</v>
      </c>
      <c r="C51" s="64"/>
      <c r="D51" s="41">
        <f>D52+D56+D62+D71+D80+D87+D88+D95+D96+D97</f>
        <v>0</v>
      </c>
      <c r="E51" s="41">
        <f t="shared" ref="E51" si="22">E52+E56+E62+E71+E80+E87+E88+E95+E96+E97</f>
        <v>0</v>
      </c>
      <c r="F51" s="41">
        <f>F52+F56+F62+F71+F80+F87+F88+F95+F96+F97</f>
        <v>0</v>
      </c>
      <c r="G51" s="41">
        <f>G52+G56+G62+G71+G80+G87+G88+G95+G96+G97</f>
        <v>0</v>
      </c>
      <c r="H51" s="110">
        <f>H52+H56+H62+H71+H80+H87+H88+H95+H96+H97</f>
        <v>0</v>
      </c>
      <c r="I51" s="13">
        <f>SUM(I52,I56,I62,I71,I80,I87:I88,I95:I97)</f>
        <v>0</v>
      </c>
      <c r="J51" s="98">
        <f t="shared" ref="J51:K51" si="23">SUM(J52,J56,J62,J71,J80,J87:J88,J95:J97)</f>
        <v>0</v>
      </c>
      <c r="K51" s="98">
        <f t="shared" si="23"/>
        <v>0</v>
      </c>
    </row>
    <row r="52" spans="1:11" hidden="1" x14ac:dyDescent="0.35">
      <c r="A52" s="196"/>
      <c r="B52" s="178" t="s">
        <v>87</v>
      </c>
      <c r="C52" s="142"/>
      <c r="D52" s="168">
        <f>SUM(D53:D55)</f>
        <v>0</v>
      </c>
      <c r="E52" s="168">
        <f t="shared" ref="E52:K52" si="24">SUM(E53:E55)</f>
        <v>0</v>
      </c>
      <c r="F52" s="168">
        <f t="shared" si="24"/>
        <v>0</v>
      </c>
      <c r="G52" s="168">
        <f t="shared" ref="G52:H52" si="25">SUM(G53:G55)</f>
        <v>0</v>
      </c>
      <c r="H52" s="23">
        <f t="shared" si="25"/>
        <v>0</v>
      </c>
      <c r="I52" s="29">
        <f>SUM(I53:I55)</f>
        <v>0</v>
      </c>
      <c r="J52" s="168">
        <f t="shared" si="24"/>
        <v>0</v>
      </c>
      <c r="K52" s="168">
        <f t="shared" si="24"/>
        <v>0</v>
      </c>
    </row>
    <row r="53" spans="1:11" hidden="1" x14ac:dyDescent="0.35">
      <c r="B53" s="152" t="s">
        <v>82</v>
      </c>
      <c r="C53" s="73" t="s">
        <v>301</v>
      </c>
      <c r="D53" s="174"/>
      <c r="E53" s="174"/>
      <c r="F53" s="174"/>
      <c r="G53" s="174"/>
      <c r="H53" s="30"/>
      <c r="I53" s="58"/>
      <c r="J53" s="197"/>
      <c r="K53" s="197"/>
    </row>
    <row r="54" spans="1:11" hidden="1" x14ac:dyDescent="0.35">
      <c r="B54" s="152" t="s">
        <v>231</v>
      </c>
      <c r="C54" s="73" t="s">
        <v>301</v>
      </c>
      <c r="D54" s="174"/>
      <c r="E54" s="174"/>
      <c r="F54" s="174"/>
      <c r="G54" s="174"/>
      <c r="H54" s="30"/>
      <c r="I54" s="58" t="s">
        <v>547</v>
      </c>
      <c r="J54" s="197" t="s">
        <v>547</v>
      </c>
      <c r="K54" s="197" t="s">
        <v>547</v>
      </c>
    </row>
    <row r="55" spans="1:11" hidden="1" x14ac:dyDescent="0.35">
      <c r="B55" s="152" t="s">
        <v>446</v>
      </c>
      <c r="C55" s="73" t="s">
        <v>301</v>
      </c>
      <c r="D55" s="174"/>
      <c r="E55" s="174"/>
      <c r="F55" s="174"/>
      <c r="G55" s="174"/>
      <c r="H55" s="30"/>
      <c r="I55" s="58" t="s">
        <v>547</v>
      </c>
      <c r="J55" s="197" t="s">
        <v>547</v>
      </c>
      <c r="K55" s="197" t="s">
        <v>547</v>
      </c>
    </row>
    <row r="56" spans="1:11" hidden="1" x14ac:dyDescent="0.35">
      <c r="A56" s="196"/>
      <c r="B56" s="178" t="s">
        <v>133</v>
      </c>
      <c r="C56" s="142"/>
      <c r="D56" s="168">
        <f>SUM(D57:D61)</f>
        <v>0</v>
      </c>
      <c r="E56" s="168">
        <f t="shared" ref="E56:K56" si="26">SUM(E57:E61)</f>
        <v>0</v>
      </c>
      <c r="F56" s="168">
        <f t="shared" si="26"/>
        <v>0</v>
      </c>
      <c r="G56" s="168">
        <f t="shared" ref="G56:H56" si="27">SUM(G57:G61)</f>
        <v>0</v>
      </c>
      <c r="H56" s="23">
        <f t="shared" si="27"/>
        <v>0</v>
      </c>
      <c r="I56" s="29">
        <f>SUM(I57:I61)</f>
        <v>0</v>
      </c>
      <c r="J56" s="168">
        <f t="shared" si="26"/>
        <v>0</v>
      </c>
      <c r="K56" s="168">
        <f t="shared" si="26"/>
        <v>0</v>
      </c>
    </row>
    <row r="57" spans="1:11" hidden="1" x14ac:dyDescent="0.35">
      <c r="B57" s="152" t="s">
        <v>160</v>
      </c>
      <c r="C57" s="73" t="s">
        <v>678</v>
      </c>
      <c r="D57" s="174"/>
      <c r="E57" s="174"/>
      <c r="F57" s="174"/>
      <c r="G57" s="174"/>
      <c r="H57" s="30"/>
      <c r="I57" s="58"/>
      <c r="J57" s="197"/>
      <c r="K57" s="197"/>
    </row>
    <row r="58" spans="1:11" hidden="1" x14ac:dyDescent="0.35">
      <c r="B58" s="152" t="s">
        <v>395</v>
      </c>
      <c r="C58" s="73" t="s">
        <v>678</v>
      </c>
      <c r="D58" s="174"/>
      <c r="E58" s="174"/>
      <c r="F58" s="174"/>
      <c r="G58" s="174"/>
      <c r="H58" s="30"/>
      <c r="I58" s="58"/>
      <c r="J58" s="197"/>
      <c r="K58" s="197"/>
    </row>
    <row r="59" spans="1:11" hidden="1" x14ac:dyDescent="0.35">
      <c r="B59" s="152" t="s">
        <v>674</v>
      </c>
      <c r="C59" s="73" t="s">
        <v>678</v>
      </c>
      <c r="D59" s="174"/>
      <c r="E59" s="174"/>
      <c r="F59" s="174"/>
      <c r="G59" s="174"/>
      <c r="H59" s="30"/>
      <c r="I59" s="58" t="s">
        <v>547</v>
      </c>
      <c r="J59" s="197" t="s">
        <v>547</v>
      </c>
      <c r="K59" s="197" t="s">
        <v>547</v>
      </c>
    </row>
    <row r="60" spans="1:11" hidden="1" x14ac:dyDescent="0.35">
      <c r="B60" s="152" t="s">
        <v>121</v>
      </c>
      <c r="C60" s="73" t="s">
        <v>678</v>
      </c>
      <c r="D60" s="174"/>
      <c r="E60" s="174"/>
      <c r="F60" s="174"/>
      <c r="G60" s="174"/>
      <c r="H60" s="30"/>
      <c r="I60" s="58" t="s">
        <v>547</v>
      </c>
      <c r="J60" s="197" t="s">
        <v>547</v>
      </c>
      <c r="K60" s="197" t="s">
        <v>547</v>
      </c>
    </row>
    <row r="61" spans="1:11" hidden="1" x14ac:dyDescent="0.35">
      <c r="B61" s="152" t="s">
        <v>129</v>
      </c>
      <c r="C61" s="73" t="s">
        <v>678</v>
      </c>
      <c r="D61" s="174"/>
      <c r="E61" s="174"/>
      <c r="F61" s="174"/>
      <c r="G61" s="174"/>
      <c r="H61" s="30"/>
      <c r="I61" s="58" t="s">
        <v>547</v>
      </c>
      <c r="J61" s="197" t="s">
        <v>547</v>
      </c>
      <c r="K61" s="197" t="s">
        <v>547</v>
      </c>
    </row>
    <row r="62" spans="1:11" hidden="1" x14ac:dyDescent="0.35">
      <c r="A62" s="196"/>
      <c r="B62" s="178" t="s">
        <v>503</v>
      </c>
      <c r="C62" s="142"/>
      <c r="D62" s="168">
        <f>SUM(D63:D70)</f>
        <v>0</v>
      </c>
      <c r="E62" s="168">
        <f t="shared" ref="E62:K62" si="28">SUM(E63:E70)</f>
        <v>0</v>
      </c>
      <c r="F62" s="168">
        <f t="shared" si="28"/>
        <v>0</v>
      </c>
      <c r="G62" s="168">
        <f t="shared" ref="G62:H62" si="29">SUM(G63:G70)</f>
        <v>0</v>
      </c>
      <c r="H62" s="23">
        <f t="shared" si="29"/>
        <v>0</v>
      </c>
      <c r="I62" s="29">
        <f>SUM(I63:I70)</f>
        <v>0</v>
      </c>
      <c r="J62" s="168">
        <f t="shared" si="28"/>
        <v>0</v>
      </c>
      <c r="K62" s="168">
        <f t="shared" si="28"/>
        <v>0</v>
      </c>
    </row>
    <row r="63" spans="1:11" hidden="1" x14ac:dyDescent="0.35">
      <c r="B63" s="152" t="s">
        <v>9</v>
      </c>
      <c r="C63" s="73" t="s">
        <v>301</v>
      </c>
      <c r="D63" s="174"/>
      <c r="E63" s="174"/>
      <c r="F63" s="174"/>
      <c r="G63" s="174"/>
      <c r="H63" s="30"/>
      <c r="I63" s="58" t="s">
        <v>547</v>
      </c>
      <c r="J63" s="197" t="s">
        <v>547</v>
      </c>
      <c r="K63" s="197" t="s">
        <v>547</v>
      </c>
    </row>
    <row r="64" spans="1:11" hidden="1" x14ac:dyDescent="0.35">
      <c r="B64" s="152" t="s">
        <v>202</v>
      </c>
      <c r="C64" s="73" t="s">
        <v>301</v>
      </c>
      <c r="D64" s="174"/>
      <c r="E64" s="174"/>
      <c r="F64" s="174"/>
      <c r="G64" s="174"/>
      <c r="H64" s="30"/>
      <c r="I64" s="58"/>
      <c r="J64" s="197"/>
      <c r="K64" s="197"/>
    </row>
    <row r="65" spans="1:11" hidden="1" x14ac:dyDescent="0.35">
      <c r="B65" s="152" t="s">
        <v>511</v>
      </c>
      <c r="C65" s="73" t="s">
        <v>301</v>
      </c>
      <c r="D65" s="174"/>
      <c r="E65" s="174"/>
      <c r="F65" s="174"/>
      <c r="G65" s="174"/>
      <c r="H65" s="30"/>
      <c r="I65" s="58"/>
      <c r="J65" s="197"/>
      <c r="K65" s="197"/>
    </row>
    <row r="66" spans="1:11" hidden="1" x14ac:dyDescent="0.35">
      <c r="B66" s="152" t="s">
        <v>203</v>
      </c>
      <c r="C66" s="73" t="s">
        <v>301</v>
      </c>
      <c r="D66" s="174"/>
      <c r="E66" s="174"/>
      <c r="F66" s="174"/>
      <c r="G66" s="174"/>
      <c r="H66" s="30"/>
      <c r="I66" s="58" t="s">
        <v>547</v>
      </c>
      <c r="J66" s="197" t="s">
        <v>547</v>
      </c>
      <c r="K66" s="197" t="s">
        <v>547</v>
      </c>
    </row>
    <row r="67" spans="1:11" hidden="1" x14ac:dyDescent="0.35">
      <c r="B67" s="152" t="s">
        <v>429</v>
      </c>
      <c r="C67" s="73" t="s">
        <v>301</v>
      </c>
      <c r="D67" s="174"/>
      <c r="E67" s="174"/>
      <c r="F67" s="174"/>
      <c r="G67" s="174"/>
      <c r="H67" s="30"/>
      <c r="I67" s="58" t="s">
        <v>547</v>
      </c>
      <c r="J67" s="197" t="s">
        <v>547</v>
      </c>
      <c r="K67" s="197" t="s">
        <v>547</v>
      </c>
    </row>
    <row r="68" spans="1:11" hidden="1" x14ac:dyDescent="0.35">
      <c r="B68" s="152" t="s">
        <v>176</v>
      </c>
      <c r="C68" s="73" t="s">
        <v>301</v>
      </c>
      <c r="D68" s="174"/>
      <c r="E68" s="174"/>
      <c r="F68" s="174"/>
      <c r="G68" s="174"/>
      <c r="H68" s="30"/>
      <c r="I68" s="58"/>
      <c r="J68" s="197"/>
      <c r="K68" s="197"/>
    </row>
    <row r="69" spans="1:11" hidden="1" x14ac:dyDescent="0.35">
      <c r="B69" s="152" t="s">
        <v>719</v>
      </c>
      <c r="C69" s="73" t="s">
        <v>301</v>
      </c>
      <c r="D69" s="174"/>
      <c r="E69" s="174"/>
      <c r="F69" s="174"/>
      <c r="G69" s="174"/>
      <c r="H69" s="30"/>
      <c r="I69" s="58" t="s">
        <v>547</v>
      </c>
      <c r="J69" s="197" t="s">
        <v>547</v>
      </c>
      <c r="K69" s="197" t="s">
        <v>547</v>
      </c>
    </row>
    <row r="70" spans="1:11" hidden="1" x14ac:dyDescent="0.35">
      <c r="B70" s="152" t="s">
        <v>85</v>
      </c>
      <c r="C70" s="73" t="s">
        <v>301</v>
      </c>
      <c r="D70" s="174"/>
      <c r="E70" s="174"/>
      <c r="F70" s="174"/>
      <c r="G70" s="174"/>
      <c r="H70" s="30"/>
      <c r="I70" s="58" t="s">
        <v>547</v>
      </c>
      <c r="J70" s="197" t="s">
        <v>547</v>
      </c>
      <c r="K70" s="197" t="s">
        <v>547</v>
      </c>
    </row>
    <row r="71" spans="1:11" hidden="1" x14ac:dyDescent="0.35">
      <c r="A71" s="196"/>
      <c r="B71" s="178" t="s">
        <v>383</v>
      </c>
      <c r="C71" s="142"/>
      <c r="D71" s="168">
        <f>SUM(D72:D79)</f>
        <v>0</v>
      </c>
      <c r="E71" s="168">
        <f t="shared" ref="E71:F71" si="30">SUM(E72:E79)</f>
        <v>0</v>
      </c>
      <c r="F71" s="168">
        <f t="shared" si="30"/>
        <v>0</v>
      </c>
      <c r="G71" s="168">
        <f t="shared" ref="G71:H71" si="31">SUM(G72:G79)</f>
        <v>0</v>
      </c>
      <c r="H71" s="23">
        <f t="shared" si="31"/>
        <v>0</v>
      </c>
      <c r="I71" s="203">
        <f>SUM(I72:I79)</f>
        <v>0</v>
      </c>
      <c r="J71" s="63">
        <f>SUM(J72:J79)</f>
        <v>0</v>
      </c>
      <c r="K71" s="63">
        <f>SUM(K72:K79)</f>
        <v>0</v>
      </c>
    </row>
    <row r="72" spans="1:11" hidden="1" x14ac:dyDescent="0.35">
      <c r="B72" s="152" t="s">
        <v>613</v>
      </c>
      <c r="C72" s="73" t="s">
        <v>451</v>
      </c>
      <c r="D72" s="174"/>
      <c r="E72" s="174"/>
      <c r="F72" s="174"/>
      <c r="G72" s="174"/>
      <c r="H72" s="30"/>
      <c r="I72" s="97"/>
      <c r="J72" s="167"/>
      <c r="K72" s="167"/>
    </row>
    <row r="73" spans="1:11" hidden="1" x14ac:dyDescent="0.35">
      <c r="B73" s="152" t="s">
        <v>139</v>
      </c>
      <c r="C73" s="73" t="s">
        <v>451</v>
      </c>
      <c r="D73" s="174"/>
      <c r="E73" s="174"/>
      <c r="F73" s="174"/>
      <c r="G73" s="174"/>
      <c r="H73" s="30"/>
      <c r="I73" s="97"/>
      <c r="J73" s="167"/>
      <c r="K73" s="167"/>
    </row>
    <row r="74" spans="1:11" hidden="1" x14ac:dyDescent="0.35">
      <c r="B74" s="152" t="s">
        <v>633</v>
      </c>
      <c r="C74" s="73" t="s">
        <v>451</v>
      </c>
      <c r="D74" s="174"/>
      <c r="E74" s="174"/>
      <c r="F74" s="174"/>
      <c r="G74" s="174"/>
      <c r="H74" s="30"/>
      <c r="I74" s="97"/>
      <c r="J74" s="167"/>
      <c r="K74" s="167"/>
    </row>
    <row r="75" spans="1:11" hidden="1" x14ac:dyDescent="0.35">
      <c r="B75" s="152" t="s">
        <v>671</v>
      </c>
      <c r="C75" s="73" t="s">
        <v>451</v>
      </c>
      <c r="D75" s="174"/>
      <c r="E75" s="174"/>
      <c r="F75" s="174"/>
      <c r="G75" s="174"/>
      <c r="H75" s="30"/>
      <c r="I75" s="97"/>
      <c r="J75" s="167"/>
      <c r="K75" s="167"/>
    </row>
    <row r="76" spans="1:11" hidden="1" x14ac:dyDescent="0.35">
      <c r="B76" s="152" t="s">
        <v>624</v>
      </c>
      <c r="C76" s="73" t="s">
        <v>451</v>
      </c>
      <c r="D76" s="174"/>
      <c r="E76" s="174"/>
      <c r="F76" s="174"/>
      <c r="G76" s="174"/>
      <c r="H76" s="30"/>
      <c r="I76" s="97"/>
      <c r="J76" s="167"/>
      <c r="K76" s="167"/>
    </row>
    <row r="77" spans="1:11" hidden="1" x14ac:dyDescent="0.35">
      <c r="B77" s="152" t="s">
        <v>14</v>
      </c>
      <c r="C77" s="73" t="s">
        <v>451</v>
      </c>
      <c r="D77" s="174"/>
      <c r="E77" s="174"/>
      <c r="F77" s="174"/>
      <c r="G77" s="174"/>
      <c r="H77" s="30"/>
      <c r="I77" s="58" t="s">
        <v>547</v>
      </c>
      <c r="J77" s="197" t="s">
        <v>547</v>
      </c>
      <c r="K77" s="197" t="s">
        <v>547</v>
      </c>
    </row>
    <row r="78" spans="1:11" hidden="1" x14ac:dyDescent="0.35">
      <c r="B78" s="152" t="s">
        <v>685</v>
      </c>
      <c r="C78" s="73" t="s">
        <v>451</v>
      </c>
      <c r="D78" s="174"/>
      <c r="E78" s="174"/>
      <c r="F78" s="174"/>
      <c r="G78" s="174"/>
      <c r="H78" s="30"/>
      <c r="I78" s="97"/>
      <c r="J78" s="167"/>
      <c r="K78" s="167"/>
    </row>
    <row r="79" spans="1:11" hidden="1" x14ac:dyDescent="0.35">
      <c r="B79" s="152" t="s">
        <v>213</v>
      </c>
      <c r="C79" s="73" t="s">
        <v>451</v>
      </c>
      <c r="D79" s="174"/>
      <c r="E79" s="174"/>
      <c r="F79" s="174"/>
      <c r="G79" s="174"/>
      <c r="H79" s="30"/>
      <c r="I79" s="58"/>
      <c r="J79" s="197"/>
      <c r="K79" s="197"/>
    </row>
    <row r="80" spans="1:11" hidden="1" x14ac:dyDescent="0.35">
      <c r="A80" s="196"/>
      <c r="B80" s="178" t="s">
        <v>100</v>
      </c>
      <c r="C80" s="142"/>
      <c r="D80" s="168">
        <f>SUM(D81:D86)</f>
        <v>0</v>
      </c>
      <c r="E80" s="168">
        <f t="shared" ref="E80" si="32">SUM(E81:E86)</f>
        <v>0</v>
      </c>
      <c r="F80" s="168">
        <f>SUM(F81:F86)</f>
        <v>0</v>
      </c>
      <c r="G80" s="168">
        <f>SUM(G81:G86)</f>
        <v>0</v>
      </c>
      <c r="H80" s="23">
        <f>SUM(H81:H86)</f>
        <v>0</v>
      </c>
      <c r="I80" s="29">
        <f t="shared" ref="I80:K80" si="33">SUM(I81:I86)</f>
        <v>0</v>
      </c>
      <c r="J80" s="168">
        <f t="shared" si="33"/>
        <v>0</v>
      </c>
      <c r="K80" s="168">
        <f t="shared" si="33"/>
        <v>0</v>
      </c>
    </row>
    <row r="81" spans="1:11" hidden="1" x14ac:dyDescent="0.35">
      <c r="B81" s="152" t="s">
        <v>704</v>
      </c>
      <c r="C81" s="73" t="s">
        <v>159</v>
      </c>
      <c r="D81" s="174"/>
      <c r="E81" s="174"/>
      <c r="F81" s="174"/>
      <c r="G81" s="174"/>
      <c r="H81" s="30"/>
      <c r="I81" s="58" t="s">
        <v>547</v>
      </c>
      <c r="J81" s="197" t="s">
        <v>547</v>
      </c>
      <c r="K81" s="197" t="s">
        <v>547</v>
      </c>
    </row>
    <row r="82" spans="1:11" hidden="1" x14ac:dyDescent="0.35">
      <c r="B82" s="152" t="s">
        <v>666</v>
      </c>
      <c r="C82" s="73" t="s">
        <v>159</v>
      </c>
      <c r="D82" s="174"/>
      <c r="E82" s="174"/>
      <c r="F82" s="174"/>
      <c r="G82" s="174"/>
      <c r="H82" s="30"/>
      <c r="I82" s="58" t="s">
        <v>547</v>
      </c>
      <c r="J82" s="197" t="s">
        <v>547</v>
      </c>
      <c r="K82" s="197" t="s">
        <v>547</v>
      </c>
    </row>
    <row r="83" spans="1:11" hidden="1" x14ac:dyDescent="0.35">
      <c r="B83" s="152" t="s">
        <v>126</v>
      </c>
      <c r="C83" s="73" t="s">
        <v>159</v>
      </c>
      <c r="D83" s="174"/>
      <c r="E83" s="174"/>
      <c r="F83" s="174"/>
      <c r="G83" s="174"/>
      <c r="H83" s="30"/>
      <c r="I83" s="58" t="s">
        <v>547</v>
      </c>
      <c r="J83" s="197" t="s">
        <v>547</v>
      </c>
      <c r="K83" s="197" t="s">
        <v>547</v>
      </c>
    </row>
    <row r="84" spans="1:11" hidden="1" x14ac:dyDescent="0.35">
      <c r="B84" s="152" t="s">
        <v>652</v>
      </c>
      <c r="C84" s="73" t="s">
        <v>159</v>
      </c>
      <c r="D84" s="174"/>
      <c r="E84" s="174"/>
      <c r="F84" s="174"/>
      <c r="G84" s="174"/>
      <c r="H84" s="30"/>
      <c r="I84" s="58" t="s">
        <v>547</v>
      </c>
      <c r="J84" s="197" t="s">
        <v>547</v>
      </c>
      <c r="K84" s="197" t="s">
        <v>547</v>
      </c>
    </row>
    <row r="85" spans="1:11" hidden="1" x14ac:dyDescent="0.35">
      <c r="B85" s="152" t="s">
        <v>3</v>
      </c>
      <c r="C85" s="73" t="s">
        <v>159</v>
      </c>
      <c r="D85" s="174"/>
      <c r="E85" s="174"/>
      <c r="F85" s="174"/>
      <c r="G85" s="174"/>
      <c r="H85" s="30"/>
      <c r="I85" s="58" t="s">
        <v>547</v>
      </c>
      <c r="J85" s="197" t="s">
        <v>547</v>
      </c>
      <c r="K85" s="197" t="s">
        <v>547</v>
      </c>
    </row>
    <row r="86" spans="1:11" hidden="1" x14ac:dyDescent="0.35">
      <c r="B86" s="152" t="s">
        <v>539</v>
      </c>
      <c r="C86" s="73" t="s">
        <v>159</v>
      </c>
      <c r="D86" s="174"/>
      <c r="E86" s="174"/>
      <c r="F86" s="174"/>
      <c r="G86" s="174"/>
      <c r="H86" s="30"/>
      <c r="I86" s="58" t="s">
        <v>547</v>
      </c>
      <c r="J86" s="197" t="s">
        <v>547</v>
      </c>
      <c r="K86" s="197" t="s">
        <v>547</v>
      </c>
    </row>
    <row r="87" spans="1:11" hidden="1" x14ac:dyDescent="0.35">
      <c r="A87" s="196"/>
      <c r="B87" s="178" t="s">
        <v>101</v>
      </c>
      <c r="C87" s="198" t="s">
        <v>301</v>
      </c>
      <c r="D87" s="168"/>
      <c r="E87" s="168"/>
      <c r="F87" s="168"/>
      <c r="G87" s="168"/>
      <c r="H87" s="23"/>
      <c r="I87" s="58" t="s">
        <v>547</v>
      </c>
      <c r="J87" s="197" t="s">
        <v>547</v>
      </c>
      <c r="K87" s="197" t="s">
        <v>547</v>
      </c>
    </row>
    <row r="88" spans="1:11" hidden="1" x14ac:dyDescent="0.35">
      <c r="A88" s="196"/>
      <c r="B88" s="178" t="s">
        <v>268</v>
      </c>
      <c r="C88" s="142"/>
      <c r="D88" s="168">
        <f>SUM(D89:D94)</f>
        <v>0</v>
      </c>
      <c r="E88" s="168">
        <f t="shared" ref="E88:F88" si="34">SUM(E89:E94)</f>
        <v>0</v>
      </c>
      <c r="F88" s="168">
        <f t="shared" si="34"/>
        <v>0</v>
      </c>
      <c r="G88" s="168">
        <f t="shared" ref="G88:H88" si="35">SUM(G89:G94)</f>
        <v>0</v>
      </c>
      <c r="H88" s="23">
        <f t="shared" si="35"/>
        <v>0</v>
      </c>
      <c r="I88" s="29">
        <f>SUM(I89:I94)</f>
        <v>0</v>
      </c>
      <c r="J88" s="168">
        <f>SUM(J89:J94)</f>
        <v>0</v>
      </c>
      <c r="K88" s="168">
        <f>SUM(K89:K94)</f>
        <v>0</v>
      </c>
    </row>
    <row r="89" spans="1:11" hidden="1" x14ac:dyDescent="0.35">
      <c r="B89" s="152" t="s">
        <v>114</v>
      </c>
      <c r="C89" s="73" t="s">
        <v>451</v>
      </c>
      <c r="D89" s="174"/>
      <c r="E89" s="174"/>
      <c r="F89" s="174"/>
      <c r="G89" s="174"/>
      <c r="H89" s="30"/>
      <c r="I89" s="58"/>
      <c r="J89" s="197"/>
      <c r="K89" s="197"/>
    </row>
    <row r="90" spans="1:11" hidden="1" x14ac:dyDescent="0.35">
      <c r="B90" s="152" t="s">
        <v>591</v>
      </c>
      <c r="C90" s="73" t="s">
        <v>451</v>
      </c>
      <c r="D90" s="174"/>
      <c r="E90" s="174"/>
      <c r="F90" s="174"/>
      <c r="G90" s="174"/>
      <c r="H90" s="30"/>
      <c r="I90" s="58"/>
      <c r="J90" s="197"/>
      <c r="K90" s="197"/>
    </row>
    <row r="91" spans="1:11" hidden="1" x14ac:dyDescent="0.35">
      <c r="B91" s="152" t="s">
        <v>677</v>
      </c>
      <c r="C91" s="73" t="s">
        <v>451</v>
      </c>
      <c r="D91" s="174"/>
      <c r="E91" s="174"/>
      <c r="F91" s="174"/>
      <c r="G91" s="174"/>
      <c r="H91" s="30"/>
      <c r="I91" s="58"/>
      <c r="J91" s="197"/>
      <c r="K91" s="197"/>
    </row>
    <row r="92" spans="1:11" hidden="1" x14ac:dyDescent="0.35">
      <c r="B92" s="152" t="s">
        <v>626</v>
      </c>
      <c r="C92" s="73" t="s">
        <v>451</v>
      </c>
      <c r="D92" s="174"/>
      <c r="E92" s="174"/>
      <c r="F92" s="174"/>
      <c r="G92" s="174"/>
      <c r="H92" s="30"/>
      <c r="I92" s="58"/>
      <c r="J92" s="197"/>
      <c r="K92" s="197" t="s">
        <v>547</v>
      </c>
    </row>
    <row r="93" spans="1:11" hidden="1" x14ac:dyDescent="0.35">
      <c r="B93" s="152" t="s">
        <v>575</v>
      </c>
      <c r="C93" s="73" t="s">
        <v>451</v>
      </c>
      <c r="D93" s="35"/>
      <c r="E93" s="35"/>
      <c r="F93" s="174"/>
      <c r="G93" s="174"/>
      <c r="H93" s="30"/>
      <c r="I93" s="58" t="s">
        <v>547</v>
      </c>
      <c r="J93" s="197" t="s">
        <v>547</v>
      </c>
      <c r="K93" s="197" t="s">
        <v>547</v>
      </c>
    </row>
    <row r="94" spans="1:11" hidden="1" x14ac:dyDescent="0.35">
      <c r="B94" s="152" t="s">
        <v>115</v>
      </c>
      <c r="C94" s="73" t="s">
        <v>451</v>
      </c>
      <c r="D94" s="174"/>
      <c r="E94" s="174"/>
      <c r="F94" s="174"/>
      <c r="G94" s="174"/>
      <c r="H94" s="30"/>
      <c r="I94" s="58" t="s">
        <v>547</v>
      </c>
      <c r="J94" s="197" t="s">
        <v>547</v>
      </c>
      <c r="K94" s="197" t="s">
        <v>547</v>
      </c>
    </row>
    <row r="95" spans="1:11" hidden="1" x14ac:dyDescent="0.35">
      <c r="A95" s="196"/>
      <c r="B95" s="178" t="s">
        <v>106</v>
      </c>
      <c r="C95" s="198" t="s">
        <v>451</v>
      </c>
      <c r="D95" s="168"/>
      <c r="E95" s="168"/>
      <c r="F95" s="168"/>
      <c r="G95" s="168"/>
      <c r="H95" s="23"/>
      <c r="I95" s="75"/>
      <c r="J95" s="5"/>
      <c r="K95" s="5"/>
    </row>
    <row r="96" spans="1:11" hidden="1" x14ac:dyDescent="0.35">
      <c r="A96" s="196"/>
      <c r="B96" s="178" t="s">
        <v>152</v>
      </c>
      <c r="C96" s="198" t="s">
        <v>301</v>
      </c>
      <c r="D96" s="37"/>
      <c r="E96" s="125"/>
      <c r="F96" s="168"/>
      <c r="G96" s="168"/>
      <c r="H96" s="23"/>
      <c r="I96" s="58" t="s">
        <v>547</v>
      </c>
      <c r="J96" s="197" t="s">
        <v>547</v>
      </c>
      <c r="K96" s="197" t="s">
        <v>547</v>
      </c>
    </row>
    <row r="97" spans="1:11" hidden="1" x14ac:dyDescent="0.35">
      <c r="A97" s="196"/>
      <c r="B97" s="178" t="s">
        <v>698</v>
      </c>
      <c r="C97" s="198" t="s">
        <v>301</v>
      </c>
      <c r="D97" s="168"/>
      <c r="E97" s="168"/>
      <c r="F97" s="168"/>
      <c r="G97" s="168"/>
      <c r="H97" s="23"/>
      <c r="I97" s="58" t="s">
        <v>547</v>
      </c>
      <c r="J97" s="197" t="s">
        <v>547</v>
      </c>
      <c r="K97" s="197" t="s">
        <v>547</v>
      </c>
    </row>
    <row r="98" spans="1:11" ht="18.5" x14ac:dyDescent="0.45">
      <c r="A98" s="2"/>
      <c r="B98" s="18" t="s">
        <v>40</v>
      </c>
      <c r="C98" s="64"/>
      <c r="D98" s="41">
        <f>D99+D106+D112+D120+D128+D136+D140+D144+D148+D157</f>
        <v>10</v>
      </c>
      <c r="E98" s="41">
        <f t="shared" ref="E98:F98" si="36">E99+E106+E112+E120+E128+E136+E140+E144+E148+E157</f>
        <v>0</v>
      </c>
      <c r="F98" s="41">
        <f t="shared" si="36"/>
        <v>10</v>
      </c>
      <c r="G98" s="41">
        <f t="shared" ref="G98:H98" si="37">G99+G106+G112+G120+G128+G136+G140+G144+G148+G157</f>
        <v>0</v>
      </c>
      <c r="H98" s="110">
        <f t="shared" si="37"/>
        <v>0</v>
      </c>
      <c r="I98" s="13">
        <f>SUM(I99,I106,I112,I120,I128,I136,I140,I144,I148,I157)</f>
        <v>462</v>
      </c>
      <c r="J98" s="98">
        <f t="shared" ref="J98:K98" si="38">SUM(J99,J106,J112,J120,J128,J136,J140,J144,J148,J157)</f>
        <v>125</v>
      </c>
      <c r="K98" s="98">
        <f t="shared" si="38"/>
        <v>11750</v>
      </c>
    </row>
    <row r="99" spans="1:11" hidden="1" x14ac:dyDescent="0.35">
      <c r="A99" s="196"/>
      <c r="B99" s="178" t="s">
        <v>198</v>
      </c>
      <c r="C99" s="142"/>
      <c r="D99" s="168">
        <f>SUM(D100:D105)</f>
        <v>0</v>
      </c>
      <c r="E99" s="168">
        <f t="shared" ref="E99:F99" si="39">SUM(E100:E105)</f>
        <v>0</v>
      </c>
      <c r="F99" s="168">
        <f t="shared" si="39"/>
        <v>0</v>
      </c>
      <c r="G99" s="168">
        <f t="shared" ref="G99:H99" si="40">SUM(G100:G105)</f>
        <v>0</v>
      </c>
      <c r="H99" s="23">
        <f t="shared" si="40"/>
        <v>0</v>
      </c>
      <c r="I99" s="203">
        <f>SUM(I100:I105)</f>
        <v>0</v>
      </c>
      <c r="J99" s="63">
        <f>SUM(J100:J105)</f>
        <v>0</v>
      </c>
      <c r="K99" s="63">
        <f>SUM(K100:K105)</f>
        <v>0</v>
      </c>
    </row>
    <row r="100" spans="1:11" hidden="1" x14ac:dyDescent="0.35">
      <c r="B100" s="152" t="s">
        <v>418</v>
      </c>
      <c r="C100" s="73" t="s">
        <v>301</v>
      </c>
      <c r="D100" s="174"/>
      <c r="E100" s="174"/>
      <c r="F100" s="174"/>
      <c r="G100" s="174"/>
      <c r="H100" s="30"/>
      <c r="I100" s="58"/>
      <c r="J100" s="197"/>
      <c r="K100" s="197"/>
    </row>
    <row r="101" spans="1:11" hidden="1" x14ac:dyDescent="0.35">
      <c r="B101" s="152" t="s">
        <v>361</v>
      </c>
      <c r="C101" s="73" t="s">
        <v>301</v>
      </c>
      <c r="D101" s="174"/>
      <c r="E101" s="174"/>
      <c r="F101" s="174"/>
      <c r="G101" s="174"/>
      <c r="H101" s="30"/>
      <c r="I101" s="58"/>
      <c r="J101" s="197"/>
      <c r="K101" s="197"/>
    </row>
    <row r="102" spans="1:11" hidden="1" x14ac:dyDescent="0.35">
      <c r="B102" s="152" t="s">
        <v>282</v>
      </c>
      <c r="C102" s="73" t="s">
        <v>301</v>
      </c>
      <c r="D102" s="174"/>
      <c r="E102" s="174"/>
      <c r="F102" s="174"/>
      <c r="G102" s="174"/>
      <c r="H102" s="30"/>
      <c r="I102" s="58"/>
      <c r="J102" s="197"/>
      <c r="K102" s="197"/>
    </row>
    <row r="103" spans="1:11" hidden="1" x14ac:dyDescent="0.35">
      <c r="B103" s="152" t="s">
        <v>541</v>
      </c>
      <c r="C103" s="73" t="s">
        <v>301</v>
      </c>
      <c r="D103" s="174"/>
      <c r="E103" s="174"/>
      <c r="F103" s="174"/>
      <c r="G103" s="174"/>
      <c r="H103" s="30"/>
      <c r="I103" s="58"/>
      <c r="J103" s="197"/>
      <c r="K103" s="197"/>
    </row>
    <row r="104" spans="1:11" hidden="1" x14ac:dyDescent="0.35">
      <c r="B104" s="152" t="s">
        <v>618</v>
      </c>
      <c r="C104" s="73" t="s">
        <v>301</v>
      </c>
      <c r="D104" s="174"/>
      <c r="E104" s="174"/>
      <c r="F104" s="174"/>
      <c r="G104" s="174"/>
      <c r="H104" s="30"/>
      <c r="I104" s="58"/>
      <c r="J104" s="197"/>
      <c r="K104" s="197"/>
    </row>
    <row r="105" spans="1:11" hidden="1" x14ac:dyDescent="0.35">
      <c r="B105" s="152" t="s">
        <v>717</v>
      </c>
      <c r="C105" s="73" t="s">
        <v>301</v>
      </c>
      <c r="D105" s="174"/>
      <c r="E105" s="174"/>
      <c r="F105" s="174"/>
      <c r="G105" s="174"/>
      <c r="H105" s="30"/>
      <c r="I105" s="97"/>
      <c r="J105" s="167"/>
      <c r="K105" s="167"/>
    </row>
    <row r="106" spans="1:11" hidden="1" x14ac:dyDescent="0.35">
      <c r="A106" s="196"/>
      <c r="B106" s="178" t="s">
        <v>475</v>
      </c>
      <c r="C106" s="142"/>
      <c r="D106" s="168">
        <f>SUM(D107:D111)</f>
        <v>0</v>
      </c>
      <c r="E106" s="168">
        <f t="shared" ref="E106:K106" si="41">SUM(E107:E111)</f>
        <v>0</v>
      </c>
      <c r="F106" s="168">
        <f t="shared" si="41"/>
        <v>0</v>
      </c>
      <c r="G106" s="168">
        <f t="shared" ref="G106:H106" si="42">SUM(G107:G111)</f>
        <v>0</v>
      </c>
      <c r="H106" s="23">
        <f t="shared" si="42"/>
        <v>0</v>
      </c>
      <c r="I106" s="29">
        <f t="shared" si="41"/>
        <v>0</v>
      </c>
      <c r="J106" s="168">
        <f t="shared" si="41"/>
        <v>0</v>
      </c>
      <c r="K106" s="168">
        <f t="shared" si="41"/>
        <v>0</v>
      </c>
    </row>
    <row r="107" spans="1:11" hidden="1" x14ac:dyDescent="0.35">
      <c r="B107" s="152" t="s">
        <v>265</v>
      </c>
      <c r="C107" s="73" t="s">
        <v>301</v>
      </c>
      <c r="D107" s="174"/>
      <c r="E107" s="174"/>
      <c r="F107" s="174"/>
      <c r="G107" s="174"/>
      <c r="H107" s="30"/>
      <c r="I107" s="58" t="s">
        <v>547</v>
      </c>
      <c r="J107" s="197" t="s">
        <v>547</v>
      </c>
      <c r="K107" s="197" t="s">
        <v>547</v>
      </c>
    </row>
    <row r="108" spans="1:11" hidden="1" x14ac:dyDescent="0.35">
      <c r="B108" s="152" t="s">
        <v>103</v>
      </c>
      <c r="C108" s="73" t="s">
        <v>301</v>
      </c>
      <c r="D108" s="174"/>
      <c r="E108" s="174"/>
      <c r="F108" s="174"/>
      <c r="G108" s="174"/>
      <c r="H108" s="30"/>
      <c r="I108" s="58" t="s">
        <v>547</v>
      </c>
      <c r="J108" s="197" t="s">
        <v>547</v>
      </c>
      <c r="K108" s="197" t="s">
        <v>547</v>
      </c>
    </row>
    <row r="109" spans="1:11" hidden="1" x14ac:dyDescent="0.35">
      <c r="B109" s="152" t="s">
        <v>285</v>
      </c>
      <c r="C109" s="73" t="s">
        <v>301</v>
      </c>
      <c r="D109" s="174"/>
      <c r="E109" s="174"/>
      <c r="F109" s="174"/>
      <c r="G109" s="174"/>
      <c r="H109" s="30"/>
      <c r="I109" s="58" t="s">
        <v>547</v>
      </c>
      <c r="J109" s="197" t="s">
        <v>547</v>
      </c>
      <c r="K109" s="197" t="s">
        <v>547</v>
      </c>
    </row>
    <row r="110" spans="1:11" hidden="1" x14ac:dyDescent="0.35">
      <c r="B110" s="152" t="s">
        <v>204</v>
      </c>
      <c r="C110" s="73" t="s">
        <v>301</v>
      </c>
      <c r="D110" s="174"/>
      <c r="E110" s="174"/>
      <c r="F110" s="174"/>
      <c r="G110" s="174"/>
      <c r="H110" s="30"/>
      <c r="I110" s="58" t="s">
        <v>547</v>
      </c>
      <c r="J110" s="197" t="s">
        <v>547</v>
      </c>
      <c r="K110" s="197" t="s">
        <v>547</v>
      </c>
    </row>
    <row r="111" spans="1:11" hidden="1" x14ac:dyDescent="0.35">
      <c r="B111" s="152" t="s">
        <v>590</v>
      </c>
      <c r="C111" s="73" t="s">
        <v>301</v>
      </c>
      <c r="D111" s="174"/>
      <c r="E111" s="174"/>
      <c r="F111" s="174"/>
      <c r="G111" s="174"/>
      <c r="H111" s="30"/>
      <c r="I111" s="58" t="s">
        <v>547</v>
      </c>
      <c r="J111" s="197" t="s">
        <v>547</v>
      </c>
      <c r="K111" s="197" t="s">
        <v>547</v>
      </c>
    </row>
    <row r="112" spans="1:11" hidden="1" x14ac:dyDescent="0.35">
      <c r="A112" s="196"/>
      <c r="B112" s="178" t="s">
        <v>622</v>
      </c>
      <c r="C112" s="142"/>
      <c r="D112" s="168">
        <f>SUM(D113:D119)</f>
        <v>0</v>
      </c>
      <c r="E112" s="168">
        <f t="shared" ref="E112:F112" si="43">SUM(E113:E119)</f>
        <v>0</v>
      </c>
      <c r="F112" s="168">
        <f t="shared" si="43"/>
        <v>0</v>
      </c>
      <c r="G112" s="168">
        <f t="shared" ref="G112:H112" si="44">SUM(G113:G119)</f>
        <v>0</v>
      </c>
      <c r="H112" s="23">
        <f t="shared" si="44"/>
        <v>0</v>
      </c>
      <c r="I112" s="203">
        <f>SUM(I113:I119)</f>
        <v>0</v>
      </c>
      <c r="J112" s="63">
        <f>SUM(J113:J119)</f>
        <v>0</v>
      </c>
      <c r="K112" s="63">
        <f>SUM(K113:K119)</f>
        <v>0</v>
      </c>
    </row>
    <row r="113" spans="1:11" hidden="1" x14ac:dyDescent="0.35">
      <c r="B113" s="152" t="s">
        <v>282</v>
      </c>
      <c r="C113" s="73" t="s">
        <v>301</v>
      </c>
      <c r="D113" s="174"/>
      <c r="E113" s="174"/>
      <c r="F113" s="174"/>
      <c r="G113" s="174"/>
      <c r="H113" s="30"/>
      <c r="I113" s="58"/>
      <c r="J113" s="197"/>
      <c r="K113" s="197"/>
    </row>
    <row r="114" spans="1:11" hidden="1" x14ac:dyDescent="0.35">
      <c r="B114" s="152" t="s">
        <v>541</v>
      </c>
      <c r="C114" s="73" t="s">
        <v>301</v>
      </c>
      <c r="D114" s="174"/>
      <c r="E114" s="174"/>
      <c r="F114" s="174"/>
      <c r="G114" s="174"/>
      <c r="H114" s="30"/>
      <c r="I114" s="58"/>
      <c r="J114" s="197"/>
      <c r="K114" s="197"/>
    </row>
    <row r="115" spans="1:11" hidden="1" x14ac:dyDescent="0.35">
      <c r="B115" s="152" t="s">
        <v>418</v>
      </c>
      <c r="C115" s="73" t="s">
        <v>301</v>
      </c>
      <c r="D115" s="174"/>
      <c r="E115" s="174"/>
      <c r="F115" s="174"/>
      <c r="G115" s="174"/>
      <c r="H115" s="30"/>
      <c r="I115" s="97"/>
      <c r="J115" s="167"/>
      <c r="K115" s="167"/>
    </row>
    <row r="116" spans="1:11" hidden="1" x14ac:dyDescent="0.35">
      <c r="B116" s="152" t="s">
        <v>361</v>
      </c>
      <c r="C116" s="73" t="s">
        <v>301</v>
      </c>
      <c r="D116" s="174"/>
      <c r="E116" s="174"/>
      <c r="F116" s="174"/>
      <c r="G116" s="174"/>
      <c r="H116" s="30"/>
      <c r="I116" s="97"/>
      <c r="J116" s="167"/>
      <c r="K116" s="167"/>
    </row>
    <row r="117" spans="1:11" hidden="1" x14ac:dyDescent="0.35">
      <c r="B117" s="152" t="s">
        <v>618</v>
      </c>
      <c r="C117" s="73" t="s">
        <v>301</v>
      </c>
      <c r="D117" s="174"/>
      <c r="E117" s="174"/>
      <c r="F117" s="174"/>
      <c r="G117" s="174"/>
      <c r="H117" s="30"/>
      <c r="I117" s="58"/>
      <c r="J117" s="197"/>
      <c r="K117" s="197"/>
    </row>
    <row r="118" spans="1:11" hidden="1" x14ac:dyDescent="0.35">
      <c r="B118" s="152" t="s">
        <v>582</v>
      </c>
      <c r="C118" s="112" t="s">
        <v>301</v>
      </c>
      <c r="D118" s="174"/>
      <c r="E118" s="174"/>
      <c r="F118" s="174"/>
      <c r="G118" s="174"/>
      <c r="H118" s="30"/>
      <c r="I118" s="58" t="s">
        <v>547</v>
      </c>
      <c r="J118" s="197" t="s">
        <v>547</v>
      </c>
      <c r="K118" s="197" t="s">
        <v>547</v>
      </c>
    </row>
    <row r="119" spans="1:11" hidden="1" x14ac:dyDescent="0.35">
      <c r="B119" s="152" t="s">
        <v>458</v>
      </c>
      <c r="C119" s="73" t="s">
        <v>301</v>
      </c>
      <c r="D119" s="174"/>
      <c r="E119" s="174"/>
      <c r="F119" s="174"/>
      <c r="G119" s="174"/>
      <c r="H119" s="30"/>
      <c r="I119" s="97"/>
      <c r="J119" s="167"/>
      <c r="K119" s="167"/>
    </row>
    <row r="120" spans="1:11" x14ac:dyDescent="0.35">
      <c r="A120" s="196"/>
      <c r="B120" s="178" t="s">
        <v>163</v>
      </c>
      <c r="C120" s="142"/>
      <c r="D120" s="168">
        <f>SUM(D121:D127)</f>
        <v>1</v>
      </c>
      <c r="E120" s="168">
        <f t="shared" ref="E120:K120" si="45">SUM(E121:E127)</f>
        <v>0</v>
      </c>
      <c r="F120" s="168">
        <f t="shared" si="45"/>
        <v>1</v>
      </c>
      <c r="G120" s="168">
        <f t="shared" ref="G120:H120" si="46">SUM(G121:G127)</f>
        <v>0</v>
      </c>
      <c r="H120" s="23">
        <f t="shared" si="46"/>
        <v>0</v>
      </c>
      <c r="I120" s="203">
        <f>SUM(I121:I127)</f>
        <v>46</v>
      </c>
      <c r="J120" s="63">
        <f t="shared" si="45"/>
        <v>42</v>
      </c>
      <c r="K120" s="63">
        <f t="shared" si="45"/>
        <v>500</v>
      </c>
    </row>
    <row r="121" spans="1:11" hidden="1" x14ac:dyDescent="0.35">
      <c r="B121" s="152" t="s">
        <v>518</v>
      </c>
      <c r="C121" s="73" t="s">
        <v>301</v>
      </c>
      <c r="D121" s="174"/>
      <c r="E121" s="174"/>
      <c r="F121" s="174"/>
      <c r="G121" s="174"/>
      <c r="H121" s="30"/>
      <c r="I121" s="97"/>
      <c r="J121" s="167"/>
      <c r="K121" s="167"/>
    </row>
    <row r="122" spans="1:11" hidden="1" x14ac:dyDescent="0.35">
      <c r="B122" s="152" t="s">
        <v>238</v>
      </c>
      <c r="C122" s="73" t="s">
        <v>301</v>
      </c>
      <c r="D122" s="174"/>
      <c r="E122" s="174"/>
      <c r="F122" s="174"/>
      <c r="G122" s="174"/>
      <c r="H122" s="30"/>
      <c r="I122" s="97"/>
      <c r="J122" s="167"/>
      <c r="K122" s="167"/>
    </row>
    <row r="123" spans="1:11" x14ac:dyDescent="0.35">
      <c r="B123" s="152" t="s">
        <v>289</v>
      </c>
      <c r="C123" s="73" t="s">
        <v>301</v>
      </c>
      <c r="D123" s="174">
        <v>1</v>
      </c>
      <c r="E123" s="174"/>
      <c r="F123" s="174">
        <v>1</v>
      </c>
      <c r="G123" s="174"/>
      <c r="H123" s="30"/>
      <c r="I123" s="97">
        <v>46</v>
      </c>
      <c r="J123" s="167">
        <v>42</v>
      </c>
      <c r="K123" s="167">
        <v>500</v>
      </c>
    </row>
    <row r="124" spans="1:11" hidden="1" x14ac:dyDescent="0.35">
      <c r="B124" s="152" t="s">
        <v>638</v>
      </c>
      <c r="C124" s="73" t="s">
        <v>301</v>
      </c>
      <c r="D124" s="174"/>
      <c r="E124" s="174"/>
      <c r="F124" s="174"/>
      <c r="G124" s="174"/>
      <c r="H124" s="30"/>
      <c r="I124" s="97"/>
      <c r="J124" s="167"/>
      <c r="K124" s="167"/>
    </row>
    <row r="125" spans="1:11" hidden="1" x14ac:dyDescent="0.35">
      <c r="B125" s="152" t="s">
        <v>681</v>
      </c>
      <c r="C125" s="73" t="s">
        <v>301</v>
      </c>
      <c r="D125" s="174"/>
      <c r="E125" s="174"/>
      <c r="F125" s="174"/>
      <c r="G125" s="174"/>
      <c r="H125" s="30"/>
      <c r="I125" s="58"/>
      <c r="J125" s="197"/>
      <c r="K125" s="197"/>
    </row>
    <row r="126" spans="1:11" hidden="1" x14ac:dyDescent="0.35">
      <c r="B126" s="152" t="s">
        <v>520</v>
      </c>
      <c r="C126" s="73" t="s">
        <v>301</v>
      </c>
      <c r="D126" s="174"/>
      <c r="E126" s="174"/>
      <c r="F126" s="174"/>
      <c r="G126" s="174"/>
      <c r="H126" s="30"/>
      <c r="I126" s="58"/>
      <c r="J126" s="197"/>
      <c r="K126" s="197"/>
    </row>
    <row r="127" spans="1:11" hidden="1" x14ac:dyDescent="0.35">
      <c r="B127" s="152" t="s">
        <v>544</v>
      </c>
      <c r="C127" s="73" t="s">
        <v>301</v>
      </c>
      <c r="D127" s="174"/>
      <c r="E127" s="174"/>
      <c r="F127" s="174"/>
      <c r="G127" s="174"/>
      <c r="H127" s="30"/>
      <c r="I127" s="97"/>
      <c r="J127" s="167"/>
      <c r="K127" s="167"/>
    </row>
    <row r="128" spans="1:11" x14ac:dyDescent="0.35">
      <c r="A128" s="196"/>
      <c r="B128" s="178" t="s">
        <v>371</v>
      </c>
      <c r="C128" s="142"/>
      <c r="D128" s="168">
        <f>SUM(D129:D135)</f>
        <v>9</v>
      </c>
      <c r="E128" s="168">
        <f t="shared" ref="E128:K128" si="47">SUM(E129:E135)</f>
        <v>0</v>
      </c>
      <c r="F128" s="168">
        <f t="shared" si="47"/>
        <v>9</v>
      </c>
      <c r="G128" s="168">
        <f t="shared" ref="G128:H128" si="48">SUM(G129:G135)</f>
        <v>0</v>
      </c>
      <c r="H128" s="23">
        <f t="shared" si="48"/>
        <v>0</v>
      </c>
      <c r="I128" s="203">
        <f t="shared" si="47"/>
        <v>416</v>
      </c>
      <c r="J128" s="63">
        <f t="shared" si="47"/>
        <v>83</v>
      </c>
      <c r="K128" s="63">
        <f t="shared" si="47"/>
        <v>11250</v>
      </c>
    </row>
    <row r="129" spans="1:11" x14ac:dyDescent="0.35">
      <c r="B129" s="152" t="s">
        <v>270</v>
      </c>
      <c r="C129" s="73" t="s">
        <v>301</v>
      </c>
      <c r="D129" s="174">
        <v>9</v>
      </c>
      <c r="E129" s="174"/>
      <c r="F129" s="174">
        <v>9</v>
      </c>
      <c r="G129" s="174"/>
      <c r="H129" s="30"/>
      <c r="I129" s="97">
        <v>416</v>
      </c>
      <c r="J129" s="167">
        <v>83</v>
      </c>
      <c r="K129" s="167">
        <v>11250</v>
      </c>
    </row>
    <row r="130" spans="1:11" hidden="1" x14ac:dyDescent="0.35">
      <c r="B130" s="152" t="s">
        <v>683</v>
      </c>
      <c r="C130" s="73" t="s">
        <v>301</v>
      </c>
      <c r="D130" s="174"/>
      <c r="E130" s="174"/>
      <c r="F130" s="174"/>
      <c r="G130" s="174"/>
      <c r="H130" s="30"/>
      <c r="I130" s="97"/>
      <c r="J130" s="167"/>
      <c r="K130" s="167"/>
    </row>
    <row r="131" spans="1:11" hidden="1" x14ac:dyDescent="0.35">
      <c r="B131" s="152" t="s">
        <v>179</v>
      </c>
      <c r="C131" s="73" t="s">
        <v>301</v>
      </c>
      <c r="D131" s="174"/>
      <c r="E131" s="174"/>
      <c r="F131" s="174"/>
      <c r="G131" s="174"/>
      <c r="H131" s="30"/>
      <c r="I131" s="97"/>
      <c r="J131" s="167"/>
      <c r="K131" s="167"/>
    </row>
    <row r="132" spans="1:11" hidden="1" x14ac:dyDescent="0.35">
      <c r="B132" s="152" t="s">
        <v>233</v>
      </c>
      <c r="C132" s="73" t="s">
        <v>301</v>
      </c>
      <c r="D132" s="174"/>
      <c r="E132" s="174"/>
      <c r="F132" s="174"/>
      <c r="G132" s="174"/>
      <c r="H132" s="30"/>
      <c r="I132" s="97"/>
      <c r="J132" s="167"/>
      <c r="K132" s="167"/>
    </row>
    <row r="133" spans="1:11" hidden="1" x14ac:dyDescent="0.35">
      <c r="B133" s="152" t="s">
        <v>39</v>
      </c>
      <c r="C133" s="73" t="s">
        <v>301</v>
      </c>
      <c r="D133" s="174"/>
      <c r="E133" s="174"/>
      <c r="F133" s="174"/>
      <c r="G133" s="174"/>
      <c r="H133" s="30"/>
      <c r="I133" s="58"/>
      <c r="J133" s="197"/>
      <c r="K133" s="197"/>
    </row>
    <row r="134" spans="1:11" hidden="1" x14ac:dyDescent="0.35">
      <c r="B134" s="152" t="s">
        <v>25</v>
      </c>
      <c r="C134" s="73" t="s">
        <v>301</v>
      </c>
      <c r="D134" s="174"/>
      <c r="E134" s="174"/>
      <c r="F134" s="174"/>
      <c r="G134" s="174"/>
      <c r="H134" s="30"/>
      <c r="I134" s="58"/>
      <c r="J134" s="197"/>
      <c r="K134" s="197"/>
    </row>
    <row r="135" spans="1:11" hidden="1" x14ac:dyDescent="0.35">
      <c r="B135" s="152" t="s">
        <v>440</v>
      </c>
      <c r="C135" s="73" t="s">
        <v>301</v>
      </c>
      <c r="D135" s="174"/>
      <c r="E135" s="174"/>
      <c r="F135" s="174"/>
      <c r="G135" s="174"/>
      <c r="H135" s="30"/>
      <c r="I135" s="97"/>
      <c r="J135" s="167"/>
      <c r="K135" s="167"/>
    </row>
    <row r="136" spans="1:11" hidden="1" x14ac:dyDescent="0.35">
      <c r="A136" s="196"/>
      <c r="B136" s="178" t="s">
        <v>667</v>
      </c>
      <c r="C136" s="142"/>
      <c r="D136" s="168">
        <f>SUM(D137:D139)</f>
        <v>0</v>
      </c>
      <c r="E136" s="168">
        <f t="shared" ref="E136:K136" si="49">SUM(E137:E139)</f>
        <v>0</v>
      </c>
      <c r="F136" s="168">
        <f t="shared" si="49"/>
        <v>0</v>
      </c>
      <c r="G136" s="168">
        <f t="shared" ref="G136:H136" si="50">SUM(G137:G139)</f>
        <v>0</v>
      </c>
      <c r="H136" s="23">
        <f t="shared" si="50"/>
        <v>0</v>
      </c>
      <c r="I136" s="29">
        <f>SUM(I137:I139)</f>
        <v>0</v>
      </c>
      <c r="J136" s="168">
        <f t="shared" si="49"/>
        <v>0</v>
      </c>
      <c r="K136" s="168">
        <f t="shared" si="49"/>
        <v>0</v>
      </c>
    </row>
    <row r="137" spans="1:11" hidden="1" x14ac:dyDescent="0.35">
      <c r="B137" s="152" t="s">
        <v>116</v>
      </c>
      <c r="C137" s="73" t="s">
        <v>301</v>
      </c>
      <c r="D137" s="174"/>
      <c r="E137" s="174"/>
      <c r="F137" s="174"/>
      <c r="G137" s="174"/>
      <c r="H137" s="30"/>
      <c r="I137" s="58"/>
      <c r="J137" s="197"/>
      <c r="K137" s="197"/>
    </row>
    <row r="138" spans="1:11" hidden="1" x14ac:dyDescent="0.35">
      <c r="B138" s="152" t="s">
        <v>103</v>
      </c>
      <c r="C138" s="73" t="s">
        <v>301</v>
      </c>
      <c r="D138" s="174"/>
      <c r="E138" s="174"/>
      <c r="F138" s="174"/>
      <c r="G138" s="174"/>
      <c r="H138" s="30"/>
      <c r="I138" s="58"/>
      <c r="J138" s="197"/>
      <c r="K138" s="197"/>
    </row>
    <row r="139" spans="1:11" hidden="1" x14ac:dyDescent="0.35">
      <c r="B139" s="152" t="s">
        <v>420</v>
      </c>
      <c r="C139" s="73" t="s">
        <v>301</v>
      </c>
      <c r="D139" s="174"/>
      <c r="E139" s="174"/>
      <c r="F139" s="174"/>
      <c r="G139" s="174"/>
      <c r="H139" s="30"/>
      <c r="I139" s="58"/>
      <c r="J139" s="197"/>
      <c r="K139" s="197"/>
    </row>
    <row r="140" spans="1:11" hidden="1" x14ac:dyDescent="0.35">
      <c r="A140" s="196"/>
      <c r="B140" s="178" t="s">
        <v>618</v>
      </c>
      <c r="C140" s="142"/>
      <c r="D140" s="168">
        <f>SUM(D141:D143)</f>
        <v>0</v>
      </c>
      <c r="E140" s="168">
        <f t="shared" ref="E140" si="51">SUM(E141:E143)</f>
        <v>0</v>
      </c>
      <c r="F140" s="168">
        <f t="shared" ref="F140:G140" si="52">SUM(F141:F143)</f>
        <v>0</v>
      </c>
      <c r="G140" s="168">
        <f t="shared" si="52"/>
        <v>0</v>
      </c>
      <c r="H140" s="23">
        <f t="shared" ref="H140" si="53">SUM(H141:H143)</f>
        <v>0</v>
      </c>
      <c r="I140" s="29">
        <f>SUM(I141:I143)</f>
        <v>0</v>
      </c>
      <c r="J140" s="168">
        <f t="shared" ref="J140:K140" si="54">SUM(J141:J143)</f>
        <v>0</v>
      </c>
      <c r="K140" s="168">
        <f t="shared" si="54"/>
        <v>0</v>
      </c>
    </row>
    <row r="141" spans="1:11" hidden="1" x14ac:dyDescent="0.35">
      <c r="B141" s="152" t="s">
        <v>664</v>
      </c>
      <c r="C141" s="73" t="s">
        <v>301</v>
      </c>
      <c r="D141" s="174"/>
      <c r="E141" s="174"/>
      <c r="F141" s="174"/>
      <c r="G141" s="174"/>
      <c r="H141" s="30"/>
      <c r="I141" s="58"/>
      <c r="J141" s="197"/>
      <c r="K141" s="197"/>
    </row>
    <row r="142" spans="1:11" hidden="1" x14ac:dyDescent="0.35">
      <c r="B142" s="152" t="s">
        <v>281</v>
      </c>
      <c r="C142" s="73" t="s">
        <v>301</v>
      </c>
      <c r="D142" s="174"/>
      <c r="E142" s="174"/>
      <c r="F142" s="174"/>
      <c r="G142" s="174"/>
      <c r="H142" s="30"/>
      <c r="I142" s="58"/>
      <c r="J142" s="197"/>
      <c r="K142" s="197"/>
    </row>
    <row r="143" spans="1:11" hidden="1" x14ac:dyDescent="0.35">
      <c r="B143" s="152" t="s">
        <v>341</v>
      </c>
      <c r="C143" s="73" t="s">
        <v>301</v>
      </c>
      <c r="D143" s="174"/>
      <c r="E143" s="174"/>
      <c r="F143" s="174"/>
      <c r="G143" s="174"/>
      <c r="H143" s="30"/>
      <c r="I143" s="58"/>
      <c r="J143" s="197"/>
      <c r="K143" s="197"/>
    </row>
    <row r="144" spans="1:11" hidden="1" x14ac:dyDescent="0.35">
      <c r="A144" s="196"/>
      <c r="B144" s="178" t="s">
        <v>476</v>
      </c>
      <c r="C144" s="142"/>
      <c r="D144" s="168">
        <f>SUM(D145:D147)</f>
        <v>0</v>
      </c>
      <c r="E144" s="168">
        <f t="shared" ref="E144" si="55">SUM(E145:E147)</f>
        <v>0</v>
      </c>
      <c r="F144" s="168">
        <f t="shared" ref="F144:G144" si="56">SUM(F145:F147)</f>
        <v>0</v>
      </c>
      <c r="G144" s="168">
        <f t="shared" si="56"/>
        <v>0</v>
      </c>
      <c r="H144" s="23">
        <f t="shared" ref="H144" si="57">SUM(H145:H147)</f>
        <v>0</v>
      </c>
      <c r="I144" s="203">
        <f t="shared" ref="I144" si="58">SUM(I145:I147)</f>
        <v>0</v>
      </c>
      <c r="J144" s="63">
        <f t="shared" ref="J144" si="59">SUM(J145:J147)</f>
        <v>0</v>
      </c>
      <c r="K144" s="63">
        <f t="shared" ref="K144" si="60">SUM(K145:K147)</f>
        <v>0</v>
      </c>
    </row>
    <row r="145" spans="1:11" hidden="1" x14ac:dyDescent="0.35">
      <c r="B145" s="152" t="s">
        <v>116</v>
      </c>
      <c r="C145" s="73" t="s">
        <v>301</v>
      </c>
      <c r="D145" s="174"/>
      <c r="E145" s="174"/>
      <c r="F145" s="174"/>
      <c r="G145" s="174"/>
      <c r="H145" s="30"/>
      <c r="I145" s="97"/>
      <c r="J145" s="167"/>
      <c r="K145" s="167"/>
    </row>
    <row r="146" spans="1:11" hidden="1" x14ac:dyDescent="0.35">
      <c r="B146" s="152" t="s">
        <v>103</v>
      </c>
      <c r="C146" s="73" t="s">
        <v>301</v>
      </c>
      <c r="D146" s="174"/>
      <c r="E146" s="174"/>
      <c r="F146" s="174"/>
      <c r="G146" s="174"/>
      <c r="H146" s="30"/>
      <c r="I146" s="97"/>
      <c r="J146" s="167"/>
      <c r="K146" s="167"/>
    </row>
    <row r="147" spans="1:11" hidden="1" x14ac:dyDescent="0.35">
      <c r="B147" s="152" t="s">
        <v>690</v>
      </c>
      <c r="C147" s="73" t="s">
        <v>301</v>
      </c>
      <c r="D147" s="174"/>
      <c r="E147" s="174"/>
      <c r="F147" s="174"/>
      <c r="G147" s="174"/>
      <c r="H147" s="30"/>
      <c r="I147" s="58"/>
      <c r="J147" s="197"/>
      <c r="K147" s="197"/>
    </row>
    <row r="148" spans="1:11" hidden="1" x14ac:dyDescent="0.35">
      <c r="A148" s="196"/>
      <c r="B148" s="178" t="s">
        <v>631</v>
      </c>
      <c r="C148" s="142"/>
      <c r="D148" s="168">
        <f>SUM(D149:D156)</f>
        <v>0</v>
      </c>
      <c r="E148" s="168">
        <f t="shared" ref="E148:J148" si="61">SUM(E149:E156)</f>
        <v>0</v>
      </c>
      <c r="F148" s="168">
        <f t="shared" si="61"/>
        <v>0</v>
      </c>
      <c r="G148" s="168">
        <f t="shared" ref="G148:H148" si="62">SUM(G149:G156)</f>
        <v>0</v>
      </c>
      <c r="H148" s="23">
        <f t="shared" si="62"/>
        <v>0</v>
      </c>
      <c r="I148" s="203">
        <f t="shared" si="61"/>
        <v>0</v>
      </c>
      <c r="J148" s="63">
        <f t="shared" si="61"/>
        <v>0</v>
      </c>
      <c r="K148" s="63">
        <f>SUM(K149:K156)</f>
        <v>0</v>
      </c>
    </row>
    <row r="149" spans="1:11" hidden="1" x14ac:dyDescent="0.35">
      <c r="B149" s="152" t="s">
        <v>270</v>
      </c>
      <c r="C149" s="73" t="s">
        <v>301</v>
      </c>
      <c r="D149" s="174"/>
      <c r="E149" s="174"/>
      <c r="F149" s="174"/>
      <c r="G149" s="174"/>
      <c r="H149" s="30"/>
      <c r="I149" s="97"/>
      <c r="J149" s="167"/>
      <c r="K149" s="167"/>
    </row>
    <row r="150" spans="1:11" hidden="1" x14ac:dyDescent="0.35">
      <c r="B150" s="152" t="s">
        <v>683</v>
      </c>
      <c r="C150" s="73" t="s">
        <v>301</v>
      </c>
      <c r="D150" s="174"/>
      <c r="E150" s="174"/>
      <c r="F150" s="174"/>
      <c r="G150" s="174"/>
      <c r="H150" s="30"/>
      <c r="I150" s="97"/>
      <c r="J150" s="167"/>
      <c r="K150" s="167"/>
    </row>
    <row r="151" spans="1:11" hidden="1" x14ac:dyDescent="0.35">
      <c r="B151" s="152" t="s">
        <v>179</v>
      </c>
      <c r="C151" s="73" t="s">
        <v>301</v>
      </c>
      <c r="D151" s="174"/>
      <c r="E151" s="174"/>
      <c r="F151" s="174"/>
      <c r="G151" s="174"/>
      <c r="H151" s="30"/>
      <c r="I151" s="97"/>
      <c r="J151" s="167"/>
      <c r="K151" s="167"/>
    </row>
    <row r="152" spans="1:11" hidden="1" x14ac:dyDescent="0.35">
      <c r="B152" s="152" t="s">
        <v>233</v>
      </c>
      <c r="C152" s="73" t="s">
        <v>301</v>
      </c>
      <c r="D152" s="174"/>
      <c r="E152" s="174"/>
      <c r="F152" s="174"/>
      <c r="G152" s="174"/>
      <c r="H152" s="30"/>
      <c r="I152" s="58"/>
      <c r="J152" s="197"/>
      <c r="K152" s="197"/>
    </row>
    <row r="153" spans="1:11" hidden="1" x14ac:dyDescent="0.35">
      <c r="B153" s="152" t="s">
        <v>39</v>
      </c>
      <c r="C153" s="73" t="s">
        <v>301</v>
      </c>
      <c r="D153" s="174"/>
      <c r="E153" s="174"/>
      <c r="F153" s="174"/>
      <c r="G153" s="174"/>
      <c r="H153" s="30"/>
      <c r="I153" s="58"/>
      <c r="J153" s="197"/>
      <c r="K153" s="197"/>
    </row>
    <row r="154" spans="1:11" hidden="1" x14ac:dyDescent="0.35">
      <c r="B154" s="152" t="s">
        <v>25</v>
      </c>
      <c r="C154" s="73" t="s">
        <v>301</v>
      </c>
      <c r="D154" s="174"/>
      <c r="E154" s="174"/>
      <c r="F154" s="174"/>
      <c r="G154" s="174"/>
      <c r="H154" s="30"/>
      <c r="I154" s="58"/>
      <c r="J154" s="197"/>
      <c r="K154" s="197"/>
    </row>
    <row r="155" spans="1:11" hidden="1" x14ac:dyDescent="0.35">
      <c r="B155" s="152" t="s">
        <v>223</v>
      </c>
      <c r="C155" s="73" t="s">
        <v>301</v>
      </c>
      <c r="D155" s="174"/>
      <c r="E155" s="174"/>
      <c r="F155" s="174"/>
      <c r="G155" s="174"/>
      <c r="H155" s="30"/>
      <c r="I155" s="97"/>
      <c r="J155" s="167"/>
      <c r="K155" s="167"/>
    </row>
    <row r="156" spans="1:11" hidden="1" x14ac:dyDescent="0.35">
      <c r="B156" s="152" t="s">
        <v>558</v>
      </c>
      <c r="C156" s="73" t="s">
        <v>301</v>
      </c>
      <c r="D156" s="174"/>
      <c r="E156" s="174"/>
      <c r="F156" s="174"/>
      <c r="G156" s="174"/>
      <c r="H156" s="30"/>
      <c r="I156" s="97"/>
      <c r="J156" s="167"/>
      <c r="K156" s="167"/>
    </row>
    <row r="157" spans="1:11" hidden="1" x14ac:dyDescent="0.35">
      <c r="A157" s="196"/>
      <c r="B157" s="178" t="s">
        <v>216</v>
      </c>
      <c r="C157" s="142"/>
      <c r="D157" s="168">
        <f>SUM(D158:D161)</f>
        <v>0</v>
      </c>
      <c r="E157" s="168">
        <f t="shared" ref="E157:J157" si="63">SUM(E158:E161)</f>
        <v>0</v>
      </c>
      <c r="F157" s="168">
        <f t="shared" si="63"/>
        <v>0</v>
      </c>
      <c r="G157" s="168">
        <f t="shared" ref="G157:H157" si="64">SUM(G158:G161)</f>
        <v>0</v>
      </c>
      <c r="H157" s="23">
        <f t="shared" si="64"/>
        <v>0</v>
      </c>
      <c r="I157" s="203">
        <f t="shared" si="63"/>
        <v>0</v>
      </c>
      <c r="J157" s="63">
        <f t="shared" si="63"/>
        <v>0</v>
      </c>
      <c r="K157" s="63">
        <f>SUM(K158:K161)</f>
        <v>0</v>
      </c>
    </row>
    <row r="158" spans="1:11" hidden="1" x14ac:dyDescent="0.35">
      <c r="B158" s="152" t="s">
        <v>297</v>
      </c>
      <c r="C158" s="73" t="s">
        <v>301</v>
      </c>
      <c r="D158" s="174"/>
      <c r="E158" s="174"/>
      <c r="F158" s="174"/>
      <c r="G158" s="174"/>
      <c r="H158" s="30"/>
      <c r="I158" s="58"/>
      <c r="J158" s="197"/>
      <c r="K158" s="197"/>
    </row>
    <row r="159" spans="1:11" hidden="1" x14ac:dyDescent="0.35">
      <c r="B159" s="152" t="s">
        <v>469</v>
      </c>
      <c r="C159" s="73" t="s">
        <v>301</v>
      </c>
      <c r="D159" s="174"/>
      <c r="E159" s="174"/>
      <c r="F159" s="174"/>
      <c r="G159" s="174"/>
      <c r="H159" s="30"/>
      <c r="I159" s="97"/>
      <c r="J159" s="167"/>
      <c r="K159" s="167"/>
    </row>
    <row r="160" spans="1:11" hidden="1" x14ac:dyDescent="0.35">
      <c r="B160" s="152" t="s">
        <v>454</v>
      </c>
      <c r="C160" s="73" t="s">
        <v>301</v>
      </c>
      <c r="D160" s="174"/>
      <c r="E160" s="174"/>
      <c r="F160" s="174"/>
      <c r="G160" s="174"/>
      <c r="H160" s="30"/>
      <c r="I160" s="58"/>
      <c r="J160" s="197"/>
      <c r="K160" s="197"/>
    </row>
    <row r="161" spans="1:11" hidden="1" x14ac:dyDescent="0.35">
      <c r="B161" s="152" t="s">
        <v>216</v>
      </c>
      <c r="C161" s="73" t="s">
        <v>301</v>
      </c>
      <c r="D161" s="174"/>
      <c r="E161" s="174"/>
      <c r="F161" s="174"/>
      <c r="G161" s="174"/>
      <c r="H161" s="30"/>
      <c r="I161" s="97"/>
      <c r="J161" s="167"/>
      <c r="K161" s="167"/>
    </row>
    <row r="162" spans="1:11" ht="18.5" hidden="1" x14ac:dyDescent="0.45">
      <c r="A162" s="2"/>
      <c r="B162" s="18" t="s">
        <v>75</v>
      </c>
      <c r="C162" s="64"/>
      <c r="D162" s="41">
        <f>D163+D169+D176+D180+D187</f>
        <v>0</v>
      </c>
      <c r="E162" s="41">
        <f t="shared" ref="E162:F162" si="65">E163+E169+E176+E180+E187</f>
        <v>0</v>
      </c>
      <c r="F162" s="41">
        <f t="shared" si="65"/>
        <v>0</v>
      </c>
      <c r="G162" s="41">
        <f t="shared" ref="G162:H162" si="66">G163+G169+G176+G180+G187</f>
        <v>0</v>
      </c>
      <c r="H162" s="110">
        <f t="shared" si="66"/>
        <v>0</v>
      </c>
      <c r="I162" s="13">
        <f>SUM(I163,I169,I176,I180,I187)</f>
        <v>0</v>
      </c>
      <c r="J162" s="98">
        <f t="shared" ref="J162:K162" si="67">SUM(J163,J169,J176,J180,J187)</f>
        <v>0</v>
      </c>
      <c r="K162" s="98">
        <f t="shared" si="67"/>
        <v>0</v>
      </c>
    </row>
    <row r="163" spans="1:11" hidden="1" x14ac:dyDescent="0.35">
      <c r="A163" s="196"/>
      <c r="B163" s="178" t="s">
        <v>8</v>
      </c>
      <c r="C163" s="142"/>
      <c r="D163" s="168">
        <f>SUM(D164:D168)</f>
        <v>0</v>
      </c>
      <c r="E163" s="168">
        <f t="shared" ref="E163:K163" si="68">SUM(E164:E168)</f>
        <v>0</v>
      </c>
      <c r="F163" s="168">
        <f t="shared" si="68"/>
        <v>0</v>
      </c>
      <c r="G163" s="168">
        <f t="shared" ref="G163:H163" si="69">SUM(G164:G168)</f>
        <v>0</v>
      </c>
      <c r="H163" s="23">
        <f t="shared" si="69"/>
        <v>0</v>
      </c>
      <c r="I163" s="203">
        <f>SUM(I164:I168)</f>
        <v>0</v>
      </c>
      <c r="J163" s="63">
        <f t="shared" si="68"/>
        <v>0</v>
      </c>
      <c r="K163" s="63">
        <f t="shared" si="68"/>
        <v>0</v>
      </c>
    </row>
    <row r="164" spans="1:11" hidden="1" x14ac:dyDescent="0.35">
      <c r="B164" s="152" t="s">
        <v>631</v>
      </c>
      <c r="C164" s="73" t="s">
        <v>301</v>
      </c>
      <c r="D164" s="174"/>
      <c r="E164" s="174"/>
      <c r="F164" s="174"/>
      <c r="G164" s="174"/>
      <c r="H164" s="30"/>
      <c r="I164" s="58"/>
      <c r="J164" s="197"/>
      <c r="K164" s="197"/>
    </row>
    <row r="165" spans="1:11" hidden="1" x14ac:dyDescent="0.35">
      <c r="B165" s="152" t="s">
        <v>691</v>
      </c>
      <c r="C165" s="73" t="s">
        <v>301</v>
      </c>
      <c r="D165" s="174"/>
      <c r="E165" s="174"/>
      <c r="F165" s="174"/>
      <c r="G165" s="174"/>
      <c r="H165" s="30"/>
      <c r="I165" s="58"/>
      <c r="J165" s="197"/>
      <c r="K165" s="197"/>
    </row>
    <row r="166" spans="1:11" hidden="1" x14ac:dyDescent="0.35">
      <c r="B166" s="152" t="s">
        <v>707</v>
      </c>
      <c r="C166" s="73" t="s">
        <v>301</v>
      </c>
      <c r="D166" s="174"/>
      <c r="E166" s="174"/>
      <c r="F166" s="174"/>
      <c r="G166" s="174"/>
      <c r="H166" s="30"/>
      <c r="I166" s="58"/>
      <c r="J166" s="197"/>
      <c r="K166" s="197"/>
    </row>
    <row r="167" spans="1:11" hidden="1" x14ac:dyDescent="0.35">
      <c r="B167" s="152" t="s">
        <v>97</v>
      </c>
      <c r="C167" s="73" t="s">
        <v>301</v>
      </c>
      <c r="D167" s="174"/>
      <c r="E167" s="174"/>
      <c r="F167" s="174"/>
      <c r="G167" s="174"/>
      <c r="H167" s="30"/>
      <c r="I167" s="58" t="s">
        <v>547</v>
      </c>
      <c r="J167" s="197" t="s">
        <v>547</v>
      </c>
      <c r="K167" s="197" t="s">
        <v>547</v>
      </c>
    </row>
    <row r="168" spans="1:11" hidden="1" x14ac:dyDescent="0.35">
      <c r="B168" s="152" t="s">
        <v>354</v>
      </c>
      <c r="C168" s="73" t="s">
        <v>301</v>
      </c>
      <c r="D168" s="174"/>
      <c r="E168" s="174"/>
      <c r="F168" s="174"/>
      <c r="G168" s="174"/>
      <c r="H168" s="30"/>
      <c r="I168" s="97"/>
      <c r="J168" s="167"/>
      <c r="K168" s="167"/>
    </row>
    <row r="169" spans="1:11" hidden="1" x14ac:dyDescent="0.35">
      <c r="A169" s="196"/>
      <c r="B169" s="178" t="s">
        <v>201</v>
      </c>
      <c r="C169" s="142"/>
      <c r="D169" s="168">
        <f>SUM(D170:D175)</f>
        <v>0</v>
      </c>
      <c r="E169" s="168">
        <f t="shared" ref="E169:K169" si="70">SUM(E170:E175)</f>
        <v>0</v>
      </c>
      <c r="F169" s="168">
        <f t="shared" si="70"/>
        <v>0</v>
      </c>
      <c r="G169" s="168">
        <f t="shared" ref="G169:H169" si="71">SUM(G170:G175)</f>
        <v>0</v>
      </c>
      <c r="H169" s="23">
        <f t="shared" si="71"/>
        <v>0</v>
      </c>
      <c r="I169" s="203">
        <f>SUM(I170:I175)</f>
        <v>0</v>
      </c>
      <c r="J169" s="63">
        <f t="shared" si="70"/>
        <v>0</v>
      </c>
      <c r="K169" s="63">
        <f t="shared" si="70"/>
        <v>0</v>
      </c>
    </row>
    <row r="170" spans="1:11" hidden="1" x14ac:dyDescent="0.35">
      <c r="B170" s="152" t="s">
        <v>162</v>
      </c>
      <c r="C170" s="73" t="s">
        <v>301</v>
      </c>
      <c r="D170" s="174"/>
      <c r="E170" s="174"/>
      <c r="F170" s="174"/>
      <c r="G170" s="174"/>
      <c r="H170" s="30"/>
      <c r="I170" s="58"/>
      <c r="J170" s="197"/>
      <c r="K170" s="197"/>
    </row>
    <row r="171" spans="1:11" hidden="1" x14ac:dyDescent="0.35">
      <c r="B171" s="152" t="s">
        <v>327</v>
      </c>
      <c r="C171" s="73" t="s">
        <v>301</v>
      </c>
      <c r="D171" s="174"/>
      <c r="E171" s="174"/>
      <c r="F171" s="174"/>
      <c r="G171" s="174"/>
      <c r="H171" s="30"/>
      <c r="I171" s="58" t="s">
        <v>547</v>
      </c>
      <c r="J171" s="197" t="s">
        <v>547</v>
      </c>
      <c r="K171" s="197" t="s">
        <v>547</v>
      </c>
    </row>
    <row r="172" spans="1:11" hidden="1" x14ac:dyDescent="0.35">
      <c r="B172" s="152" t="s">
        <v>642</v>
      </c>
      <c r="C172" s="73" t="s">
        <v>301</v>
      </c>
      <c r="D172" s="174"/>
      <c r="E172" s="174"/>
      <c r="F172" s="174"/>
      <c r="G172" s="174"/>
      <c r="H172" s="30"/>
      <c r="I172" s="58" t="s">
        <v>547</v>
      </c>
      <c r="J172" s="197" t="s">
        <v>547</v>
      </c>
      <c r="K172" s="197" t="s">
        <v>547</v>
      </c>
    </row>
    <row r="173" spans="1:11" hidden="1" x14ac:dyDescent="0.35">
      <c r="B173" s="152" t="s">
        <v>452</v>
      </c>
      <c r="C173" s="73" t="s">
        <v>301</v>
      </c>
      <c r="D173" s="174"/>
      <c r="E173" s="174"/>
      <c r="F173" s="174"/>
      <c r="G173" s="174"/>
      <c r="H173" s="30"/>
      <c r="I173" s="58" t="s">
        <v>547</v>
      </c>
      <c r="J173" s="197" t="s">
        <v>547</v>
      </c>
      <c r="K173" s="197" t="s">
        <v>547</v>
      </c>
    </row>
    <row r="174" spans="1:11" hidden="1" x14ac:dyDescent="0.35">
      <c r="B174" s="152" t="s">
        <v>663</v>
      </c>
      <c r="C174" s="73" t="s">
        <v>301</v>
      </c>
      <c r="D174" s="174"/>
      <c r="E174" s="174"/>
      <c r="F174" s="174"/>
      <c r="G174" s="174"/>
      <c r="H174" s="30"/>
      <c r="I174" s="58" t="s">
        <v>547</v>
      </c>
      <c r="J174" s="197" t="s">
        <v>547</v>
      </c>
      <c r="K174" s="197" t="s">
        <v>547</v>
      </c>
    </row>
    <row r="175" spans="1:11" hidden="1" x14ac:dyDescent="0.35">
      <c r="B175" s="152" t="s">
        <v>443</v>
      </c>
      <c r="C175" s="73" t="s">
        <v>301</v>
      </c>
      <c r="D175" s="174"/>
      <c r="E175" s="174"/>
      <c r="F175" s="174"/>
      <c r="G175" s="174"/>
      <c r="H175" s="30"/>
      <c r="I175" s="97"/>
      <c r="J175" s="167"/>
      <c r="K175" s="167"/>
    </row>
    <row r="176" spans="1:11" hidden="1" x14ac:dyDescent="0.35">
      <c r="A176" s="196"/>
      <c r="B176" s="178" t="s">
        <v>320</v>
      </c>
      <c r="C176" s="142"/>
      <c r="D176" s="168">
        <f>SUM(D177:D179)</f>
        <v>0</v>
      </c>
      <c r="E176" s="168">
        <f t="shared" ref="E176:K176" si="72">SUM(E177:E179)</f>
        <v>0</v>
      </c>
      <c r="F176" s="168">
        <f t="shared" si="72"/>
        <v>0</v>
      </c>
      <c r="G176" s="168">
        <f t="shared" ref="G176:H176" si="73">SUM(G177:G179)</f>
        <v>0</v>
      </c>
      <c r="H176" s="23">
        <f t="shared" si="73"/>
        <v>0</v>
      </c>
      <c r="I176" s="29">
        <f t="shared" si="72"/>
        <v>0</v>
      </c>
      <c r="J176" s="168">
        <f t="shared" si="72"/>
        <v>0</v>
      </c>
      <c r="K176" s="168">
        <f t="shared" si="72"/>
        <v>0</v>
      </c>
    </row>
    <row r="177" spans="1:11" hidden="1" x14ac:dyDescent="0.35">
      <c r="B177" s="152" t="s">
        <v>656</v>
      </c>
      <c r="C177" s="73" t="s">
        <v>301</v>
      </c>
      <c r="D177" s="174"/>
      <c r="E177" s="174"/>
      <c r="F177" s="174"/>
      <c r="G177" s="174"/>
      <c r="H177" s="30"/>
      <c r="I177" s="58" t="s">
        <v>547</v>
      </c>
      <c r="J177" s="197" t="s">
        <v>547</v>
      </c>
      <c r="K177" s="197" t="s">
        <v>547</v>
      </c>
    </row>
    <row r="178" spans="1:11" hidden="1" x14ac:dyDescent="0.35">
      <c r="B178" s="152" t="s">
        <v>526</v>
      </c>
      <c r="C178" s="73" t="s">
        <v>301</v>
      </c>
      <c r="D178" s="174"/>
      <c r="E178" s="174"/>
      <c r="F178" s="174"/>
      <c r="G178" s="174"/>
      <c r="H178" s="30"/>
      <c r="I178" s="58" t="s">
        <v>547</v>
      </c>
      <c r="J178" s="197" t="s">
        <v>547</v>
      </c>
      <c r="K178" s="197" t="s">
        <v>547</v>
      </c>
    </row>
    <row r="179" spans="1:11" hidden="1" x14ac:dyDescent="0.35">
      <c r="B179" s="152" t="s">
        <v>290</v>
      </c>
      <c r="C179" s="73" t="s">
        <v>301</v>
      </c>
      <c r="D179" s="174"/>
      <c r="E179" s="174"/>
      <c r="F179" s="174"/>
      <c r="G179" s="174"/>
      <c r="H179" s="30"/>
      <c r="I179" s="58" t="s">
        <v>547</v>
      </c>
      <c r="J179" s="197" t="s">
        <v>547</v>
      </c>
      <c r="K179" s="197" t="s">
        <v>547</v>
      </c>
    </row>
    <row r="180" spans="1:11" hidden="1" x14ac:dyDescent="0.35">
      <c r="A180" s="196"/>
      <c r="B180" s="178" t="s">
        <v>314</v>
      </c>
      <c r="C180" s="142"/>
      <c r="D180" s="168">
        <f>SUM(D181:D186)</f>
        <v>0</v>
      </c>
      <c r="E180" s="168">
        <f t="shared" ref="E180:K180" si="74">SUM(E181:E186)</f>
        <v>0</v>
      </c>
      <c r="F180" s="168">
        <f t="shared" si="74"/>
        <v>0</v>
      </c>
      <c r="G180" s="168">
        <f t="shared" ref="G180:H180" si="75">SUM(G181:G186)</f>
        <v>0</v>
      </c>
      <c r="H180" s="23">
        <f t="shared" si="75"/>
        <v>0</v>
      </c>
      <c r="I180" s="29">
        <f>SUM(I181:I186)</f>
        <v>0</v>
      </c>
      <c r="J180" s="168">
        <f t="shared" si="74"/>
        <v>0</v>
      </c>
      <c r="K180" s="168">
        <f t="shared" si="74"/>
        <v>0</v>
      </c>
    </row>
    <row r="181" spans="1:11" hidden="1" x14ac:dyDescent="0.35">
      <c r="B181" s="152" t="s">
        <v>426</v>
      </c>
      <c r="C181" s="73" t="s">
        <v>301</v>
      </c>
      <c r="D181" s="174"/>
      <c r="E181" s="174"/>
      <c r="F181" s="174"/>
      <c r="G181" s="174"/>
      <c r="H181" s="30"/>
      <c r="I181" s="58"/>
      <c r="J181" s="197"/>
      <c r="K181" s="197"/>
    </row>
    <row r="182" spans="1:11" hidden="1" x14ac:dyDescent="0.35">
      <c r="B182" s="152" t="s">
        <v>537</v>
      </c>
      <c r="C182" s="73" t="s">
        <v>301</v>
      </c>
      <c r="D182" s="174"/>
      <c r="E182" s="174"/>
      <c r="F182" s="174"/>
      <c r="G182" s="174"/>
      <c r="H182" s="30"/>
      <c r="I182" s="58" t="s">
        <v>547</v>
      </c>
      <c r="J182" s="197" t="s">
        <v>547</v>
      </c>
      <c r="K182" s="197" t="s">
        <v>547</v>
      </c>
    </row>
    <row r="183" spans="1:11" hidden="1" x14ac:dyDescent="0.35">
      <c r="B183" s="152" t="s">
        <v>584</v>
      </c>
      <c r="C183" s="73" t="s">
        <v>301</v>
      </c>
      <c r="D183" s="174"/>
      <c r="E183" s="174"/>
      <c r="F183" s="174"/>
      <c r="G183" s="174"/>
      <c r="H183" s="30"/>
      <c r="I183" s="58"/>
      <c r="J183" s="197"/>
      <c r="K183" s="197"/>
    </row>
    <row r="184" spans="1:11" hidden="1" x14ac:dyDescent="0.35">
      <c r="B184" s="152" t="s">
        <v>654</v>
      </c>
      <c r="C184" s="73" t="s">
        <v>301</v>
      </c>
      <c r="D184" s="174"/>
      <c r="E184" s="174"/>
      <c r="F184" s="174"/>
      <c r="G184" s="174"/>
      <c r="H184" s="30"/>
      <c r="I184" s="58" t="s">
        <v>547</v>
      </c>
      <c r="J184" s="197" t="s">
        <v>547</v>
      </c>
      <c r="K184" s="197" t="s">
        <v>547</v>
      </c>
    </row>
    <row r="185" spans="1:11" hidden="1" x14ac:dyDescent="0.35">
      <c r="B185" s="152" t="s">
        <v>720</v>
      </c>
      <c r="C185" s="73" t="s">
        <v>301</v>
      </c>
      <c r="D185" s="35"/>
      <c r="E185" s="35"/>
      <c r="F185" s="35"/>
      <c r="G185" s="35"/>
      <c r="H185" s="12"/>
      <c r="I185" s="58"/>
      <c r="J185" s="197"/>
      <c r="K185" s="197"/>
    </row>
    <row r="186" spans="1:11" hidden="1" x14ac:dyDescent="0.35">
      <c r="B186" s="152" t="s">
        <v>11</v>
      </c>
      <c r="C186" s="73" t="s">
        <v>301</v>
      </c>
      <c r="D186" s="174"/>
      <c r="E186" s="174"/>
      <c r="F186" s="174"/>
      <c r="G186" s="174"/>
      <c r="H186" s="30"/>
      <c r="I186" s="58"/>
      <c r="J186" s="197"/>
      <c r="K186" s="197"/>
    </row>
    <row r="187" spans="1:11" hidden="1" x14ac:dyDescent="0.35">
      <c r="A187" s="196"/>
      <c r="B187" s="178" t="s">
        <v>38</v>
      </c>
      <c r="C187" s="142"/>
      <c r="D187" s="168">
        <f>SUM(D188:D192)</f>
        <v>0</v>
      </c>
      <c r="E187" s="168">
        <f t="shared" ref="E187:K187" si="76">SUM(E188:E192)</f>
        <v>0</v>
      </c>
      <c r="F187" s="168">
        <f t="shared" si="76"/>
        <v>0</v>
      </c>
      <c r="G187" s="168">
        <f t="shared" ref="G187:H187" si="77">SUM(G188:G192)</f>
        <v>0</v>
      </c>
      <c r="H187" s="23">
        <f t="shared" si="77"/>
        <v>0</v>
      </c>
      <c r="I187" s="29">
        <f>SUM(I188:I192)</f>
        <v>0</v>
      </c>
      <c r="J187" s="168">
        <f t="shared" si="76"/>
        <v>0</v>
      </c>
      <c r="K187" s="168">
        <f t="shared" si="76"/>
        <v>0</v>
      </c>
    </row>
    <row r="188" spans="1:11" hidden="1" x14ac:dyDescent="0.35">
      <c r="B188" s="152" t="s">
        <v>478</v>
      </c>
      <c r="C188" s="73" t="s">
        <v>301</v>
      </c>
      <c r="D188" s="174"/>
      <c r="E188" s="174"/>
      <c r="F188" s="174"/>
      <c r="G188" s="174"/>
      <c r="H188" s="30"/>
      <c r="I188" s="58" t="s">
        <v>547</v>
      </c>
      <c r="J188" s="197" t="s">
        <v>547</v>
      </c>
      <c r="K188" s="197" t="s">
        <v>547</v>
      </c>
    </row>
    <row r="189" spans="1:11" hidden="1" x14ac:dyDescent="0.35">
      <c r="B189" s="152" t="s">
        <v>318</v>
      </c>
      <c r="C189" s="73" t="s">
        <v>301</v>
      </c>
      <c r="D189" s="174"/>
      <c r="E189" s="174"/>
      <c r="F189" s="174"/>
      <c r="G189" s="174"/>
      <c r="H189" s="30"/>
      <c r="I189" s="58" t="s">
        <v>547</v>
      </c>
      <c r="J189" s="197" t="s">
        <v>547</v>
      </c>
      <c r="K189" s="197" t="s">
        <v>547</v>
      </c>
    </row>
    <row r="190" spans="1:11" hidden="1" x14ac:dyDescent="0.35">
      <c r="B190" s="152" t="s">
        <v>357</v>
      </c>
      <c r="C190" s="73" t="s">
        <v>301</v>
      </c>
      <c r="D190" s="174"/>
      <c r="E190" s="174"/>
      <c r="F190" s="174"/>
      <c r="G190" s="174"/>
      <c r="H190" s="30"/>
      <c r="I190" s="58" t="s">
        <v>547</v>
      </c>
      <c r="J190" s="197" t="s">
        <v>547</v>
      </c>
      <c r="K190" s="197" t="s">
        <v>547</v>
      </c>
    </row>
    <row r="191" spans="1:11" hidden="1" x14ac:dyDescent="0.35">
      <c r="B191" s="152" t="s">
        <v>474</v>
      </c>
      <c r="C191" s="73" t="s">
        <v>301</v>
      </c>
      <c r="D191" s="174"/>
      <c r="E191" s="174"/>
      <c r="F191" s="174"/>
      <c r="G191" s="174"/>
      <c r="H191" s="30"/>
      <c r="I191" s="58" t="s">
        <v>547</v>
      </c>
      <c r="J191" s="197" t="s">
        <v>547</v>
      </c>
      <c r="K191" s="197" t="s">
        <v>547</v>
      </c>
    </row>
    <row r="192" spans="1:11" hidden="1" x14ac:dyDescent="0.35">
      <c r="B192" s="152" t="s">
        <v>38</v>
      </c>
      <c r="C192" s="73" t="s">
        <v>301</v>
      </c>
      <c r="D192" s="174"/>
      <c r="E192" s="174"/>
      <c r="F192" s="174"/>
      <c r="G192" s="174"/>
      <c r="H192" s="30"/>
      <c r="I192" s="58" t="s">
        <v>547</v>
      </c>
      <c r="J192" s="197" t="s">
        <v>547</v>
      </c>
      <c r="K192" s="197" t="s">
        <v>547</v>
      </c>
    </row>
    <row r="193" spans="1:11" ht="18.5" hidden="1" x14ac:dyDescent="0.45">
      <c r="A193" s="2"/>
      <c r="B193" s="18" t="s">
        <v>150</v>
      </c>
      <c r="C193" s="64"/>
      <c r="D193" s="41">
        <f>SUM(D194:D204)</f>
        <v>0</v>
      </c>
      <c r="E193" s="41">
        <f t="shared" ref="E193:K193" si="78">SUM(E194:E204)</f>
        <v>0</v>
      </c>
      <c r="F193" s="41">
        <f t="shared" si="78"/>
        <v>0</v>
      </c>
      <c r="G193" s="41">
        <f t="shared" ref="G193:H193" si="79">SUM(G194:G204)</f>
        <v>0</v>
      </c>
      <c r="H193" s="110">
        <f t="shared" si="79"/>
        <v>0</v>
      </c>
      <c r="I193" s="113">
        <f>SUM(I194:I204)</f>
        <v>0</v>
      </c>
      <c r="J193" s="41">
        <f t="shared" si="78"/>
        <v>0</v>
      </c>
      <c r="K193" s="41">
        <f t="shared" si="78"/>
        <v>0</v>
      </c>
    </row>
    <row r="194" spans="1:11" hidden="1" x14ac:dyDescent="0.35">
      <c r="A194" s="196"/>
      <c r="B194" s="178" t="s">
        <v>0</v>
      </c>
      <c r="C194" s="198" t="s">
        <v>301</v>
      </c>
      <c r="D194" s="168"/>
      <c r="E194" s="168"/>
      <c r="F194" s="168"/>
      <c r="G194" s="168"/>
      <c r="H194" s="23"/>
      <c r="I194" s="75"/>
      <c r="J194" s="5"/>
      <c r="K194" s="5"/>
    </row>
    <row r="195" spans="1:11" hidden="1" x14ac:dyDescent="0.35">
      <c r="A195" s="196"/>
      <c r="B195" s="178" t="s">
        <v>615</v>
      </c>
      <c r="C195" s="198" t="s">
        <v>301</v>
      </c>
      <c r="D195" s="168"/>
      <c r="E195" s="168"/>
      <c r="F195" s="168"/>
      <c r="G195" s="168"/>
      <c r="H195" s="23"/>
      <c r="I195" s="58" t="s">
        <v>547</v>
      </c>
      <c r="J195" s="197" t="s">
        <v>547</v>
      </c>
      <c r="K195" s="197" t="s">
        <v>547</v>
      </c>
    </row>
    <row r="196" spans="1:11" hidden="1" x14ac:dyDescent="0.35">
      <c r="A196" s="196"/>
      <c r="B196" s="178" t="s">
        <v>261</v>
      </c>
      <c r="C196" s="198" t="s">
        <v>301</v>
      </c>
      <c r="D196" s="168"/>
      <c r="E196" s="168"/>
      <c r="F196" s="168"/>
      <c r="G196" s="168"/>
      <c r="H196" s="23"/>
      <c r="I196" s="75"/>
      <c r="J196" s="5"/>
      <c r="K196" s="5"/>
    </row>
    <row r="197" spans="1:11" hidden="1" x14ac:dyDescent="0.35">
      <c r="A197" s="196"/>
      <c r="B197" s="178" t="s">
        <v>140</v>
      </c>
      <c r="C197" s="198" t="s">
        <v>301</v>
      </c>
      <c r="D197" s="168"/>
      <c r="E197" s="168"/>
      <c r="F197" s="168"/>
      <c r="G197" s="168"/>
      <c r="H197" s="23"/>
      <c r="I197" s="75"/>
      <c r="J197" s="5"/>
      <c r="K197" s="5"/>
    </row>
    <row r="198" spans="1:11" hidden="1" x14ac:dyDescent="0.35">
      <c r="A198" s="196"/>
      <c r="B198" s="178" t="s">
        <v>480</v>
      </c>
      <c r="C198" s="198" t="s">
        <v>301</v>
      </c>
      <c r="D198" s="168"/>
      <c r="E198" s="168"/>
      <c r="F198" s="168"/>
      <c r="G198" s="168"/>
      <c r="H198" s="23"/>
      <c r="I198" s="75"/>
      <c r="J198" s="5"/>
      <c r="K198" s="5"/>
    </row>
    <row r="199" spans="1:11" hidden="1" x14ac:dyDescent="0.35">
      <c r="A199" s="196"/>
      <c r="B199" s="178" t="s">
        <v>329</v>
      </c>
      <c r="C199" s="198" t="s">
        <v>301</v>
      </c>
      <c r="D199" s="168"/>
      <c r="E199" s="168"/>
      <c r="F199" s="168"/>
      <c r="G199" s="168"/>
      <c r="H199" s="23"/>
      <c r="I199" s="58" t="s">
        <v>547</v>
      </c>
      <c r="J199" s="197" t="s">
        <v>547</v>
      </c>
      <c r="K199" s="197" t="s">
        <v>547</v>
      </c>
    </row>
    <row r="200" spans="1:11" hidden="1" x14ac:dyDescent="0.35">
      <c r="A200" s="196"/>
      <c r="B200" s="178" t="s">
        <v>405</v>
      </c>
      <c r="C200" s="198" t="s">
        <v>301</v>
      </c>
      <c r="D200" s="168"/>
      <c r="E200" s="168"/>
      <c r="F200" s="168"/>
      <c r="G200" s="168"/>
      <c r="H200" s="23"/>
      <c r="I200" s="58" t="s">
        <v>547</v>
      </c>
      <c r="J200" s="197" t="s">
        <v>547</v>
      </c>
      <c r="K200" s="197" t="s">
        <v>547</v>
      </c>
    </row>
    <row r="201" spans="1:11" hidden="1" x14ac:dyDescent="0.35">
      <c r="A201" s="196"/>
      <c r="B201" s="178" t="s">
        <v>515</v>
      </c>
      <c r="C201" s="198" t="s">
        <v>301</v>
      </c>
      <c r="D201" s="37"/>
      <c r="E201" s="125"/>
      <c r="F201" s="168"/>
      <c r="G201" s="168"/>
      <c r="H201" s="23"/>
      <c r="I201" s="58" t="s">
        <v>547</v>
      </c>
      <c r="J201" s="197" t="s">
        <v>547</v>
      </c>
      <c r="K201" s="197" t="s">
        <v>547</v>
      </c>
    </row>
    <row r="202" spans="1:11" hidden="1" x14ac:dyDescent="0.35">
      <c r="A202" s="196"/>
      <c r="B202" s="178" t="s">
        <v>529</v>
      </c>
      <c r="C202" s="198" t="s">
        <v>144</v>
      </c>
      <c r="D202" s="168"/>
      <c r="E202" s="168"/>
      <c r="F202" s="168"/>
      <c r="G202" s="168"/>
      <c r="H202" s="23"/>
      <c r="I202" s="58" t="s">
        <v>547</v>
      </c>
      <c r="J202" s="197" t="s">
        <v>547</v>
      </c>
      <c r="K202" s="197" t="s">
        <v>547</v>
      </c>
    </row>
    <row r="203" spans="1:11" hidden="1" x14ac:dyDescent="0.35">
      <c r="A203" s="196"/>
      <c r="B203" s="178" t="s">
        <v>166</v>
      </c>
      <c r="C203" s="198" t="s">
        <v>301</v>
      </c>
      <c r="D203" s="168"/>
      <c r="E203" s="168"/>
      <c r="F203" s="168"/>
      <c r="G203" s="168"/>
      <c r="H203" s="23"/>
      <c r="I203" s="58" t="s">
        <v>547</v>
      </c>
      <c r="J203" s="197" t="s">
        <v>547</v>
      </c>
      <c r="K203" s="197" t="s">
        <v>547</v>
      </c>
    </row>
    <row r="204" spans="1:11" hidden="1" x14ac:dyDescent="0.35">
      <c r="A204" s="196"/>
      <c r="B204" s="178" t="s">
        <v>713</v>
      </c>
      <c r="C204" s="198" t="s">
        <v>301</v>
      </c>
      <c r="D204" s="168"/>
      <c r="E204" s="168"/>
      <c r="F204" s="168"/>
      <c r="G204" s="168"/>
      <c r="H204" s="23"/>
      <c r="I204" s="58" t="s">
        <v>547</v>
      </c>
      <c r="J204" s="197" t="s">
        <v>547</v>
      </c>
      <c r="K204" s="197" t="s">
        <v>547</v>
      </c>
    </row>
    <row r="205" spans="1:11" ht="18.5" hidden="1" x14ac:dyDescent="0.45">
      <c r="A205" s="2"/>
      <c r="B205" s="18" t="s">
        <v>722</v>
      </c>
      <c r="C205" s="64"/>
      <c r="D205" s="41">
        <f>D206+D207+D208+D209+D210+D215+D220+D221+D222</f>
        <v>0</v>
      </c>
      <c r="E205" s="41">
        <f t="shared" ref="E205" si="80">E206+E207+E208+E209+E210+E215+E220+E221+E222</f>
        <v>0</v>
      </c>
      <c r="F205" s="41">
        <f>F206+F207+F208+F209+F210+F215+F220+F221+F222</f>
        <v>0</v>
      </c>
      <c r="G205" s="41">
        <f>G206+G207+G208+G209+G210+G215+G220+G221+G222</f>
        <v>0</v>
      </c>
      <c r="H205" s="110">
        <f>H206+H207+H208+H209+H210+H215+H220+H221+H222</f>
        <v>0</v>
      </c>
      <c r="I205" s="13">
        <f>SUM(I206:I210,I215,I220:I222)</f>
        <v>0</v>
      </c>
      <c r="J205" s="98">
        <f t="shared" ref="J205:K205" si="81">SUM(J206:J210,J215,J220:J222)</f>
        <v>0</v>
      </c>
      <c r="K205" s="98">
        <f t="shared" si="81"/>
        <v>0</v>
      </c>
    </row>
    <row r="206" spans="1:11" hidden="1" x14ac:dyDescent="0.35">
      <c r="A206" s="196"/>
      <c r="B206" s="178" t="s">
        <v>620</v>
      </c>
      <c r="C206" s="198" t="s">
        <v>451</v>
      </c>
      <c r="D206" s="168"/>
      <c r="E206" s="168"/>
      <c r="F206" s="168"/>
      <c r="G206" s="168"/>
      <c r="H206" s="23"/>
      <c r="I206" s="58" t="s">
        <v>547</v>
      </c>
      <c r="J206" s="197" t="s">
        <v>547</v>
      </c>
      <c r="K206" s="197" t="s">
        <v>547</v>
      </c>
    </row>
    <row r="207" spans="1:11" hidden="1" x14ac:dyDescent="0.35">
      <c r="A207" s="196"/>
      <c r="B207" s="178" t="s">
        <v>267</v>
      </c>
      <c r="C207" s="198" t="s">
        <v>451</v>
      </c>
      <c r="D207" s="168"/>
      <c r="E207" s="168"/>
      <c r="F207" s="168"/>
      <c r="G207" s="168"/>
      <c r="H207" s="23"/>
      <c r="I207" s="58" t="s">
        <v>547</v>
      </c>
      <c r="J207" s="197" t="s">
        <v>547</v>
      </c>
      <c r="K207" s="197" t="s">
        <v>547</v>
      </c>
    </row>
    <row r="208" spans="1:11" hidden="1" x14ac:dyDescent="0.35">
      <c r="A208" s="196"/>
      <c r="B208" s="178" t="s">
        <v>502</v>
      </c>
      <c r="C208" s="198" t="s">
        <v>451</v>
      </c>
      <c r="D208" s="168"/>
      <c r="E208" s="168"/>
      <c r="F208" s="168"/>
      <c r="G208" s="168"/>
      <c r="H208" s="23"/>
      <c r="I208" s="58" t="s">
        <v>547</v>
      </c>
      <c r="J208" s="197" t="s">
        <v>547</v>
      </c>
      <c r="K208" s="197" t="s">
        <v>547</v>
      </c>
    </row>
    <row r="209" spans="1:11" hidden="1" x14ac:dyDescent="0.35">
      <c r="A209" s="196"/>
      <c r="B209" s="178" t="s">
        <v>330</v>
      </c>
      <c r="C209" s="198" t="s">
        <v>451</v>
      </c>
      <c r="D209" s="168"/>
      <c r="E209" s="168"/>
      <c r="F209" s="168"/>
      <c r="G209" s="168"/>
      <c r="H209" s="23"/>
      <c r="I209" s="75"/>
      <c r="J209" s="5"/>
      <c r="K209" s="5"/>
    </row>
    <row r="210" spans="1:11" hidden="1" x14ac:dyDescent="0.35">
      <c r="A210" s="196"/>
      <c r="B210" s="178" t="s">
        <v>493</v>
      </c>
      <c r="C210" s="142"/>
      <c r="D210" s="168">
        <f>SUM(D211:D214)</f>
        <v>0</v>
      </c>
      <c r="E210" s="168">
        <f t="shared" ref="E210:K210" si="82">SUM(E211:E214)</f>
        <v>0</v>
      </c>
      <c r="F210" s="168">
        <f t="shared" si="82"/>
        <v>0</v>
      </c>
      <c r="G210" s="168">
        <f t="shared" ref="G210:H210" si="83">SUM(G211:G214)</f>
        <v>0</v>
      </c>
      <c r="H210" s="23">
        <f t="shared" si="83"/>
        <v>0</v>
      </c>
      <c r="I210" s="29">
        <f>SUM(I211:I214)</f>
        <v>0</v>
      </c>
      <c r="J210" s="168">
        <f t="shared" si="82"/>
        <v>0</v>
      </c>
      <c r="K210" s="168">
        <f t="shared" si="82"/>
        <v>0</v>
      </c>
    </row>
    <row r="211" spans="1:11" hidden="1" x14ac:dyDescent="0.35">
      <c r="B211" s="152" t="s">
        <v>304</v>
      </c>
      <c r="C211" s="73" t="s">
        <v>451</v>
      </c>
      <c r="D211" s="174"/>
      <c r="E211" s="174"/>
      <c r="F211" s="174"/>
      <c r="G211" s="174"/>
      <c r="H211" s="30"/>
      <c r="I211" s="58"/>
      <c r="J211" s="197"/>
      <c r="K211" s="197"/>
    </row>
    <row r="212" spans="1:11" hidden="1" x14ac:dyDescent="0.35">
      <c r="B212" s="152" t="s">
        <v>107</v>
      </c>
      <c r="C212" s="73" t="s">
        <v>451</v>
      </c>
      <c r="D212" s="174"/>
      <c r="E212" s="174"/>
      <c r="F212" s="174"/>
      <c r="G212" s="174"/>
      <c r="H212" s="30"/>
      <c r="I212" s="58"/>
      <c r="J212" s="197"/>
      <c r="K212" s="197"/>
    </row>
    <row r="213" spans="1:11" hidden="1" x14ac:dyDescent="0.35">
      <c r="B213" s="152" t="s">
        <v>525</v>
      </c>
      <c r="C213" s="73" t="s">
        <v>451</v>
      </c>
      <c r="D213" s="174"/>
      <c r="E213" s="174"/>
      <c r="F213" s="174"/>
      <c r="G213" s="174"/>
      <c r="H213" s="30"/>
      <c r="I213" s="58"/>
      <c r="J213" s="197"/>
      <c r="K213" s="197"/>
    </row>
    <row r="214" spans="1:11" hidden="1" x14ac:dyDescent="0.35">
      <c r="B214" s="152" t="s">
        <v>637</v>
      </c>
      <c r="C214" s="73" t="s">
        <v>451</v>
      </c>
      <c r="D214" s="174"/>
      <c r="E214" s="174"/>
      <c r="F214" s="174"/>
      <c r="G214" s="174"/>
      <c r="H214" s="30"/>
      <c r="I214" s="58"/>
      <c r="J214" s="197"/>
      <c r="K214" s="197"/>
    </row>
    <row r="215" spans="1:11" hidden="1" x14ac:dyDescent="0.35">
      <c r="A215" s="196"/>
      <c r="B215" s="178" t="s">
        <v>176</v>
      </c>
      <c r="C215" s="142"/>
      <c r="D215" s="168">
        <f>SUM(D216:D219)</f>
        <v>0</v>
      </c>
      <c r="E215" s="168">
        <f t="shared" ref="E215" si="84">SUM(E216:E219)</f>
        <v>0</v>
      </c>
      <c r="F215" s="168">
        <f t="shared" ref="F215:K215" si="85">SUM(F216:F219)</f>
        <v>0</v>
      </c>
      <c r="G215" s="168">
        <f t="shared" si="85"/>
        <v>0</v>
      </c>
      <c r="H215" s="23">
        <f t="shared" si="85"/>
        <v>0</v>
      </c>
      <c r="I215" s="203">
        <f t="shared" si="85"/>
        <v>0</v>
      </c>
      <c r="J215" s="63">
        <f t="shared" si="85"/>
        <v>0</v>
      </c>
      <c r="K215" s="63">
        <f t="shared" si="85"/>
        <v>0</v>
      </c>
    </row>
    <row r="216" spans="1:11" hidden="1" x14ac:dyDescent="0.35">
      <c r="B216" s="152" t="s">
        <v>74</v>
      </c>
      <c r="C216" s="73" t="s">
        <v>451</v>
      </c>
      <c r="D216" s="174"/>
      <c r="E216" s="174"/>
      <c r="F216" s="174"/>
      <c r="G216" s="174"/>
      <c r="H216" s="30"/>
      <c r="I216" s="97"/>
      <c r="J216" s="167"/>
      <c r="K216" s="167"/>
    </row>
    <row r="217" spans="1:11" hidden="1" x14ac:dyDescent="0.35">
      <c r="B217" s="152" t="s">
        <v>31</v>
      </c>
      <c r="C217" s="73" t="s">
        <v>451</v>
      </c>
      <c r="D217" s="174"/>
      <c r="E217" s="174"/>
      <c r="F217" s="174"/>
      <c r="G217" s="174"/>
      <c r="H217" s="30"/>
      <c r="I217" s="97"/>
      <c r="J217" s="167"/>
      <c r="K217" s="167"/>
    </row>
    <row r="218" spans="1:11" hidden="1" x14ac:dyDescent="0.35">
      <c r="B218" s="152" t="s">
        <v>55</v>
      </c>
      <c r="C218" s="73" t="s">
        <v>451</v>
      </c>
      <c r="D218" s="174"/>
      <c r="E218" s="174"/>
      <c r="F218" s="174"/>
      <c r="G218" s="174"/>
      <c r="H218" s="30"/>
      <c r="I218" s="97"/>
      <c r="J218" s="167"/>
      <c r="K218" s="167"/>
    </row>
    <row r="219" spans="1:11" hidden="1" x14ac:dyDescent="0.35">
      <c r="B219" s="152" t="s">
        <v>24</v>
      </c>
      <c r="C219" s="73" t="s">
        <v>451</v>
      </c>
      <c r="D219" s="174"/>
      <c r="E219" s="174"/>
      <c r="F219" s="174"/>
      <c r="G219" s="174"/>
      <c r="H219" s="30"/>
      <c r="I219" s="97"/>
      <c r="J219" s="167"/>
      <c r="K219" s="167"/>
    </row>
    <row r="220" spans="1:11" hidden="1" x14ac:dyDescent="0.35">
      <c r="A220" s="196"/>
      <c r="B220" s="178" t="s">
        <v>178</v>
      </c>
      <c r="C220" s="198" t="s">
        <v>451</v>
      </c>
      <c r="D220" s="168"/>
      <c r="E220" s="168"/>
      <c r="F220" s="168"/>
      <c r="G220" s="168"/>
      <c r="H220" s="23"/>
      <c r="I220" s="75"/>
      <c r="J220" s="5"/>
      <c r="K220" s="5"/>
    </row>
    <row r="221" spans="1:11" hidden="1" x14ac:dyDescent="0.35">
      <c r="A221" s="196"/>
      <c r="B221" s="178" t="s">
        <v>104</v>
      </c>
      <c r="C221" s="198" t="s">
        <v>301</v>
      </c>
      <c r="D221" s="168"/>
      <c r="E221" s="168"/>
      <c r="F221" s="168"/>
      <c r="G221" s="168"/>
      <c r="H221" s="23"/>
      <c r="I221" s="58" t="s">
        <v>547</v>
      </c>
      <c r="J221" s="197" t="s">
        <v>547</v>
      </c>
      <c r="K221" s="197" t="s">
        <v>547</v>
      </c>
    </row>
    <row r="222" spans="1:11" hidden="1" x14ac:dyDescent="0.35">
      <c r="A222" s="196"/>
      <c r="B222" s="178" t="s">
        <v>243</v>
      </c>
      <c r="C222" s="198" t="s">
        <v>451</v>
      </c>
      <c r="D222" s="168"/>
      <c r="E222" s="168"/>
      <c r="F222" s="168"/>
      <c r="G222" s="168"/>
      <c r="H222" s="23"/>
      <c r="I222" s="75"/>
      <c r="J222" s="5"/>
      <c r="K222" s="5"/>
    </row>
    <row r="223" spans="1:11" ht="18.5" hidden="1" x14ac:dyDescent="0.45">
      <c r="A223" s="2"/>
      <c r="B223" s="18" t="s">
        <v>93</v>
      </c>
      <c r="C223" s="64"/>
      <c r="D223" s="41">
        <f>SUM(D224:D231)+D235</f>
        <v>0</v>
      </c>
      <c r="E223" s="41">
        <f t="shared" ref="E223:F223" si="86">SUM(E224:E231)+E235</f>
        <v>0</v>
      </c>
      <c r="F223" s="41">
        <f t="shared" si="86"/>
        <v>0</v>
      </c>
      <c r="G223" s="41">
        <f t="shared" ref="G223:H223" si="87">SUM(G224:G231)+G235</f>
        <v>0</v>
      </c>
      <c r="H223" s="110">
        <f t="shared" si="87"/>
        <v>0</v>
      </c>
      <c r="I223" s="13">
        <f>SUM(I224:I231,I235)</f>
        <v>0</v>
      </c>
      <c r="J223" s="98">
        <f t="shared" ref="J223:K223" si="88">SUM(J224:J231,J235)</f>
        <v>0</v>
      </c>
      <c r="K223" s="98">
        <f t="shared" si="88"/>
        <v>0</v>
      </c>
    </row>
    <row r="224" spans="1:11" hidden="1" x14ac:dyDescent="0.35">
      <c r="A224" s="196"/>
      <c r="B224" s="178" t="s">
        <v>7</v>
      </c>
      <c r="C224" s="198" t="s">
        <v>301</v>
      </c>
      <c r="D224" s="168"/>
      <c r="E224" s="168"/>
      <c r="F224" s="168"/>
      <c r="G224" s="168"/>
      <c r="H224" s="23"/>
      <c r="I224" s="203"/>
      <c r="J224" s="63"/>
      <c r="K224" s="63"/>
    </row>
    <row r="225" spans="1:11" hidden="1" x14ac:dyDescent="0.35">
      <c r="A225" s="196"/>
      <c r="B225" s="178" t="s">
        <v>339</v>
      </c>
      <c r="C225" s="198" t="s">
        <v>301</v>
      </c>
      <c r="D225" s="168"/>
      <c r="E225" s="168"/>
      <c r="F225" s="168"/>
      <c r="G225" s="168"/>
      <c r="H225" s="23"/>
      <c r="I225" s="75"/>
      <c r="J225" s="5"/>
      <c r="K225" s="5"/>
    </row>
    <row r="226" spans="1:11" hidden="1" x14ac:dyDescent="0.35">
      <c r="A226" s="196"/>
      <c r="B226" s="178" t="s">
        <v>703</v>
      </c>
      <c r="C226" s="198" t="s">
        <v>301</v>
      </c>
      <c r="D226" s="168"/>
      <c r="E226" s="168"/>
      <c r="F226" s="168"/>
      <c r="G226" s="168"/>
      <c r="H226" s="23"/>
      <c r="I226" s="203"/>
      <c r="J226" s="63"/>
      <c r="K226" s="63"/>
    </row>
    <row r="227" spans="1:11" hidden="1" x14ac:dyDescent="0.35">
      <c r="A227" s="196"/>
      <c r="B227" s="178" t="s">
        <v>415</v>
      </c>
      <c r="C227" s="198" t="s">
        <v>301</v>
      </c>
      <c r="D227" s="168"/>
      <c r="E227" s="168"/>
      <c r="F227" s="168"/>
      <c r="G227" s="168"/>
      <c r="H227" s="23"/>
      <c r="I227" s="75"/>
      <c r="J227" s="5"/>
      <c r="K227" s="5"/>
    </row>
    <row r="228" spans="1:11" hidden="1" x14ac:dyDescent="0.35">
      <c r="A228" s="196"/>
      <c r="B228" s="178" t="s">
        <v>497</v>
      </c>
      <c r="C228" s="198" t="s">
        <v>301</v>
      </c>
      <c r="D228" s="168"/>
      <c r="E228" s="168"/>
      <c r="F228" s="168"/>
      <c r="G228" s="168"/>
      <c r="H228" s="23"/>
      <c r="I228" s="203"/>
      <c r="J228" s="63"/>
      <c r="K228" s="63"/>
    </row>
    <row r="229" spans="1:11" hidden="1" x14ac:dyDescent="0.35">
      <c r="A229" s="196"/>
      <c r="B229" s="178" t="s">
        <v>376</v>
      </c>
      <c r="C229" s="198" t="s">
        <v>301</v>
      </c>
      <c r="D229" s="168"/>
      <c r="E229" s="168"/>
      <c r="F229" s="168"/>
      <c r="G229" s="168"/>
      <c r="H229" s="23"/>
      <c r="I229" s="58" t="s">
        <v>547</v>
      </c>
      <c r="J229" s="197" t="s">
        <v>547</v>
      </c>
      <c r="K229" s="197" t="s">
        <v>547</v>
      </c>
    </row>
    <row r="230" spans="1:11" hidden="1" x14ac:dyDescent="0.35">
      <c r="A230" s="196"/>
      <c r="B230" s="178" t="s">
        <v>249</v>
      </c>
      <c r="C230" s="198" t="s">
        <v>301</v>
      </c>
      <c r="D230" s="168"/>
      <c r="E230" s="168"/>
      <c r="F230" s="168"/>
      <c r="G230" s="168"/>
      <c r="H230" s="23"/>
      <c r="I230" s="58" t="s">
        <v>547</v>
      </c>
      <c r="J230" s="197" t="s">
        <v>547</v>
      </c>
      <c r="K230" s="197" t="s">
        <v>547</v>
      </c>
    </row>
    <row r="231" spans="1:11" hidden="1" x14ac:dyDescent="0.35">
      <c r="A231" s="196"/>
      <c r="B231" s="178" t="s">
        <v>564</v>
      </c>
      <c r="C231" s="38"/>
      <c r="D231" s="168">
        <f>SUM(D232:D234)</f>
        <v>0</v>
      </c>
      <c r="E231" s="168">
        <f t="shared" ref="E231:K231" si="89">SUM(E232:E234)</f>
        <v>0</v>
      </c>
      <c r="F231" s="168">
        <f t="shared" si="89"/>
        <v>0</v>
      </c>
      <c r="G231" s="168">
        <f t="shared" ref="G231:H231" si="90">SUM(G232:G234)</f>
        <v>0</v>
      </c>
      <c r="H231" s="23">
        <f t="shared" si="90"/>
        <v>0</v>
      </c>
      <c r="I231" s="203">
        <f>SUM(I232:I234)</f>
        <v>0</v>
      </c>
      <c r="J231" s="63">
        <f>SUM(J232:J234)</f>
        <v>0</v>
      </c>
      <c r="K231" s="63">
        <f t="shared" si="89"/>
        <v>0</v>
      </c>
    </row>
    <row r="232" spans="1:11" hidden="1" x14ac:dyDescent="0.35">
      <c r="B232" s="152" t="s">
        <v>105</v>
      </c>
      <c r="C232" s="73" t="s">
        <v>301</v>
      </c>
      <c r="D232" s="174"/>
      <c r="E232" s="174"/>
      <c r="F232" s="174"/>
      <c r="G232" s="174"/>
      <c r="H232" s="30"/>
      <c r="I232" s="58" t="s">
        <v>547</v>
      </c>
      <c r="J232" s="197" t="s">
        <v>547</v>
      </c>
      <c r="K232" s="197" t="s">
        <v>547</v>
      </c>
    </row>
    <row r="233" spans="1:11" hidden="1" x14ac:dyDescent="0.35">
      <c r="B233" s="152" t="s">
        <v>477</v>
      </c>
      <c r="C233" s="73" t="s">
        <v>301</v>
      </c>
      <c r="D233" s="35"/>
      <c r="E233" s="35"/>
      <c r="F233" s="174"/>
      <c r="G233" s="174"/>
      <c r="H233" s="30"/>
      <c r="I233" s="58"/>
      <c r="J233" s="197"/>
      <c r="K233" s="197"/>
    </row>
    <row r="234" spans="1:11" hidden="1" x14ac:dyDescent="0.35">
      <c r="B234" s="152" t="s">
        <v>392</v>
      </c>
      <c r="C234" s="73" t="s">
        <v>301</v>
      </c>
      <c r="D234" s="174"/>
      <c r="E234" s="174"/>
      <c r="F234" s="174"/>
      <c r="G234" s="174"/>
      <c r="H234" s="30"/>
      <c r="I234" s="58" t="s">
        <v>547</v>
      </c>
      <c r="J234" s="197" t="s">
        <v>547</v>
      </c>
      <c r="K234" s="197" t="s">
        <v>547</v>
      </c>
    </row>
    <row r="235" spans="1:11" hidden="1" x14ac:dyDescent="0.35">
      <c r="A235" s="196"/>
      <c r="B235" s="178" t="s">
        <v>284</v>
      </c>
      <c r="C235" s="198" t="s">
        <v>301</v>
      </c>
      <c r="D235" s="168"/>
      <c r="E235" s="168"/>
      <c r="F235" s="168"/>
      <c r="G235" s="168"/>
      <c r="H235" s="23"/>
      <c r="I235" s="203"/>
      <c r="J235" s="63"/>
      <c r="K235" s="63"/>
    </row>
    <row r="236" spans="1:11" ht="18.5" hidden="1" x14ac:dyDescent="0.45">
      <c r="A236" s="2"/>
      <c r="B236" s="18" t="s">
        <v>562</v>
      </c>
      <c r="C236" s="64"/>
      <c r="D236" s="41">
        <f>SUM(D237:D241)</f>
        <v>0</v>
      </c>
      <c r="E236" s="41">
        <f t="shared" ref="E236:F236" si="91">SUM(E237:E241)</f>
        <v>0</v>
      </c>
      <c r="F236" s="41">
        <f t="shared" si="91"/>
        <v>0</v>
      </c>
      <c r="G236" s="41">
        <f t="shared" ref="G236:H236" si="92">SUM(G237:G241)</f>
        <v>0</v>
      </c>
      <c r="H236" s="110">
        <f t="shared" si="92"/>
        <v>0</v>
      </c>
      <c r="I236" s="13">
        <f>SUM(I237:I241)</f>
        <v>0</v>
      </c>
      <c r="J236" s="98">
        <f>SUM(J237:J241)</f>
        <v>0</v>
      </c>
      <c r="K236" s="98">
        <f>SUM(K237:K241)</f>
        <v>0</v>
      </c>
    </row>
    <row r="237" spans="1:11" hidden="1" x14ac:dyDescent="0.35">
      <c r="A237" s="196"/>
      <c r="B237" s="178" t="s">
        <v>5</v>
      </c>
      <c r="C237" s="198" t="s">
        <v>301</v>
      </c>
      <c r="D237" s="168"/>
      <c r="E237" s="168"/>
      <c r="F237" s="168"/>
      <c r="G237" s="168"/>
      <c r="H237" s="23"/>
      <c r="I237" s="203"/>
      <c r="J237" s="63"/>
      <c r="K237" s="63"/>
    </row>
    <row r="238" spans="1:11" hidden="1" x14ac:dyDescent="0.35">
      <c r="A238" s="196"/>
      <c r="B238" s="178" t="s">
        <v>409</v>
      </c>
      <c r="C238" s="198" t="s">
        <v>301</v>
      </c>
      <c r="D238" s="168"/>
      <c r="E238" s="168"/>
      <c r="F238" s="168"/>
      <c r="G238" s="168"/>
      <c r="H238" s="23"/>
      <c r="I238" s="75"/>
      <c r="J238" s="5"/>
      <c r="K238" s="5"/>
    </row>
    <row r="239" spans="1:11" hidden="1" x14ac:dyDescent="0.35">
      <c r="A239" s="196"/>
      <c r="B239" s="178" t="s">
        <v>217</v>
      </c>
      <c r="C239" s="198" t="s">
        <v>301</v>
      </c>
      <c r="D239" s="168"/>
      <c r="E239" s="168"/>
      <c r="F239" s="168"/>
      <c r="G239" s="168"/>
      <c r="H239" s="23"/>
      <c r="I239" s="203"/>
      <c r="J239" s="63"/>
      <c r="K239" s="63"/>
    </row>
    <row r="240" spans="1:11" hidden="1" x14ac:dyDescent="0.35">
      <c r="A240" s="196"/>
      <c r="B240" s="178" t="s">
        <v>23</v>
      </c>
      <c r="C240" s="198" t="s">
        <v>144</v>
      </c>
      <c r="D240" s="168"/>
      <c r="E240" s="168"/>
      <c r="F240" s="168"/>
      <c r="G240" s="168"/>
      <c r="H240" s="23"/>
      <c r="I240" s="58" t="s">
        <v>547</v>
      </c>
      <c r="J240" s="197" t="s">
        <v>547</v>
      </c>
      <c r="K240" s="197" t="s">
        <v>547</v>
      </c>
    </row>
    <row r="241" spans="1:11" hidden="1" x14ac:dyDescent="0.35">
      <c r="A241" s="196"/>
      <c r="B241" s="178" t="s">
        <v>219</v>
      </c>
      <c r="C241" s="198" t="s">
        <v>301</v>
      </c>
      <c r="D241" s="168"/>
      <c r="E241" s="168"/>
      <c r="F241" s="168"/>
      <c r="G241" s="168"/>
      <c r="H241" s="23"/>
      <c r="I241" s="203"/>
      <c r="J241" s="63"/>
      <c r="K241" s="63"/>
    </row>
    <row r="242" spans="1:11" ht="18.5" hidden="1" x14ac:dyDescent="0.45">
      <c r="A242" s="2"/>
      <c r="B242" s="18" t="s">
        <v>471</v>
      </c>
      <c r="C242" s="64"/>
      <c r="D242" s="41">
        <f>D243+D246+D249+D250+D254+D255+D256+D257+D258</f>
        <v>0</v>
      </c>
      <c r="E242" s="41">
        <f t="shared" ref="E242:F242" si="93">E243+E246+E249+E250+E254+E255+E256+E257+E258</f>
        <v>0</v>
      </c>
      <c r="F242" s="41">
        <f t="shared" si="93"/>
        <v>0</v>
      </c>
      <c r="G242" s="41">
        <f t="shared" ref="G242:H242" si="94">G243+G246+G249+G250+G254+G255+G256+G257+G258</f>
        <v>0</v>
      </c>
      <c r="H242" s="110">
        <f t="shared" si="94"/>
        <v>0</v>
      </c>
      <c r="I242" s="13">
        <f>SUM(I243,I246,I249:I250,I254:I258)</f>
        <v>0</v>
      </c>
      <c r="J242" s="98">
        <f t="shared" ref="J242:K242" si="95">SUM(J243,J246,J249:J250,J254:J258)</f>
        <v>0</v>
      </c>
      <c r="K242" s="98">
        <f t="shared" si="95"/>
        <v>0</v>
      </c>
    </row>
    <row r="243" spans="1:11" hidden="1" x14ac:dyDescent="0.35">
      <c r="A243" s="196"/>
      <c r="B243" s="178" t="s">
        <v>266</v>
      </c>
      <c r="C243" s="142"/>
      <c r="D243" s="168">
        <f>D244+D245</f>
        <v>0</v>
      </c>
      <c r="E243" s="168">
        <f t="shared" ref="E243" si="96">E244+E245</f>
        <v>0</v>
      </c>
      <c r="F243" s="168">
        <f>F244+F245</f>
        <v>0</v>
      </c>
      <c r="G243" s="168">
        <f>G244+G245</f>
        <v>0</v>
      </c>
      <c r="H243" s="23">
        <f>H244+H245</f>
        <v>0</v>
      </c>
      <c r="I243" s="29">
        <f>SUM(I244:I245)</f>
        <v>0</v>
      </c>
      <c r="J243" s="168">
        <f>SUM(J244:J245)</f>
        <v>0</v>
      </c>
      <c r="K243" s="168">
        <f>SUM(K244:K245)</f>
        <v>0</v>
      </c>
    </row>
    <row r="244" spans="1:11" hidden="1" x14ac:dyDescent="0.35">
      <c r="B244" s="152" t="s">
        <v>206</v>
      </c>
      <c r="C244" s="73" t="s">
        <v>451</v>
      </c>
      <c r="D244" s="174"/>
      <c r="E244" s="174"/>
      <c r="F244" s="174"/>
      <c r="G244" s="174"/>
      <c r="H244" s="30"/>
      <c r="I244" s="58"/>
      <c r="J244" s="197"/>
      <c r="K244" s="197" t="s">
        <v>547</v>
      </c>
    </row>
    <row r="245" spans="1:11" hidden="1" x14ac:dyDescent="0.35">
      <c r="B245" s="152" t="s">
        <v>76</v>
      </c>
      <c r="C245" s="73" t="s">
        <v>451</v>
      </c>
      <c r="D245" s="174"/>
      <c r="E245" s="174"/>
      <c r="F245" s="174"/>
      <c r="G245" s="174"/>
      <c r="H245" s="30"/>
      <c r="I245" s="58"/>
      <c r="J245" s="197"/>
      <c r="K245" s="197" t="s">
        <v>547</v>
      </c>
    </row>
    <row r="246" spans="1:11" hidden="1" x14ac:dyDescent="0.35">
      <c r="A246" s="196"/>
      <c r="B246" s="178" t="s">
        <v>499</v>
      </c>
      <c r="C246" s="142"/>
      <c r="D246" s="168">
        <f>D247+D248</f>
        <v>0</v>
      </c>
      <c r="E246" s="168">
        <f t="shared" ref="E246:K246" si="97">E247+E248</f>
        <v>0</v>
      </c>
      <c r="F246" s="168">
        <f t="shared" si="97"/>
        <v>0</v>
      </c>
      <c r="G246" s="168">
        <f t="shared" ref="G246:H246" si="98">G247+G248</f>
        <v>0</v>
      </c>
      <c r="H246" s="23">
        <f t="shared" si="98"/>
        <v>0</v>
      </c>
      <c r="I246" s="203">
        <f t="shared" si="97"/>
        <v>0</v>
      </c>
      <c r="J246" s="63">
        <f t="shared" si="97"/>
        <v>0</v>
      </c>
      <c r="K246" s="63">
        <f t="shared" si="97"/>
        <v>0</v>
      </c>
    </row>
    <row r="247" spans="1:11" hidden="1" x14ac:dyDescent="0.35">
      <c r="B247" s="152" t="s">
        <v>206</v>
      </c>
      <c r="C247" s="73" t="s">
        <v>451</v>
      </c>
      <c r="D247" s="174"/>
      <c r="E247" s="174"/>
      <c r="F247" s="174"/>
      <c r="G247" s="174"/>
      <c r="H247" s="30"/>
      <c r="I247" s="97"/>
      <c r="J247" s="167"/>
      <c r="K247" s="167"/>
    </row>
    <row r="248" spans="1:11" hidden="1" x14ac:dyDescent="0.35">
      <c r="B248" s="152" t="s">
        <v>241</v>
      </c>
      <c r="C248" s="73" t="s">
        <v>451</v>
      </c>
      <c r="D248" s="174"/>
      <c r="E248" s="174"/>
      <c r="F248" s="174"/>
      <c r="G248" s="174"/>
      <c r="H248" s="30"/>
      <c r="I248" s="97"/>
      <c r="J248" s="167"/>
      <c r="K248" s="167"/>
    </row>
    <row r="249" spans="1:11" hidden="1" x14ac:dyDescent="0.35">
      <c r="A249" s="196"/>
      <c r="B249" s="178" t="s">
        <v>675</v>
      </c>
      <c r="C249" s="198" t="s">
        <v>451</v>
      </c>
      <c r="D249" s="168"/>
      <c r="E249" s="168"/>
      <c r="F249" s="168"/>
      <c r="G249" s="168"/>
      <c r="H249" s="23"/>
      <c r="I249" s="203"/>
      <c r="J249" s="63"/>
      <c r="K249" s="63"/>
    </row>
    <row r="250" spans="1:11" hidden="1" x14ac:dyDescent="0.35">
      <c r="A250" s="196"/>
      <c r="B250" s="178" t="s">
        <v>122</v>
      </c>
      <c r="C250" s="142"/>
      <c r="D250" s="168">
        <f>SUM(D251:D253)</f>
        <v>0</v>
      </c>
      <c r="E250" s="168">
        <f t="shared" ref="E250:K250" si="99">SUM(E251:E253)</f>
        <v>0</v>
      </c>
      <c r="F250" s="168">
        <f t="shared" si="99"/>
        <v>0</v>
      </c>
      <c r="G250" s="168">
        <f t="shared" ref="G250:H250" si="100">SUM(G251:G253)</f>
        <v>0</v>
      </c>
      <c r="H250" s="23">
        <f t="shared" si="100"/>
        <v>0</v>
      </c>
      <c r="I250" s="203">
        <f t="shared" si="99"/>
        <v>0</v>
      </c>
      <c r="J250" s="63">
        <f t="shared" si="99"/>
        <v>0</v>
      </c>
      <c r="K250" s="63">
        <f t="shared" si="99"/>
        <v>0</v>
      </c>
    </row>
    <row r="251" spans="1:11" hidden="1" x14ac:dyDescent="0.35">
      <c r="B251" s="152" t="s">
        <v>495</v>
      </c>
      <c r="C251" s="73" t="s">
        <v>451</v>
      </c>
      <c r="D251" s="174"/>
      <c r="E251" s="174"/>
      <c r="F251" s="174"/>
      <c r="G251" s="174"/>
      <c r="H251" s="30"/>
      <c r="I251" s="97"/>
      <c r="J251" s="167"/>
      <c r="K251" s="167"/>
    </row>
    <row r="252" spans="1:11" hidden="1" x14ac:dyDescent="0.35">
      <c r="B252" s="152" t="s">
        <v>453</v>
      </c>
      <c r="C252" s="73" t="s">
        <v>451</v>
      </c>
      <c r="D252" s="174"/>
      <c r="E252" s="174"/>
      <c r="F252" s="174"/>
      <c r="G252" s="174"/>
      <c r="H252" s="30"/>
      <c r="I252" s="97"/>
      <c r="J252" s="167"/>
      <c r="K252" s="167"/>
    </row>
    <row r="253" spans="1:11" hidden="1" x14ac:dyDescent="0.35">
      <c r="B253" s="152" t="s">
        <v>619</v>
      </c>
      <c r="C253" s="73" t="s">
        <v>451</v>
      </c>
      <c r="D253" s="174"/>
      <c r="E253" s="174"/>
      <c r="F253" s="174"/>
      <c r="G253" s="174"/>
      <c r="H253" s="30"/>
      <c r="I253" s="58" t="s">
        <v>547</v>
      </c>
      <c r="J253" s="197" t="s">
        <v>547</v>
      </c>
      <c r="K253" s="197" t="s">
        <v>547</v>
      </c>
    </row>
    <row r="254" spans="1:11" hidden="1" x14ac:dyDescent="0.35">
      <c r="A254" s="196"/>
      <c r="B254" s="178" t="s">
        <v>406</v>
      </c>
      <c r="C254" s="198" t="s">
        <v>451</v>
      </c>
      <c r="D254" s="168"/>
      <c r="E254" s="168"/>
      <c r="F254" s="168"/>
      <c r="G254" s="168"/>
      <c r="H254" s="23"/>
      <c r="I254" s="58" t="s">
        <v>547</v>
      </c>
      <c r="J254" s="197" t="s">
        <v>547</v>
      </c>
      <c r="K254" s="197" t="s">
        <v>547</v>
      </c>
    </row>
    <row r="255" spans="1:11" hidden="1" x14ac:dyDescent="0.35">
      <c r="A255" s="196"/>
      <c r="B255" s="178" t="s">
        <v>689</v>
      </c>
      <c r="C255" s="198" t="s">
        <v>451</v>
      </c>
      <c r="D255" s="168"/>
      <c r="E255" s="168"/>
      <c r="F255" s="168"/>
      <c r="G255" s="168"/>
      <c r="H255" s="23"/>
      <c r="I255" s="203"/>
      <c r="J255" s="63"/>
      <c r="K255" s="63"/>
    </row>
    <row r="256" spans="1:11" hidden="1" x14ac:dyDescent="0.35">
      <c r="A256" s="196"/>
      <c r="B256" s="178" t="s">
        <v>605</v>
      </c>
      <c r="C256" s="198" t="s">
        <v>451</v>
      </c>
      <c r="D256" s="168"/>
      <c r="E256" s="168"/>
      <c r="F256" s="168"/>
      <c r="G256" s="168"/>
      <c r="H256" s="23"/>
      <c r="I256" s="58" t="s">
        <v>547</v>
      </c>
      <c r="J256" s="197" t="s">
        <v>547</v>
      </c>
      <c r="K256" s="197" t="s">
        <v>547</v>
      </c>
    </row>
    <row r="257" spans="1:11" hidden="1" x14ac:dyDescent="0.35">
      <c r="A257" s="196"/>
      <c r="B257" s="178" t="s">
        <v>186</v>
      </c>
      <c r="C257" s="198" t="s">
        <v>451</v>
      </c>
      <c r="D257" s="168"/>
      <c r="E257" s="168"/>
      <c r="F257" s="168"/>
      <c r="G257" s="168"/>
      <c r="H257" s="23"/>
      <c r="I257" s="203"/>
      <c r="J257" s="63"/>
      <c r="K257" s="63"/>
    </row>
    <row r="258" spans="1:11" hidden="1" x14ac:dyDescent="0.35">
      <c r="A258" s="196"/>
      <c r="B258" s="178" t="s">
        <v>538</v>
      </c>
      <c r="C258" s="198" t="s">
        <v>451</v>
      </c>
      <c r="D258" s="168"/>
      <c r="E258" s="168"/>
      <c r="F258" s="168"/>
      <c r="G258" s="168"/>
      <c r="H258" s="23"/>
      <c r="I258" s="203"/>
      <c r="J258" s="63"/>
      <c r="K258" s="63"/>
    </row>
    <row r="259" spans="1:11" ht="18.5" hidden="1" x14ac:dyDescent="0.45">
      <c r="A259" s="2"/>
      <c r="B259" s="18" t="s">
        <v>467</v>
      </c>
      <c r="C259" s="64"/>
      <c r="D259" s="41">
        <f>D260+D265+D266+SUM(D270:D281)</f>
        <v>0</v>
      </c>
      <c r="E259" s="41">
        <f t="shared" ref="E259:F259" si="101">E260+E265+E266+SUM(E270:E281)</f>
        <v>0</v>
      </c>
      <c r="F259" s="41">
        <f t="shared" si="101"/>
        <v>0</v>
      </c>
      <c r="G259" s="41">
        <f t="shared" ref="G259:H259" si="102">G260+G265+G266+SUM(G270:G281)</f>
        <v>0</v>
      </c>
      <c r="H259" s="110">
        <f t="shared" si="102"/>
        <v>0</v>
      </c>
      <c r="I259" s="13">
        <f>SUM(I260,I265:I266,I270:I281)</f>
        <v>0</v>
      </c>
      <c r="J259" s="98">
        <f t="shared" ref="J259:K259" si="103">SUM(J260,J265:J266,J270:J281)</f>
        <v>0</v>
      </c>
      <c r="K259" s="98">
        <f t="shared" si="103"/>
        <v>0</v>
      </c>
    </row>
    <row r="260" spans="1:11" hidden="1" x14ac:dyDescent="0.35">
      <c r="A260" s="196"/>
      <c r="B260" s="178" t="s">
        <v>673</v>
      </c>
      <c r="C260" s="142"/>
      <c r="D260" s="168">
        <f>SUM(D261:D264)</f>
        <v>0</v>
      </c>
      <c r="E260" s="168">
        <f t="shared" ref="E260:K260" si="104">SUM(E261:E264)</f>
        <v>0</v>
      </c>
      <c r="F260" s="168">
        <f t="shared" si="104"/>
        <v>0</v>
      </c>
      <c r="G260" s="168">
        <f t="shared" ref="G260:H260" si="105">SUM(G261:G264)</f>
        <v>0</v>
      </c>
      <c r="H260" s="23">
        <f t="shared" si="105"/>
        <v>0</v>
      </c>
      <c r="I260" s="29">
        <f>SUM(I261:I264)</f>
        <v>0</v>
      </c>
      <c r="J260" s="168">
        <f t="shared" si="104"/>
        <v>0</v>
      </c>
      <c r="K260" s="168">
        <f t="shared" si="104"/>
        <v>0</v>
      </c>
    </row>
    <row r="261" spans="1:11" hidden="1" x14ac:dyDescent="0.35">
      <c r="B261" s="152" t="s">
        <v>304</v>
      </c>
      <c r="C261" s="73" t="s">
        <v>451</v>
      </c>
      <c r="D261" s="174"/>
      <c r="E261" s="174"/>
      <c r="F261" s="174"/>
      <c r="G261" s="174"/>
      <c r="H261" s="30"/>
      <c r="I261" s="58"/>
      <c r="J261" s="197"/>
      <c r="K261" s="197"/>
    </row>
    <row r="262" spans="1:11" hidden="1" x14ac:dyDescent="0.35">
      <c r="B262" s="152" t="s">
        <v>107</v>
      </c>
      <c r="C262" s="73" t="s">
        <v>451</v>
      </c>
      <c r="D262" s="174"/>
      <c r="E262" s="174"/>
      <c r="F262" s="174"/>
      <c r="G262" s="174"/>
      <c r="H262" s="30"/>
      <c r="I262" s="58"/>
      <c r="J262" s="197"/>
      <c r="K262" s="197"/>
    </row>
    <row r="263" spans="1:11" hidden="1" x14ac:dyDescent="0.35">
      <c r="B263" s="152" t="s">
        <v>525</v>
      </c>
      <c r="C263" s="73" t="s">
        <v>451</v>
      </c>
      <c r="D263" s="174"/>
      <c r="E263" s="174"/>
      <c r="F263" s="174"/>
      <c r="G263" s="174"/>
      <c r="H263" s="30"/>
      <c r="I263" s="58"/>
      <c r="J263" s="197"/>
      <c r="K263" s="197"/>
    </row>
    <row r="264" spans="1:11" hidden="1" x14ac:dyDescent="0.35">
      <c r="B264" s="152" t="s">
        <v>68</v>
      </c>
      <c r="C264" s="73" t="s">
        <v>451</v>
      </c>
      <c r="D264" s="174"/>
      <c r="E264" s="174"/>
      <c r="F264" s="174"/>
      <c r="G264" s="174"/>
      <c r="H264" s="30"/>
      <c r="I264" s="58"/>
      <c r="J264" s="197"/>
      <c r="K264" s="197"/>
    </row>
    <row r="265" spans="1:11" hidden="1" x14ac:dyDescent="0.35">
      <c r="A265" s="196"/>
      <c r="B265" s="178" t="s">
        <v>360</v>
      </c>
      <c r="C265" s="198" t="s">
        <v>451</v>
      </c>
      <c r="D265" s="168"/>
      <c r="E265" s="168"/>
      <c r="F265" s="168"/>
      <c r="G265" s="168"/>
      <c r="H265" s="23"/>
      <c r="I265" s="75"/>
      <c r="J265" s="5"/>
      <c r="K265" s="5"/>
    </row>
    <row r="266" spans="1:11" hidden="1" x14ac:dyDescent="0.35">
      <c r="A266" s="196"/>
      <c r="B266" s="178" t="s">
        <v>58</v>
      </c>
      <c r="C266" s="142"/>
      <c r="D266" s="168">
        <f>SUM(D267:D269)</f>
        <v>0</v>
      </c>
      <c r="E266" s="168">
        <f t="shared" ref="E266:K266" si="106">SUM(E267:E269)</f>
        <v>0</v>
      </c>
      <c r="F266" s="168">
        <f t="shared" si="106"/>
        <v>0</v>
      </c>
      <c r="G266" s="168">
        <f t="shared" ref="G266:H266" si="107">SUM(G267:G269)</f>
        <v>0</v>
      </c>
      <c r="H266" s="23">
        <f t="shared" si="107"/>
        <v>0</v>
      </c>
      <c r="I266" s="203">
        <f t="shared" si="106"/>
        <v>0</v>
      </c>
      <c r="J266" s="63">
        <f t="shared" si="106"/>
        <v>0</v>
      </c>
      <c r="K266" s="63">
        <f t="shared" si="106"/>
        <v>0</v>
      </c>
    </row>
    <row r="267" spans="1:11" hidden="1" x14ac:dyDescent="0.35">
      <c r="B267" s="152" t="s">
        <v>255</v>
      </c>
      <c r="C267" s="73" t="s">
        <v>451</v>
      </c>
      <c r="D267" s="174"/>
      <c r="E267" s="174"/>
      <c r="F267" s="174"/>
      <c r="G267" s="174"/>
      <c r="H267" s="30"/>
      <c r="I267" s="58"/>
      <c r="J267" s="197"/>
      <c r="K267" s="197"/>
    </row>
    <row r="268" spans="1:11" hidden="1" x14ac:dyDescent="0.35">
      <c r="B268" s="152" t="s">
        <v>646</v>
      </c>
      <c r="C268" s="73" t="s">
        <v>451</v>
      </c>
      <c r="D268" s="174"/>
      <c r="E268" s="174"/>
      <c r="F268" s="174"/>
      <c r="G268" s="174"/>
      <c r="H268" s="30"/>
      <c r="I268" s="97"/>
      <c r="J268" s="167"/>
      <c r="K268" s="167"/>
    </row>
    <row r="269" spans="1:11" hidden="1" x14ac:dyDescent="0.35">
      <c r="B269" s="152" t="s">
        <v>94</v>
      </c>
      <c r="C269" s="73" t="s">
        <v>451</v>
      </c>
      <c r="D269" s="174"/>
      <c r="E269" s="174"/>
      <c r="F269" s="174"/>
      <c r="G269" s="174"/>
      <c r="H269" s="30"/>
      <c r="I269" s="97"/>
      <c r="J269" s="167"/>
      <c r="K269" s="167"/>
    </row>
    <row r="270" spans="1:11" hidden="1" x14ac:dyDescent="0.35">
      <c r="A270" s="196"/>
      <c r="B270" s="178" t="s">
        <v>555</v>
      </c>
      <c r="C270" s="198" t="s">
        <v>451</v>
      </c>
      <c r="D270" s="168"/>
      <c r="E270" s="168"/>
      <c r="F270" s="168"/>
      <c r="G270" s="168"/>
      <c r="H270" s="23"/>
      <c r="I270" s="203"/>
      <c r="J270" s="63"/>
      <c r="K270" s="63"/>
    </row>
    <row r="271" spans="1:11" hidden="1" x14ac:dyDescent="0.35">
      <c r="A271" s="196"/>
      <c r="B271" s="178" t="s">
        <v>276</v>
      </c>
      <c r="C271" s="198" t="s">
        <v>451</v>
      </c>
      <c r="D271" s="168"/>
      <c r="E271" s="168"/>
      <c r="F271" s="168"/>
      <c r="G271" s="168"/>
      <c r="H271" s="23"/>
      <c r="I271" s="203"/>
      <c r="J271" s="63"/>
      <c r="K271" s="63"/>
    </row>
    <row r="272" spans="1:11" hidden="1" x14ac:dyDescent="0.35">
      <c r="A272" s="196"/>
      <c r="B272" s="178" t="s">
        <v>296</v>
      </c>
      <c r="C272" s="198" t="s">
        <v>451</v>
      </c>
      <c r="D272" s="168"/>
      <c r="E272" s="168"/>
      <c r="F272" s="168"/>
      <c r="G272" s="168"/>
      <c r="H272" s="23"/>
      <c r="I272" s="203"/>
      <c r="J272" s="63"/>
      <c r="K272" s="63"/>
    </row>
    <row r="273" spans="1:11" hidden="1" x14ac:dyDescent="0.35">
      <c r="A273" s="196"/>
      <c r="B273" s="178" t="s">
        <v>237</v>
      </c>
      <c r="C273" s="198" t="s">
        <v>451</v>
      </c>
      <c r="D273" s="168"/>
      <c r="E273" s="168"/>
      <c r="F273" s="168"/>
      <c r="G273" s="168"/>
      <c r="H273" s="23"/>
      <c r="I273" s="203"/>
      <c r="J273" s="63"/>
      <c r="K273" s="63"/>
    </row>
    <row r="274" spans="1:11" hidden="1" x14ac:dyDescent="0.35">
      <c r="A274" s="196"/>
      <c r="B274" s="178" t="s">
        <v>50</v>
      </c>
      <c r="C274" s="198" t="s">
        <v>451</v>
      </c>
      <c r="D274" s="168"/>
      <c r="E274" s="168"/>
      <c r="F274" s="168"/>
      <c r="G274" s="168"/>
      <c r="H274" s="23"/>
      <c r="I274" s="75"/>
      <c r="J274" s="5"/>
      <c r="K274" s="5"/>
    </row>
    <row r="275" spans="1:11" hidden="1" x14ac:dyDescent="0.35">
      <c r="A275" s="196"/>
      <c r="B275" s="178" t="s">
        <v>310</v>
      </c>
      <c r="C275" s="198" t="s">
        <v>451</v>
      </c>
      <c r="D275" s="168"/>
      <c r="E275" s="168"/>
      <c r="F275" s="168"/>
      <c r="G275" s="168"/>
      <c r="H275" s="23"/>
      <c r="I275" s="203"/>
      <c r="J275" s="63"/>
      <c r="K275" s="63"/>
    </row>
    <row r="276" spans="1:11" hidden="1" x14ac:dyDescent="0.35">
      <c r="A276" s="196"/>
      <c r="B276" s="178" t="s">
        <v>72</v>
      </c>
      <c r="C276" s="198" t="s">
        <v>451</v>
      </c>
      <c r="D276" s="168"/>
      <c r="E276" s="168"/>
      <c r="F276" s="168"/>
      <c r="G276" s="168"/>
      <c r="H276" s="23"/>
      <c r="I276" s="58" t="s">
        <v>547</v>
      </c>
      <c r="J276" s="197" t="s">
        <v>547</v>
      </c>
      <c r="K276" s="197" t="s">
        <v>547</v>
      </c>
    </row>
    <row r="277" spans="1:11" hidden="1" x14ac:dyDescent="0.35">
      <c r="A277" s="196"/>
      <c r="B277" s="178" t="s">
        <v>158</v>
      </c>
      <c r="C277" s="198" t="s">
        <v>451</v>
      </c>
      <c r="D277" s="168"/>
      <c r="E277" s="168"/>
      <c r="F277" s="168"/>
      <c r="G277" s="168"/>
      <c r="H277" s="23"/>
      <c r="I277" s="58" t="s">
        <v>547</v>
      </c>
      <c r="J277" s="197" t="s">
        <v>547</v>
      </c>
      <c r="K277" s="197" t="s">
        <v>547</v>
      </c>
    </row>
    <row r="278" spans="1:11" hidden="1" x14ac:dyDescent="0.35">
      <c r="A278" s="196"/>
      <c r="B278" s="178" t="s">
        <v>373</v>
      </c>
      <c r="C278" s="198" t="s">
        <v>451</v>
      </c>
      <c r="D278" s="168"/>
      <c r="E278" s="168"/>
      <c r="F278" s="168"/>
      <c r="G278" s="168"/>
      <c r="H278" s="23"/>
      <c r="I278" s="75"/>
      <c r="J278" s="5"/>
      <c r="K278" s="5"/>
    </row>
    <row r="279" spans="1:11" hidden="1" x14ac:dyDescent="0.35">
      <c r="A279" s="196"/>
      <c r="B279" s="178" t="s">
        <v>278</v>
      </c>
      <c r="C279" s="198" t="s">
        <v>451</v>
      </c>
      <c r="D279" s="168"/>
      <c r="E279" s="168"/>
      <c r="F279" s="168"/>
      <c r="G279" s="168"/>
      <c r="H279" s="23"/>
      <c r="I279" s="58" t="s">
        <v>547</v>
      </c>
      <c r="J279" s="197" t="s">
        <v>547</v>
      </c>
      <c r="K279" s="197" t="s">
        <v>547</v>
      </c>
    </row>
    <row r="280" spans="1:11" hidden="1" x14ac:dyDescent="0.35">
      <c r="A280" s="196"/>
      <c r="B280" s="178" t="s">
        <v>192</v>
      </c>
      <c r="C280" s="198" t="s">
        <v>451</v>
      </c>
      <c r="D280" s="168"/>
      <c r="E280" s="168"/>
      <c r="F280" s="168"/>
      <c r="G280" s="168"/>
      <c r="H280" s="23"/>
      <c r="I280" s="75"/>
      <c r="J280" s="5"/>
      <c r="K280" s="5"/>
    </row>
    <row r="281" spans="1:11" hidden="1" x14ac:dyDescent="0.35">
      <c r="A281" s="196"/>
      <c r="B281" s="178" t="s">
        <v>479</v>
      </c>
      <c r="C281" s="142"/>
      <c r="D281" s="168">
        <f>SUM(D282:D283)</f>
        <v>0</v>
      </c>
      <c r="E281" s="168">
        <f t="shared" ref="E281" si="108">SUM(E282:E283)</f>
        <v>0</v>
      </c>
      <c r="F281" s="168">
        <f>SUM(F282:F283)</f>
        <v>0</v>
      </c>
      <c r="G281" s="168">
        <f>SUM(G282:G283)</f>
        <v>0</v>
      </c>
      <c r="H281" s="23">
        <f>SUM(H282:H283)</f>
        <v>0</v>
      </c>
      <c r="I281" s="29">
        <f t="shared" ref="I281:K281" si="109">SUM(I282:I283)</f>
        <v>0</v>
      </c>
      <c r="J281" s="168">
        <f t="shared" si="109"/>
        <v>0</v>
      </c>
      <c r="K281" s="168">
        <f t="shared" si="109"/>
        <v>0</v>
      </c>
    </row>
    <row r="282" spans="1:11" hidden="1" x14ac:dyDescent="0.35">
      <c r="B282" s="152" t="s">
        <v>148</v>
      </c>
      <c r="C282" s="73" t="s">
        <v>451</v>
      </c>
      <c r="D282" s="174"/>
      <c r="E282" s="174"/>
      <c r="F282" s="174"/>
      <c r="G282" s="174"/>
      <c r="H282" s="30"/>
      <c r="I282" s="58" t="s">
        <v>547</v>
      </c>
      <c r="J282" s="197" t="s">
        <v>547</v>
      </c>
      <c r="K282" s="197" t="s">
        <v>547</v>
      </c>
    </row>
    <row r="283" spans="1:11" hidden="1" x14ac:dyDescent="0.35">
      <c r="B283" s="152" t="s">
        <v>669</v>
      </c>
      <c r="C283" s="73" t="s">
        <v>301</v>
      </c>
      <c r="D283" s="174"/>
      <c r="E283" s="174"/>
      <c r="F283" s="174"/>
      <c r="G283" s="174"/>
      <c r="H283" s="30"/>
      <c r="I283" s="58" t="s">
        <v>547</v>
      </c>
      <c r="J283" s="197" t="s">
        <v>547</v>
      </c>
      <c r="K283" s="197" t="s">
        <v>547</v>
      </c>
    </row>
    <row r="284" spans="1:11" ht="18.5" hidden="1" x14ac:dyDescent="0.45">
      <c r="A284" s="2"/>
      <c r="B284" s="18" t="s">
        <v>181</v>
      </c>
      <c r="C284" s="64"/>
      <c r="D284" s="41">
        <f>D285+D290+D304+D310+D325+D328+D333+D338++D342+D348+D356+D364+D371+D374</f>
        <v>0</v>
      </c>
      <c r="E284" s="41">
        <f t="shared" ref="E284:H284" si="110">E285+E290+E304+E310+E325+E328+E333+E338++E342+E348+E356+E364+E371+E374</f>
        <v>0</v>
      </c>
      <c r="F284" s="41">
        <f t="shared" si="110"/>
        <v>0</v>
      </c>
      <c r="G284" s="41">
        <f t="shared" si="110"/>
        <v>0</v>
      </c>
      <c r="H284" s="41">
        <f t="shared" si="110"/>
        <v>0</v>
      </c>
      <c r="I284" s="40">
        <f>SUM(I285,I290,I304,I310,I325,I328,I333,I338,I342,I348,I356,I364,I371,I374)</f>
        <v>0</v>
      </c>
      <c r="J284" s="98">
        <f t="shared" ref="J284:K284" si="111">SUM(J285,J290,J304,J310,J325,J328,J333,J338,J342,J348,J356,J364,J371,J374)</f>
        <v>0</v>
      </c>
      <c r="K284" s="98">
        <f t="shared" si="111"/>
        <v>0</v>
      </c>
    </row>
    <row r="285" spans="1:11" hidden="1" x14ac:dyDescent="0.35">
      <c r="A285" s="196"/>
      <c r="B285" s="178" t="s">
        <v>262</v>
      </c>
      <c r="C285" s="142"/>
      <c r="D285" s="168">
        <f>SUM(D286:D289)</f>
        <v>0</v>
      </c>
      <c r="E285" s="168">
        <f t="shared" ref="E285:K285" si="112">SUM(E286:E289)</f>
        <v>0</v>
      </c>
      <c r="F285" s="168">
        <f t="shared" si="112"/>
        <v>0</v>
      </c>
      <c r="G285" s="168">
        <f t="shared" ref="G285:H285" si="113">SUM(G286:G289)</f>
        <v>0</v>
      </c>
      <c r="H285" s="23">
        <f t="shared" si="113"/>
        <v>0</v>
      </c>
      <c r="I285" s="203">
        <f>SUM(I286:I289)</f>
        <v>0</v>
      </c>
      <c r="J285" s="63">
        <f t="shared" si="112"/>
        <v>0</v>
      </c>
      <c r="K285" s="63">
        <f t="shared" si="112"/>
        <v>0</v>
      </c>
    </row>
    <row r="286" spans="1:11" hidden="1" x14ac:dyDescent="0.35">
      <c r="B286" s="152" t="s">
        <v>680</v>
      </c>
      <c r="C286" s="73" t="s">
        <v>451</v>
      </c>
      <c r="D286" s="174"/>
      <c r="E286" s="174"/>
      <c r="F286" s="174"/>
      <c r="G286" s="174"/>
      <c r="H286" s="30"/>
      <c r="I286" s="97"/>
      <c r="J286" s="167"/>
      <c r="K286" s="167"/>
    </row>
    <row r="287" spans="1:11" hidden="1" x14ac:dyDescent="0.35">
      <c r="B287" s="152" t="s">
        <v>95</v>
      </c>
      <c r="C287" s="73" t="s">
        <v>451</v>
      </c>
      <c r="D287" s="174"/>
      <c r="E287" s="174"/>
      <c r="F287" s="174"/>
      <c r="G287" s="174"/>
      <c r="H287" s="30"/>
      <c r="I287" s="97"/>
      <c r="J287" s="167"/>
      <c r="K287" s="167"/>
    </row>
    <row r="288" spans="1:11" hidden="1" x14ac:dyDescent="0.35">
      <c r="B288" s="152" t="s">
        <v>272</v>
      </c>
      <c r="C288" s="73" t="s">
        <v>451</v>
      </c>
      <c r="D288" s="174"/>
      <c r="E288" s="174"/>
      <c r="F288" s="174"/>
      <c r="G288" s="174"/>
      <c r="H288" s="30"/>
      <c r="I288" s="97"/>
      <c r="J288" s="167"/>
      <c r="K288" s="167"/>
    </row>
    <row r="289" spans="1:11" hidden="1" x14ac:dyDescent="0.35">
      <c r="B289" s="152" t="s">
        <v>260</v>
      </c>
      <c r="C289" s="73" t="s">
        <v>451</v>
      </c>
      <c r="D289" s="174"/>
      <c r="E289" s="174"/>
      <c r="F289" s="174"/>
      <c r="G289" s="174"/>
      <c r="H289" s="30"/>
      <c r="I289" s="58"/>
      <c r="J289" s="197"/>
      <c r="K289" s="197"/>
    </row>
    <row r="290" spans="1:11" hidden="1" x14ac:dyDescent="0.35">
      <c r="A290" s="196"/>
      <c r="B290" s="178" t="s">
        <v>142</v>
      </c>
      <c r="C290" s="142"/>
      <c r="D290" s="168">
        <f>SUM(D291:D303)</f>
        <v>0</v>
      </c>
      <c r="E290" s="168">
        <f t="shared" ref="E290:K290" si="114">SUM(E291:E303)</f>
        <v>0</v>
      </c>
      <c r="F290" s="168">
        <f t="shared" si="114"/>
        <v>0</v>
      </c>
      <c r="G290" s="168">
        <f t="shared" ref="G290:H290" si="115">SUM(G291:G303)</f>
        <v>0</v>
      </c>
      <c r="H290" s="23">
        <f t="shared" si="115"/>
        <v>0</v>
      </c>
      <c r="I290" s="203">
        <f>SUM(I291:I303)</f>
        <v>0</v>
      </c>
      <c r="J290" s="63">
        <f t="shared" si="114"/>
        <v>0</v>
      </c>
      <c r="K290" s="63">
        <f t="shared" si="114"/>
        <v>0</v>
      </c>
    </row>
    <row r="291" spans="1:11" hidden="1" x14ac:dyDescent="0.35">
      <c r="B291" s="152" t="s">
        <v>251</v>
      </c>
      <c r="C291" s="73" t="s">
        <v>301</v>
      </c>
      <c r="D291" s="174"/>
      <c r="E291" s="174"/>
      <c r="F291" s="174"/>
      <c r="G291" s="174"/>
      <c r="H291" s="30"/>
      <c r="I291" s="97"/>
      <c r="J291" s="167"/>
      <c r="K291" s="167"/>
    </row>
    <row r="292" spans="1:11" hidden="1" x14ac:dyDescent="0.35">
      <c r="B292" s="152" t="s">
        <v>308</v>
      </c>
      <c r="C292" s="73" t="s">
        <v>301</v>
      </c>
      <c r="D292" s="174"/>
      <c r="E292" s="174"/>
      <c r="F292" s="174"/>
      <c r="G292" s="174"/>
      <c r="H292" s="30"/>
      <c r="I292" s="58"/>
      <c r="J292" s="197"/>
      <c r="K292" s="197"/>
    </row>
    <row r="293" spans="1:11" hidden="1" x14ac:dyDescent="0.35">
      <c r="B293" s="152" t="s">
        <v>195</v>
      </c>
      <c r="C293" s="73" t="s">
        <v>301</v>
      </c>
      <c r="D293" s="174"/>
      <c r="E293" s="174"/>
      <c r="F293" s="174"/>
      <c r="G293" s="174"/>
      <c r="H293" s="30"/>
      <c r="I293" s="58"/>
      <c r="J293" s="197"/>
      <c r="K293" s="197"/>
    </row>
    <row r="294" spans="1:11" hidden="1" x14ac:dyDescent="0.35">
      <c r="B294" s="152" t="s">
        <v>331</v>
      </c>
      <c r="C294" s="73" t="s">
        <v>301</v>
      </c>
      <c r="D294" s="174"/>
      <c r="E294" s="174"/>
      <c r="F294" s="174"/>
      <c r="G294" s="174"/>
      <c r="H294" s="30"/>
      <c r="I294" s="97"/>
      <c r="J294" s="167"/>
      <c r="K294" s="167"/>
    </row>
    <row r="295" spans="1:11" hidden="1" x14ac:dyDescent="0.35">
      <c r="B295" s="152" t="s">
        <v>273</v>
      </c>
      <c r="C295" s="73" t="s">
        <v>301</v>
      </c>
      <c r="D295" s="174"/>
      <c r="E295" s="174"/>
      <c r="F295" s="174"/>
      <c r="G295" s="174"/>
      <c r="H295" s="30"/>
      <c r="I295" s="97"/>
      <c r="J295" s="167"/>
      <c r="K295" s="167"/>
    </row>
    <row r="296" spans="1:11" hidden="1" x14ac:dyDescent="0.35">
      <c r="B296" s="152" t="s">
        <v>19</v>
      </c>
      <c r="C296" s="73" t="s">
        <v>301</v>
      </c>
      <c r="D296" s="174"/>
      <c r="E296" s="174"/>
      <c r="F296" s="174"/>
      <c r="G296" s="174"/>
      <c r="H296" s="30"/>
      <c r="I296" s="97"/>
      <c r="J296" s="167"/>
      <c r="K296" s="167"/>
    </row>
    <row r="297" spans="1:11" hidden="1" x14ac:dyDescent="0.35">
      <c r="B297" s="152" t="s">
        <v>712</v>
      </c>
      <c r="C297" s="73" t="s">
        <v>301</v>
      </c>
      <c r="D297" s="174"/>
      <c r="E297" s="174"/>
      <c r="F297" s="174"/>
      <c r="G297" s="174"/>
      <c r="H297" s="30"/>
      <c r="I297" s="58"/>
      <c r="J297" s="197"/>
      <c r="K297" s="197"/>
    </row>
    <row r="298" spans="1:11" hidden="1" x14ac:dyDescent="0.35">
      <c r="B298" s="152" t="s">
        <v>47</v>
      </c>
      <c r="C298" s="73" t="s">
        <v>301</v>
      </c>
      <c r="D298" s="174"/>
      <c r="E298" s="174"/>
      <c r="F298" s="174"/>
      <c r="G298" s="174"/>
      <c r="H298" s="30"/>
      <c r="I298" s="58"/>
      <c r="J298" s="197"/>
      <c r="K298" s="197"/>
    </row>
    <row r="299" spans="1:11" hidden="1" x14ac:dyDescent="0.35">
      <c r="B299" s="152" t="s">
        <v>28</v>
      </c>
      <c r="C299" s="73" t="s">
        <v>301</v>
      </c>
      <c r="D299" s="174"/>
      <c r="E299" s="174"/>
      <c r="F299" s="174"/>
      <c r="G299" s="174"/>
      <c r="H299" s="30"/>
      <c r="I299" s="58"/>
      <c r="J299" s="197"/>
      <c r="K299" s="197"/>
    </row>
    <row r="300" spans="1:11" hidden="1" x14ac:dyDescent="0.35">
      <c r="B300" s="152" t="s">
        <v>580</v>
      </c>
      <c r="C300" s="73" t="s">
        <v>301</v>
      </c>
      <c r="D300" s="174"/>
      <c r="E300" s="174"/>
      <c r="F300" s="174"/>
      <c r="G300" s="174"/>
      <c r="H300" s="30"/>
      <c r="I300" s="97"/>
      <c r="J300" s="167"/>
      <c r="K300" s="167"/>
    </row>
    <row r="301" spans="1:11" hidden="1" x14ac:dyDescent="0.35">
      <c r="B301" s="152" t="s">
        <v>325</v>
      </c>
      <c r="C301" s="73" t="s">
        <v>301</v>
      </c>
      <c r="D301" s="174"/>
      <c r="E301" s="174"/>
      <c r="F301" s="174"/>
      <c r="G301" s="174"/>
      <c r="H301" s="30"/>
      <c r="I301" s="97"/>
      <c r="J301" s="167"/>
      <c r="K301" s="167"/>
    </row>
    <row r="302" spans="1:11" hidden="1" x14ac:dyDescent="0.35">
      <c r="B302" s="152" t="s">
        <v>386</v>
      </c>
      <c r="C302" s="73" t="s">
        <v>301</v>
      </c>
      <c r="D302" s="174"/>
      <c r="E302" s="174"/>
      <c r="F302" s="174"/>
      <c r="G302" s="174"/>
      <c r="H302" s="30"/>
      <c r="I302" s="97"/>
      <c r="J302" s="167"/>
      <c r="K302" s="167"/>
    </row>
    <row r="303" spans="1:11" hidden="1" x14ac:dyDescent="0.35">
      <c r="B303" s="152" t="s">
        <v>625</v>
      </c>
      <c r="C303" s="73" t="s">
        <v>301</v>
      </c>
      <c r="D303" s="174"/>
      <c r="E303" s="174"/>
      <c r="F303" s="174"/>
      <c r="G303" s="174"/>
      <c r="H303" s="30"/>
      <c r="I303" s="58"/>
      <c r="J303" s="197"/>
      <c r="K303" s="197"/>
    </row>
    <row r="304" spans="1:11" hidden="1" x14ac:dyDescent="0.35">
      <c r="A304" s="196"/>
      <c r="B304" s="178" t="s">
        <v>501</v>
      </c>
      <c r="C304" s="142"/>
      <c r="D304" s="168">
        <f>SUM(D305:D309)</f>
        <v>0</v>
      </c>
      <c r="E304" s="168">
        <f t="shared" ref="E304:K304" si="116">SUM(E305:E309)</f>
        <v>0</v>
      </c>
      <c r="F304" s="168">
        <f t="shared" si="116"/>
        <v>0</v>
      </c>
      <c r="G304" s="168">
        <f t="shared" ref="G304:H304" si="117">SUM(G305:G309)</f>
        <v>0</v>
      </c>
      <c r="H304" s="23">
        <f t="shared" si="117"/>
        <v>0</v>
      </c>
      <c r="I304" s="203">
        <f>SUM(I305:I309)</f>
        <v>0</v>
      </c>
      <c r="J304" s="63">
        <f t="shared" si="116"/>
        <v>0</v>
      </c>
      <c r="K304" s="63">
        <f t="shared" si="116"/>
        <v>0</v>
      </c>
    </row>
    <row r="305" spans="1:11" hidden="1" x14ac:dyDescent="0.35">
      <c r="B305" s="152" t="s">
        <v>263</v>
      </c>
      <c r="C305" s="73" t="s">
        <v>301</v>
      </c>
      <c r="D305" s="174"/>
      <c r="E305" s="174"/>
      <c r="F305" s="174"/>
      <c r="G305" s="174"/>
      <c r="H305" s="30"/>
      <c r="I305" s="58"/>
      <c r="J305" s="197"/>
      <c r="K305" s="197"/>
    </row>
    <row r="306" spans="1:11" hidden="1" x14ac:dyDescent="0.35">
      <c r="B306" s="152" t="s">
        <v>695</v>
      </c>
      <c r="C306" s="73" t="s">
        <v>301</v>
      </c>
      <c r="D306" s="174"/>
      <c r="E306" s="174"/>
      <c r="F306" s="174"/>
      <c r="G306" s="174"/>
      <c r="H306" s="30"/>
      <c r="I306" s="58"/>
      <c r="J306" s="197"/>
      <c r="K306" s="197"/>
    </row>
    <row r="307" spans="1:11" hidden="1" x14ac:dyDescent="0.35">
      <c r="B307" s="152" t="s">
        <v>706</v>
      </c>
      <c r="C307" s="73" t="s">
        <v>301</v>
      </c>
      <c r="D307" s="174"/>
      <c r="E307" s="174"/>
      <c r="F307" s="174"/>
      <c r="G307" s="174"/>
      <c r="H307" s="30"/>
      <c r="I307" s="58"/>
      <c r="J307" s="197"/>
      <c r="K307" s="197"/>
    </row>
    <row r="308" spans="1:11" hidden="1" x14ac:dyDescent="0.35">
      <c r="B308" s="152" t="s">
        <v>137</v>
      </c>
      <c r="C308" s="73" t="s">
        <v>301</v>
      </c>
      <c r="D308" s="174"/>
      <c r="E308" s="174"/>
      <c r="F308" s="174"/>
      <c r="G308" s="174"/>
      <c r="H308" s="30"/>
      <c r="I308" s="58"/>
      <c r="J308" s="197"/>
      <c r="K308" s="197"/>
    </row>
    <row r="309" spans="1:11" hidden="1" x14ac:dyDescent="0.35">
      <c r="B309" s="152" t="s">
        <v>573</v>
      </c>
      <c r="C309" s="73" t="s">
        <v>301</v>
      </c>
      <c r="D309" s="174"/>
      <c r="E309" s="174"/>
      <c r="F309" s="174"/>
      <c r="G309" s="174"/>
      <c r="H309" s="30"/>
      <c r="I309" s="97"/>
      <c r="J309" s="167"/>
      <c r="K309" s="167"/>
    </row>
    <row r="310" spans="1:11" hidden="1" x14ac:dyDescent="0.35">
      <c r="A310" s="196"/>
      <c r="B310" s="178" t="s">
        <v>54</v>
      </c>
      <c r="C310" s="142"/>
      <c r="D310" s="168">
        <f>SUM(D311:D324)</f>
        <v>0</v>
      </c>
      <c r="E310" s="168">
        <f t="shared" ref="E310:K310" si="118">SUM(E311:E324)</f>
        <v>0</v>
      </c>
      <c r="F310" s="168">
        <f t="shared" si="118"/>
        <v>0</v>
      </c>
      <c r="G310" s="168">
        <f t="shared" ref="G310:H310" si="119">SUM(G311:G324)</f>
        <v>0</v>
      </c>
      <c r="H310" s="23">
        <f t="shared" si="119"/>
        <v>0</v>
      </c>
      <c r="I310" s="203">
        <f>SUM(I311:I324)</f>
        <v>0</v>
      </c>
      <c r="J310" s="63">
        <f t="shared" si="118"/>
        <v>0</v>
      </c>
      <c r="K310" s="63">
        <f t="shared" si="118"/>
        <v>0</v>
      </c>
    </row>
    <row r="311" spans="1:11" hidden="1" x14ac:dyDescent="0.35">
      <c r="B311" s="152" t="s">
        <v>653</v>
      </c>
      <c r="C311" s="73" t="s">
        <v>301</v>
      </c>
      <c r="D311" s="174"/>
      <c r="E311" s="174"/>
      <c r="F311" s="174"/>
      <c r="G311" s="174"/>
      <c r="H311" s="30"/>
      <c r="I311" s="58" t="s">
        <v>547</v>
      </c>
      <c r="J311" s="197" t="s">
        <v>547</v>
      </c>
      <c r="K311" s="197" t="s">
        <v>547</v>
      </c>
    </row>
    <row r="312" spans="1:11" hidden="1" x14ac:dyDescent="0.35">
      <c r="B312" s="152" t="s">
        <v>662</v>
      </c>
      <c r="C312" s="73" t="s">
        <v>301</v>
      </c>
      <c r="D312" s="174"/>
      <c r="E312" s="174"/>
      <c r="F312" s="174"/>
      <c r="G312" s="174"/>
      <c r="H312" s="30"/>
      <c r="I312" s="58" t="s">
        <v>547</v>
      </c>
      <c r="J312" s="197" t="s">
        <v>547</v>
      </c>
      <c r="K312" s="197" t="s">
        <v>547</v>
      </c>
    </row>
    <row r="313" spans="1:11" hidden="1" x14ac:dyDescent="0.35">
      <c r="B313" s="152" t="s">
        <v>332</v>
      </c>
      <c r="C313" s="73" t="s">
        <v>301</v>
      </c>
      <c r="D313" s="174"/>
      <c r="E313" s="174"/>
      <c r="F313" s="174"/>
      <c r="G313" s="174"/>
      <c r="H313" s="30"/>
      <c r="I313" s="58" t="s">
        <v>547</v>
      </c>
      <c r="J313" s="197" t="s">
        <v>547</v>
      </c>
      <c r="K313" s="197" t="s">
        <v>547</v>
      </c>
    </row>
    <row r="314" spans="1:11" hidden="1" x14ac:dyDescent="0.35">
      <c r="B314" s="152" t="s">
        <v>309</v>
      </c>
      <c r="C314" s="73" t="s">
        <v>301</v>
      </c>
      <c r="D314" s="174"/>
      <c r="E314" s="174"/>
      <c r="F314" s="174"/>
      <c r="G314" s="174"/>
      <c r="H314" s="30"/>
      <c r="I314" s="58"/>
      <c r="J314" s="197"/>
      <c r="K314" s="197"/>
    </row>
    <row r="315" spans="1:11" hidden="1" x14ac:dyDescent="0.35">
      <c r="B315" s="152" t="s">
        <v>650</v>
      </c>
      <c r="C315" s="73" t="s">
        <v>301</v>
      </c>
      <c r="D315" s="174"/>
      <c r="E315" s="174"/>
      <c r="F315" s="174"/>
      <c r="G315" s="174"/>
      <c r="H315" s="30"/>
      <c r="I315" s="58" t="s">
        <v>547</v>
      </c>
      <c r="J315" s="197" t="s">
        <v>547</v>
      </c>
      <c r="K315" s="197" t="s">
        <v>547</v>
      </c>
    </row>
    <row r="316" spans="1:11" hidden="1" x14ac:dyDescent="0.35">
      <c r="B316" s="152" t="s">
        <v>146</v>
      </c>
      <c r="C316" s="73" t="s">
        <v>301</v>
      </c>
      <c r="D316" s="174"/>
      <c r="E316" s="174"/>
      <c r="F316" s="174"/>
      <c r="G316" s="174"/>
      <c r="H316" s="30"/>
      <c r="I316" s="58"/>
      <c r="J316" s="197"/>
      <c r="K316" s="197"/>
    </row>
    <row r="317" spans="1:11" hidden="1" x14ac:dyDescent="0.35">
      <c r="B317" s="152" t="s">
        <v>344</v>
      </c>
      <c r="C317" s="73" t="s">
        <v>301</v>
      </c>
      <c r="D317" s="174"/>
      <c r="E317" s="174"/>
      <c r="F317" s="174"/>
      <c r="G317" s="174"/>
      <c r="H317" s="30"/>
      <c r="I317" s="58"/>
      <c r="J317" s="197"/>
      <c r="K317" s="197"/>
    </row>
    <row r="318" spans="1:11" hidden="1" x14ac:dyDescent="0.35">
      <c r="B318" s="152" t="s">
        <v>188</v>
      </c>
      <c r="C318" s="73" t="s">
        <v>301</v>
      </c>
      <c r="D318" s="174"/>
      <c r="E318" s="174"/>
      <c r="F318" s="174"/>
      <c r="G318" s="174"/>
      <c r="H318" s="30"/>
      <c r="I318" s="58" t="s">
        <v>547</v>
      </c>
      <c r="J318" s="197" t="s">
        <v>547</v>
      </c>
      <c r="K318" s="197" t="s">
        <v>547</v>
      </c>
    </row>
    <row r="319" spans="1:11" hidden="1" x14ac:dyDescent="0.35">
      <c r="B319" s="152" t="s">
        <v>169</v>
      </c>
      <c r="C319" s="73" t="s">
        <v>301</v>
      </c>
      <c r="D319" s="174"/>
      <c r="E319" s="174"/>
      <c r="F319" s="174"/>
      <c r="G319" s="174"/>
      <c r="H319" s="30"/>
      <c r="I319" s="58" t="s">
        <v>547</v>
      </c>
      <c r="J319" s="197" t="s">
        <v>547</v>
      </c>
      <c r="K319" s="197" t="s">
        <v>547</v>
      </c>
    </row>
    <row r="320" spans="1:11" hidden="1" x14ac:dyDescent="0.35">
      <c r="B320" s="152" t="s">
        <v>708</v>
      </c>
      <c r="C320" s="73" t="s">
        <v>301</v>
      </c>
      <c r="D320" s="174"/>
      <c r="E320" s="174"/>
      <c r="F320" s="174"/>
      <c r="G320" s="174"/>
      <c r="H320" s="30"/>
      <c r="I320" s="58" t="s">
        <v>547</v>
      </c>
      <c r="J320" s="197" t="s">
        <v>547</v>
      </c>
      <c r="K320" s="197" t="s">
        <v>547</v>
      </c>
    </row>
    <row r="321" spans="1:11" hidden="1" x14ac:dyDescent="0.35">
      <c r="B321" s="152" t="s">
        <v>247</v>
      </c>
      <c r="C321" s="73" t="s">
        <v>301</v>
      </c>
      <c r="D321" s="174"/>
      <c r="E321" s="174"/>
      <c r="F321" s="174"/>
      <c r="G321" s="174"/>
      <c r="H321" s="30"/>
      <c r="I321" s="58" t="s">
        <v>547</v>
      </c>
      <c r="J321" s="197" t="s">
        <v>547</v>
      </c>
      <c r="K321" s="197" t="s">
        <v>547</v>
      </c>
    </row>
    <row r="322" spans="1:11" hidden="1" x14ac:dyDescent="0.35">
      <c r="B322" s="152" t="s">
        <v>568</v>
      </c>
      <c r="C322" s="73" t="s">
        <v>301</v>
      </c>
      <c r="D322" s="174"/>
      <c r="E322" s="174"/>
      <c r="F322" s="174"/>
      <c r="G322" s="174"/>
      <c r="H322" s="30"/>
      <c r="I322" s="58" t="s">
        <v>547</v>
      </c>
      <c r="J322" s="197" t="s">
        <v>547</v>
      </c>
      <c r="K322" s="197" t="s">
        <v>547</v>
      </c>
    </row>
    <row r="323" spans="1:11" hidden="1" x14ac:dyDescent="0.35">
      <c r="B323" s="152" t="s">
        <v>657</v>
      </c>
      <c r="C323" s="73" t="s">
        <v>301</v>
      </c>
      <c r="D323" s="174"/>
      <c r="E323" s="174"/>
      <c r="F323" s="174"/>
      <c r="G323" s="174"/>
      <c r="H323" s="30"/>
      <c r="I323" s="97"/>
      <c r="J323" s="167"/>
      <c r="K323" s="167"/>
    </row>
    <row r="324" spans="1:11" hidden="1" x14ac:dyDescent="0.35">
      <c r="B324" s="152" t="s">
        <v>602</v>
      </c>
      <c r="C324" s="73" t="s">
        <v>301</v>
      </c>
      <c r="D324" s="174"/>
      <c r="E324" s="174"/>
      <c r="F324" s="174"/>
      <c r="G324" s="174"/>
      <c r="H324" s="30"/>
      <c r="I324" s="58" t="s">
        <v>547</v>
      </c>
      <c r="J324" s="197" t="s">
        <v>547</v>
      </c>
      <c r="K324" s="197" t="s">
        <v>547</v>
      </c>
    </row>
    <row r="325" spans="1:11" hidden="1" x14ac:dyDescent="0.35">
      <c r="A325" s="196"/>
      <c r="B325" s="178" t="s">
        <v>688</v>
      </c>
      <c r="C325" s="142"/>
      <c r="D325" s="168">
        <f>SUM(D326:D327)</f>
        <v>0</v>
      </c>
      <c r="E325" s="168">
        <f t="shared" ref="E325:K325" si="120">SUM(E326:E327)</f>
        <v>0</v>
      </c>
      <c r="F325" s="168">
        <f t="shared" si="120"/>
        <v>0</v>
      </c>
      <c r="G325" s="168">
        <f t="shared" ref="G325:H325" si="121">SUM(G326:G327)</f>
        <v>0</v>
      </c>
      <c r="H325" s="23">
        <f t="shared" si="121"/>
        <v>0</v>
      </c>
      <c r="I325" s="29">
        <f t="shared" si="120"/>
        <v>0</v>
      </c>
      <c r="J325" s="168">
        <f t="shared" si="120"/>
        <v>0</v>
      </c>
      <c r="K325" s="168">
        <f t="shared" si="120"/>
        <v>0</v>
      </c>
    </row>
    <row r="326" spans="1:11" hidden="1" x14ac:dyDescent="0.35">
      <c r="B326" s="152" t="s">
        <v>30</v>
      </c>
      <c r="C326" s="73" t="s">
        <v>451</v>
      </c>
      <c r="D326" s="174"/>
      <c r="E326" s="174"/>
      <c r="F326" s="174"/>
      <c r="G326" s="174"/>
      <c r="H326" s="30"/>
      <c r="I326" s="58" t="s">
        <v>547</v>
      </c>
      <c r="J326" s="197" t="s">
        <v>547</v>
      </c>
      <c r="K326" s="197" t="s">
        <v>547</v>
      </c>
    </row>
    <row r="327" spans="1:11" hidden="1" x14ac:dyDescent="0.35">
      <c r="B327" s="152" t="s">
        <v>319</v>
      </c>
      <c r="C327" s="73" t="s">
        <v>451</v>
      </c>
      <c r="D327" s="174"/>
      <c r="E327" s="174"/>
      <c r="F327" s="174"/>
      <c r="G327" s="174"/>
      <c r="H327" s="30"/>
      <c r="I327" s="58" t="s">
        <v>547</v>
      </c>
      <c r="J327" s="197" t="s">
        <v>547</v>
      </c>
      <c r="K327" s="197" t="s">
        <v>547</v>
      </c>
    </row>
    <row r="328" spans="1:11" hidden="1" x14ac:dyDescent="0.35">
      <c r="A328" s="196"/>
      <c r="B328" s="178" t="s">
        <v>647</v>
      </c>
      <c r="C328" s="142"/>
      <c r="D328" s="168">
        <f>SUM(D329:D332)</f>
        <v>0</v>
      </c>
      <c r="E328" s="168">
        <f t="shared" ref="E328:K328" si="122">SUM(E329:E332)</f>
        <v>0</v>
      </c>
      <c r="F328" s="168">
        <f t="shared" si="122"/>
        <v>0</v>
      </c>
      <c r="G328" s="168">
        <f t="shared" ref="G328:H328" si="123">SUM(G329:G332)</f>
        <v>0</v>
      </c>
      <c r="H328" s="23">
        <f t="shared" si="123"/>
        <v>0</v>
      </c>
      <c r="I328" s="29">
        <f t="shared" si="122"/>
        <v>0</v>
      </c>
      <c r="J328" s="168">
        <f t="shared" si="122"/>
        <v>0</v>
      </c>
      <c r="K328" s="168">
        <f t="shared" si="122"/>
        <v>0</v>
      </c>
    </row>
    <row r="329" spans="1:11" hidden="1" x14ac:dyDescent="0.35">
      <c r="B329" s="152" t="s">
        <v>554</v>
      </c>
      <c r="C329" s="73" t="s">
        <v>451</v>
      </c>
      <c r="D329" s="174"/>
      <c r="E329" s="174"/>
      <c r="F329" s="174"/>
      <c r="G329" s="174"/>
      <c r="H329" s="30"/>
      <c r="I329" s="58" t="s">
        <v>547</v>
      </c>
      <c r="J329" s="197" t="s">
        <v>547</v>
      </c>
      <c r="K329" s="197" t="s">
        <v>547</v>
      </c>
    </row>
    <row r="330" spans="1:11" hidden="1" x14ac:dyDescent="0.35">
      <c r="B330" s="152" t="s">
        <v>312</v>
      </c>
      <c r="C330" s="73" t="s">
        <v>451</v>
      </c>
      <c r="D330" s="174"/>
      <c r="E330" s="174"/>
      <c r="F330" s="174"/>
      <c r="G330" s="174"/>
      <c r="H330" s="30"/>
      <c r="I330" s="58" t="s">
        <v>547</v>
      </c>
      <c r="J330" s="197" t="s">
        <v>547</v>
      </c>
      <c r="K330" s="197" t="s">
        <v>547</v>
      </c>
    </row>
    <row r="331" spans="1:11" hidden="1" x14ac:dyDescent="0.35">
      <c r="B331" s="152" t="s">
        <v>364</v>
      </c>
      <c r="C331" s="73" t="s">
        <v>451</v>
      </c>
      <c r="D331" s="174"/>
      <c r="E331" s="174"/>
      <c r="F331" s="174"/>
      <c r="G331" s="174"/>
      <c r="H331" s="30"/>
      <c r="I331" s="58" t="s">
        <v>547</v>
      </c>
      <c r="J331" s="197" t="s">
        <v>547</v>
      </c>
      <c r="K331" s="197" t="s">
        <v>547</v>
      </c>
    </row>
    <row r="332" spans="1:11" hidden="1" x14ac:dyDescent="0.35">
      <c r="B332" s="152" t="s">
        <v>63</v>
      </c>
      <c r="C332" s="73" t="s">
        <v>451</v>
      </c>
      <c r="D332" s="174"/>
      <c r="E332" s="174"/>
      <c r="F332" s="174"/>
      <c r="G332" s="174"/>
      <c r="H332" s="30"/>
      <c r="I332" s="58" t="s">
        <v>547</v>
      </c>
      <c r="J332" s="197" t="s">
        <v>547</v>
      </c>
      <c r="K332" s="197" t="s">
        <v>547</v>
      </c>
    </row>
    <row r="333" spans="1:11" hidden="1" x14ac:dyDescent="0.35">
      <c r="A333" s="196"/>
      <c r="B333" s="178" t="s">
        <v>718</v>
      </c>
      <c r="C333" s="198"/>
      <c r="D333" s="168">
        <f>SUM(D334:D337)</f>
        <v>0</v>
      </c>
      <c r="E333" s="168">
        <f t="shared" ref="E333" si="124">SUM(E334:E337)</f>
        <v>0</v>
      </c>
      <c r="F333" s="168">
        <f t="shared" ref="F333" si="125">SUM(F334:F337)</f>
        <v>0</v>
      </c>
      <c r="G333" s="168">
        <f t="shared" ref="G333" si="126">SUM(G334:G337)</f>
        <v>0</v>
      </c>
      <c r="H333" s="168">
        <f t="shared" ref="H333" si="127">SUM(H334:H337)</f>
        <v>0</v>
      </c>
      <c r="I333" s="168">
        <f t="shared" ref="I333" si="128">SUM(I334:I337)</f>
        <v>0</v>
      </c>
      <c r="J333" s="168">
        <f t="shared" ref="J333" si="129">SUM(J334:J337)</f>
        <v>0</v>
      </c>
      <c r="K333" s="168">
        <f t="shared" ref="K333" si="130">SUM(K334:K337)</f>
        <v>0</v>
      </c>
    </row>
    <row r="334" spans="1:11" s="148" customFormat="1" hidden="1" x14ac:dyDescent="0.35">
      <c r="B334" s="152" t="s">
        <v>684</v>
      </c>
      <c r="C334" s="112" t="s">
        <v>301</v>
      </c>
      <c r="D334" s="81"/>
      <c r="E334" s="81"/>
      <c r="F334" s="81"/>
      <c r="G334" s="81"/>
      <c r="H334" s="147"/>
      <c r="I334" s="58" t="s">
        <v>547</v>
      </c>
      <c r="J334" s="197" t="s">
        <v>547</v>
      </c>
      <c r="K334" s="197" t="s">
        <v>547</v>
      </c>
    </row>
    <row r="335" spans="1:11" s="148" customFormat="1" hidden="1" x14ac:dyDescent="0.35">
      <c r="B335" s="152" t="s">
        <v>686</v>
      </c>
      <c r="C335" s="112" t="s">
        <v>301</v>
      </c>
      <c r="D335" s="81"/>
      <c r="E335" s="81"/>
      <c r="F335" s="81"/>
      <c r="G335" s="81"/>
      <c r="H335" s="147"/>
      <c r="I335" s="58" t="s">
        <v>547</v>
      </c>
      <c r="J335" s="197" t="s">
        <v>547</v>
      </c>
      <c r="K335" s="197" t="s">
        <v>547</v>
      </c>
    </row>
    <row r="336" spans="1:11" s="148" customFormat="1" hidden="1" x14ac:dyDescent="0.35">
      <c r="B336" s="152" t="s">
        <v>180</v>
      </c>
      <c r="C336" s="112" t="s">
        <v>301</v>
      </c>
      <c r="D336" s="81"/>
      <c r="E336" s="81"/>
      <c r="F336" s="81"/>
      <c r="G336" s="81"/>
      <c r="H336" s="147"/>
      <c r="I336" s="58" t="s">
        <v>547</v>
      </c>
      <c r="J336" s="197" t="s">
        <v>547</v>
      </c>
      <c r="K336" s="197" t="s">
        <v>547</v>
      </c>
    </row>
    <row r="337" spans="1:11" s="148" customFormat="1" hidden="1" x14ac:dyDescent="0.35">
      <c r="B337" s="152" t="s">
        <v>209</v>
      </c>
      <c r="C337" s="112" t="s">
        <v>301</v>
      </c>
      <c r="D337" s="81"/>
      <c r="E337" s="81"/>
      <c r="F337" s="81"/>
      <c r="G337" s="81"/>
      <c r="H337" s="147"/>
      <c r="I337" s="58" t="s">
        <v>547</v>
      </c>
      <c r="J337" s="197" t="s">
        <v>547</v>
      </c>
      <c r="K337" s="197" t="s">
        <v>547</v>
      </c>
    </row>
    <row r="338" spans="1:11" hidden="1" x14ac:dyDescent="0.35">
      <c r="A338" s="196"/>
      <c r="B338" s="178" t="s">
        <v>527</v>
      </c>
      <c r="C338" s="198"/>
      <c r="D338" s="168">
        <f t="shared" ref="D338:K338" si="131">SUM(D339:D341)</f>
        <v>0</v>
      </c>
      <c r="E338" s="168">
        <f t="shared" si="131"/>
        <v>0</v>
      </c>
      <c r="F338" s="168">
        <f t="shared" si="131"/>
        <v>0</v>
      </c>
      <c r="G338" s="168">
        <f t="shared" si="131"/>
        <v>0</v>
      </c>
      <c r="H338" s="168">
        <f t="shared" si="131"/>
        <v>0</v>
      </c>
      <c r="I338" s="168">
        <f t="shared" si="131"/>
        <v>0</v>
      </c>
      <c r="J338" s="168">
        <f t="shared" si="131"/>
        <v>0</v>
      </c>
      <c r="K338" s="168">
        <f t="shared" si="131"/>
        <v>0</v>
      </c>
    </row>
    <row r="339" spans="1:11" s="148" customFormat="1" hidden="1" x14ac:dyDescent="0.35">
      <c r="B339" s="152" t="s">
        <v>684</v>
      </c>
      <c r="C339" s="112" t="s">
        <v>301</v>
      </c>
      <c r="D339" s="81"/>
      <c r="E339" s="81"/>
      <c r="F339" s="81"/>
      <c r="G339" s="81"/>
      <c r="H339" s="147"/>
      <c r="I339" s="58" t="s">
        <v>547</v>
      </c>
      <c r="J339" s="197" t="s">
        <v>547</v>
      </c>
      <c r="K339" s="197" t="s">
        <v>547</v>
      </c>
    </row>
    <row r="340" spans="1:11" s="148" customFormat="1" hidden="1" x14ac:dyDescent="0.35">
      <c r="B340" s="152" t="s">
        <v>686</v>
      </c>
      <c r="C340" s="112" t="s">
        <v>301</v>
      </c>
      <c r="D340" s="81"/>
      <c r="E340" s="81"/>
      <c r="F340" s="81"/>
      <c r="G340" s="81"/>
      <c r="H340" s="147"/>
      <c r="I340" s="58" t="s">
        <v>547</v>
      </c>
      <c r="J340" s="197" t="s">
        <v>547</v>
      </c>
      <c r="K340" s="197" t="s">
        <v>547</v>
      </c>
    </row>
    <row r="341" spans="1:11" s="148" customFormat="1" hidden="1" x14ac:dyDescent="0.35">
      <c r="B341" s="152" t="s">
        <v>209</v>
      </c>
      <c r="C341" s="112" t="s">
        <v>301</v>
      </c>
      <c r="D341" s="81"/>
      <c r="E341" s="81"/>
      <c r="F341" s="81"/>
      <c r="G341" s="81"/>
      <c r="H341" s="147"/>
      <c r="I341" s="58" t="s">
        <v>547</v>
      </c>
      <c r="J341" s="197" t="s">
        <v>547</v>
      </c>
      <c r="K341" s="197" t="s">
        <v>547</v>
      </c>
    </row>
    <row r="342" spans="1:11" hidden="1" x14ac:dyDescent="0.35">
      <c r="A342" s="196"/>
      <c r="B342" s="178" t="s">
        <v>287</v>
      </c>
      <c r="C342" s="142"/>
      <c r="D342" s="168">
        <f>SUM(D343:D347)</f>
        <v>0</v>
      </c>
      <c r="E342" s="168">
        <f t="shared" ref="E342:K342" si="132">SUM(E343:E347)</f>
        <v>0</v>
      </c>
      <c r="F342" s="168">
        <f t="shared" si="132"/>
        <v>0</v>
      </c>
      <c r="G342" s="168">
        <f t="shared" ref="G342:H342" si="133">SUM(G343:G347)</f>
        <v>0</v>
      </c>
      <c r="H342" s="23">
        <f t="shared" si="133"/>
        <v>0</v>
      </c>
      <c r="I342" s="203">
        <f>SUM(I343:I347)</f>
        <v>0</v>
      </c>
      <c r="J342" s="63">
        <f t="shared" si="132"/>
        <v>0</v>
      </c>
      <c r="K342" s="63">
        <f t="shared" si="132"/>
        <v>0</v>
      </c>
    </row>
    <row r="343" spans="1:11" hidden="1" x14ac:dyDescent="0.35">
      <c r="B343" s="152" t="s">
        <v>263</v>
      </c>
      <c r="C343" s="73" t="s">
        <v>301</v>
      </c>
      <c r="D343" s="174"/>
      <c r="E343" s="174"/>
      <c r="F343" s="174"/>
      <c r="G343" s="174"/>
      <c r="H343" s="30"/>
      <c r="I343" s="58"/>
      <c r="J343" s="197"/>
      <c r="K343" s="197"/>
    </row>
    <row r="344" spans="1:11" hidden="1" x14ac:dyDescent="0.35">
      <c r="B344" s="152" t="s">
        <v>695</v>
      </c>
      <c r="C344" s="73" t="s">
        <v>301</v>
      </c>
      <c r="D344" s="174"/>
      <c r="E344" s="174"/>
      <c r="F344" s="174"/>
      <c r="G344" s="174"/>
      <c r="H344" s="30"/>
      <c r="I344" s="58"/>
      <c r="J344" s="197"/>
      <c r="K344" s="197"/>
    </row>
    <row r="345" spans="1:11" hidden="1" x14ac:dyDescent="0.35">
      <c r="B345" s="152" t="s">
        <v>706</v>
      </c>
      <c r="C345" s="73" t="s">
        <v>301</v>
      </c>
      <c r="D345" s="174"/>
      <c r="E345" s="174"/>
      <c r="F345" s="174"/>
      <c r="G345" s="174"/>
      <c r="H345" s="30"/>
      <c r="I345" s="58"/>
      <c r="J345" s="197"/>
      <c r="K345" s="197"/>
    </row>
    <row r="346" spans="1:11" hidden="1" x14ac:dyDescent="0.35">
      <c r="B346" s="152" t="s">
        <v>137</v>
      </c>
      <c r="C346" s="73" t="s">
        <v>301</v>
      </c>
      <c r="D346" s="174"/>
      <c r="E346" s="174"/>
      <c r="F346" s="174"/>
      <c r="G346" s="174"/>
      <c r="H346" s="30"/>
      <c r="I346" s="58"/>
      <c r="J346" s="197"/>
      <c r="K346" s="197"/>
    </row>
    <row r="347" spans="1:11" hidden="1" x14ac:dyDescent="0.35">
      <c r="B347" s="152" t="s">
        <v>323</v>
      </c>
      <c r="C347" s="73" t="s">
        <v>301</v>
      </c>
      <c r="D347" s="174"/>
      <c r="E347" s="174"/>
      <c r="F347" s="174"/>
      <c r="G347" s="174"/>
      <c r="H347" s="30"/>
      <c r="I347" s="97"/>
      <c r="J347" s="167"/>
      <c r="K347" s="167"/>
    </row>
    <row r="348" spans="1:11" hidden="1" x14ac:dyDescent="0.35">
      <c r="A348" s="196"/>
      <c r="B348" s="178" t="s">
        <v>124</v>
      </c>
      <c r="C348" s="142"/>
      <c r="D348" s="168">
        <f>SUM(D349:D355)</f>
        <v>0</v>
      </c>
      <c r="E348" s="168">
        <f t="shared" ref="E348:K348" si="134">SUM(E349:E355)</f>
        <v>0</v>
      </c>
      <c r="F348" s="168">
        <f t="shared" si="134"/>
        <v>0</v>
      </c>
      <c r="G348" s="168">
        <f t="shared" ref="G348:H348" si="135">SUM(G349:G355)</f>
        <v>0</v>
      </c>
      <c r="H348" s="23">
        <f t="shared" si="135"/>
        <v>0</v>
      </c>
      <c r="I348" s="203">
        <f>SUM(I349:I355)</f>
        <v>0</v>
      </c>
      <c r="J348" s="63">
        <f t="shared" si="134"/>
        <v>0</v>
      </c>
      <c r="K348" s="63">
        <f t="shared" si="134"/>
        <v>0</v>
      </c>
    </row>
    <row r="349" spans="1:11" hidden="1" x14ac:dyDescent="0.35">
      <c r="B349" s="152" t="s">
        <v>659</v>
      </c>
      <c r="C349" s="73" t="s">
        <v>301</v>
      </c>
      <c r="D349" s="174"/>
      <c r="E349" s="174"/>
      <c r="F349" s="174"/>
      <c r="G349" s="174"/>
      <c r="H349" s="30"/>
      <c r="I349" s="97"/>
      <c r="J349" s="167"/>
      <c r="K349" s="167"/>
    </row>
    <row r="350" spans="1:11" hidden="1" x14ac:dyDescent="0.35">
      <c r="B350" s="152" t="s">
        <v>692</v>
      </c>
      <c r="C350" s="73" t="s">
        <v>301</v>
      </c>
      <c r="D350" s="174"/>
      <c r="E350" s="174"/>
      <c r="F350" s="174"/>
      <c r="G350" s="174"/>
      <c r="H350" s="30"/>
      <c r="I350" s="97"/>
      <c r="J350" s="167"/>
      <c r="K350" s="167"/>
    </row>
    <row r="351" spans="1:11" hidden="1" x14ac:dyDescent="0.35">
      <c r="B351" s="152" t="s">
        <v>236</v>
      </c>
      <c r="C351" s="73" t="s">
        <v>301</v>
      </c>
      <c r="D351" s="174"/>
      <c r="E351" s="174"/>
      <c r="F351" s="174"/>
      <c r="G351" s="174"/>
      <c r="H351" s="30"/>
      <c r="I351" s="58"/>
      <c r="J351" s="197"/>
      <c r="K351" s="197"/>
    </row>
    <row r="352" spans="1:11" hidden="1" x14ac:dyDescent="0.35">
      <c r="B352" s="152" t="s">
        <v>367</v>
      </c>
      <c r="C352" s="73" t="s">
        <v>301</v>
      </c>
      <c r="D352" s="174"/>
      <c r="E352" s="174"/>
      <c r="F352" s="174"/>
      <c r="G352" s="174"/>
      <c r="H352" s="30"/>
      <c r="I352" s="97"/>
      <c r="J352" s="167"/>
      <c r="K352" s="167"/>
    </row>
    <row r="353" spans="1:11" hidden="1" x14ac:dyDescent="0.35">
      <c r="B353" s="152" t="s">
        <v>69</v>
      </c>
      <c r="C353" s="73" t="s">
        <v>301</v>
      </c>
      <c r="D353" s="35"/>
      <c r="E353" s="35"/>
      <c r="F353" s="35"/>
      <c r="G353" s="35"/>
      <c r="H353" s="12"/>
      <c r="I353" s="58"/>
      <c r="J353" s="197"/>
      <c r="K353" s="197"/>
    </row>
    <row r="354" spans="1:11" hidden="1" x14ac:dyDescent="0.35">
      <c r="B354" s="152" t="s">
        <v>485</v>
      </c>
      <c r="C354" s="73" t="s">
        <v>301</v>
      </c>
      <c r="D354" s="174"/>
      <c r="E354" s="174"/>
      <c r="F354" s="174"/>
      <c r="G354" s="174"/>
      <c r="H354" s="30"/>
      <c r="I354" s="58"/>
      <c r="J354" s="197"/>
      <c r="K354" s="197"/>
    </row>
    <row r="355" spans="1:11" hidden="1" x14ac:dyDescent="0.35">
      <c r="B355" s="152" t="s">
        <v>347</v>
      </c>
      <c r="C355" s="73" t="s">
        <v>301</v>
      </c>
      <c r="D355" s="174"/>
      <c r="E355" s="174"/>
      <c r="F355" s="174"/>
      <c r="G355" s="174"/>
      <c r="H355" s="30"/>
      <c r="I355" s="97"/>
      <c r="J355" s="167"/>
      <c r="K355" s="167"/>
    </row>
    <row r="356" spans="1:11" hidden="1" x14ac:dyDescent="0.35">
      <c r="A356" s="196"/>
      <c r="B356" s="178" t="s">
        <v>275</v>
      </c>
      <c r="C356" s="142"/>
      <c r="D356" s="168">
        <f>SUM(D357:D363)</f>
        <v>0</v>
      </c>
      <c r="E356" s="168">
        <f t="shared" ref="E356:K356" si="136">SUM(E357:E363)</f>
        <v>0</v>
      </c>
      <c r="F356" s="168">
        <f t="shared" si="136"/>
        <v>0</v>
      </c>
      <c r="G356" s="168">
        <f t="shared" ref="G356:H356" si="137">SUM(G357:G363)</f>
        <v>0</v>
      </c>
      <c r="H356" s="23">
        <f t="shared" si="137"/>
        <v>0</v>
      </c>
      <c r="I356" s="29">
        <f>SUM(I357:I363)</f>
        <v>0</v>
      </c>
      <c r="J356" s="168">
        <f t="shared" si="136"/>
        <v>0</v>
      </c>
      <c r="K356" s="168">
        <f t="shared" si="136"/>
        <v>0</v>
      </c>
    </row>
    <row r="357" spans="1:11" hidden="1" x14ac:dyDescent="0.35">
      <c r="B357" s="152" t="s">
        <v>2</v>
      </c>
      <c r="C357" s="73" t="s">
        <v>451</v>
      </c>
      <c r="D357" s="174"/>
      <c r="E357" s="174"/>
      <c r="F357" s="174"/>
      <c r="G357" s="174"/>
      <c r="H357" s="30"/>
      <c r="I357" s="58"/>
      <c r="J357" s="197"/>
      <c r="K357" s="197"/>
    </row>
    <row r="358" spans="1:11" hidden="1" x14ac:dyDescent="0.35">
      <c r="B358" s="152" t="s">
        <v>410</v>
      </c>
      <c r="C358" s="73" t="s">
        <v>144</v>
      </c>
      <c r="D358" s="174"/>
      <c r="E358" s="174"/>
      <c r="F358" s="174"/>
      <c r="G358" s="174"/>
      <c r="H358" s="30"/>
      <c r="I358" s="58" t="s">
        <v>547</v>
      </c>
      <c r="J358" s="197" t="s">
        <v>547</v>
      </c>
      <c r="K358" s="197" t="s">
        <v>547</v>
      </c>
    </row>
    <row r="359" spans="1:11" hidden="1" x14ac:dyDescent="0.35">
      <c r="B359" s="152" t="s">
        <v>489</v>
      </c>
      <c r="C359" s="73" t="s">
        <v>144</v>
      </c>
      <c r="D359" s="174"/>
      <c r="E359" s="174"/>
      <c r="F359" s="174"/>
      <c r="G359" s="174"/>
      <c r="H359" s="30"/>
      <c r="I359" s="58" t="s">
        <v>547</v>
      </c>
      <c r="J359" s="197" t="s">
        <v>547</v>
      </c>
      <c r="K359" s="197" t="s">
        <v>547</v>
      </c>
    </row>
    <row r="360" spans="1:11" hidden="1" x14ac:dyDescent="0.35">
      <c r="B360" s="152" t="s">
        <v>694</v>
      </c>
      <c r="C360" s="73" t="s">
        <v>144</v>
      </c>
      <c r="D360" s="35"/>
      <c r="E360" s="35"/>
      <c r="F360" s="35"/>
      <c r="G360" s="35"/>
      <c r="H360" s="12"/>
      <c r="I360" s="58" t="s">
        <v>547</v>
      </c>
      <c r="J360" s="197" t="s">
        <v>547</v>
      </c>
      <c r="K360" s="197" t="s">
        <v>547</v>
      </c>
    </row>
    <row r="361" spans="1:11" hidden="1" x14ac:dyDescent="0.35">
      <c r="B361" s="152" t="s">
        <v>559</v>
      </c>
      <c r="C361" s="73" t="s">
        <v>144</v>
      </c>
      <c r="D361" s="174"/>
      <c r="E361" s="174"/>
      <c r="F361" s="174"/>
      <c r="G361" s="174"/>
      <c r="H361" s="30"/>
      <c r="I361" s="58" t="s">
        <v>547</v>
      </c>
      <c r="J361" s="197" t="s">
        <v>547</v>
      </c>
      <c r="K361" s="197" t="s">
        <v>547</v>
      </c>
    </row>
    <row r="362" spans="1:11" hidden="1" x14ac:dyDescent="0.35">
      <c r="B362" s="152" t="s">
        <v>161</v>
      </c>
      <c r="C362" s="73" t="s">
        <v>301</v>
      </c>
      <c r="D362" s="174"/>
      <c r="E362" s="174"/>
      <c r="F362" s="174"/>
      <c r="G362" s="174"/>
      <c r="H362" s="30"/>
      <c r="I362" s="58" t="s">
        <v>547</v>
      </c>
      <c r="J362" s="197" t="s">
        <v>547</v>
      </c>
      <c r="K362" s="197" t="s">
        <v>547</v>
      </c>
    </row>
    <row r="363" spans="1:11" hidden="1" x14ac:dyDescent="0.35">
      <c r="B363" s="152" t="s">
        <v>119</v>
      </c>
      <c r="C363" s="73" t="s">
        <v>301</v>
      </c>
      <c r="D363" s="174"/>
      <c r="E363" s="174"/>
      <c r="F363" s="174"/>
      <c r="G363" s="174"/>
      <c r="H363" s="30"/>
      <c r="I363" s="58" t="s">
        <v>547</v>
      </c>
      <c r="J363" s="197" t="s">
        <v>547</v>
      </c>
      <c r="K363" s="197" t="s">
        <v>547</v>
      </c>
    </row>
    <row r="364" spans="1:11" hidden="1" x14ac:dyDescent="0.35">
      <c r="A364" s="196"/>
      <c r="B364" s="178" t="s">
        <v>279</v>
      </c>
      <c r="C364" s="142"/>
      <c r="D364" s="168">
        <f>SUM(D365:D370)</f>
        <v>0</v>
      </c>
      <c r="E364" s="168">
        <f t="shared" ref="E364:K364" si="138">SUM(E365:E370)</f>
        <v>0</v>
      </c>
      <c r="F364" s="168">
        <f t="shared" si="138"/>
        <v>0</v>
      </c>
      <c r="G364" s="168">
        <f t="shared" ref="G364:H364" si="139">SUM(G365:G370)</f>
        <v>0</v>
      </c>
      <c r="H364" s="23">
        <f t="shared" si="139"/>
        <v>0</v>
      </c>
      <c r="I364" s="29">
        <f>SUM(I365:I370)</f>
        <v>0</v>
      </c>
      <c r="J364" s="168">
        <f t="shared" si="138"/>
        <v>0</v>
      </c>
      <c r="K364" s="168">
        <f t="shared" si="138"/>
        <v>0</v>
      </c>
    </row>
    <row r="365" spans="1:11" hidden="1" x14ac:dyDescent="0.35">
      <c r="B365" s="152" t="s">
        <v>184</v>
      </c>
      <c r="C365" s="73" t="s">
        <v>301</v>
      </c>
      <c r="D365" s="174"/>
      <c r="E365" s="174"/>
      <c r="F365" s="174"/>
      <c r="G365" s="174"/>
      <c r="H365" s="30"/>
      <c r="I365" s="58" t="s">
        <v>547</v>
      </c>
      <c r="J365" s="197" t="s">
        <v>547</v>
      </c>
      <c r="K365" s="197" t="s">
        <v>547</v>
      </c>
    </row>
    <row r="366" spans="1:11" hidden="1" x14ac:dyDescent="0.35">
      <c r="B366" s="152" t="s">
        <v>259</v>
      </c>
      <c r="C366" s="73" t="s">
        <v>301</v>
      </c>
      <c r="D366" s="174"/>
      <c r="E366" s="174"/>
      <c r="F366" s="174"/>
      <c r="G366" s="174"/>
      <c r="H366" s="30"/>
      <c r="I366" s="58" t="s">
        <v>547</v>
      </c>
      <c r="J366" s="197" t="s">
        <v>547</v>
      </c>
      <c r="K366" s="197" t="s">
        <v>547</v>
      </c>
    </row>
    <row r="367" spans="1:11" hidden="1" x14ac:dyDescent="0.35">
      <c r="B367" s="152" t="s">
        <v>507</v>
      </c>
      <c r="C367" s="73" t="s">
        <v>301</v>
      </c>
      <c r="D367" s="174"/>
      <c r="E367" s="174"/>
      <c r="F367" s="174"/>
      <c r="G367" s="174"/>
      <c r="H367" s="30"/>
      <c r="I367" s="58" t="s">
        <v>547</v>
      </c>
      <c r="J367" s="197" t="s">
        <v>547</v>
      </c>
      <c r="K367" s="197" t="s">
        <v>547</v>
      </c>
    </row>
    <row r="368" spans="1:11" hidden="1" x14ac:dyDescent="0.35">
      <c r="B368" s="152" t="s">
        <v>362</v>
      </c>
      <c r="C368" s="73" t="s">
        <v>301</v>
      </c>
      <c r="D368" s="174"/>
      <c r="E368" s="174"/>
      <c r="F368" s="174"/>
      <c r="G368" s="174"/>
      <c r="H368" s="30"/>
      <c r="I368" s="58" t="s">
        <v>547</v>
      </c>
      <c r="J368" s="197" t="s">
        <v>547</v>
      </c>
      <c r="K368" s="197" t="s">
        <v>547</v>
      </c>
    </row>
    <row r="369" spans="1:11" hidden="1" x14ac:dyDescent="0.35">
      <c r="B369" s="152" t="s">
        <v>228</v>
      </c>
      <c r="C369" s="73" t="s">
        <v>301</v>
      </c>
      <c r="D369" s="174"/>
      <c r="E369" s="174"/>
      <c r="F369" s="174"/>
      <c r="G369" s="174"/>
      <c r="H369" s="30"/>
      <c r="I369" s="58"/>
      <c r="J369" s="197"/>
      <c r="K369" s="197"/>
    </row>
    <row r="370" spans="1:11" hidden="1" x14ac:dyDescent="0.35">
      <c r="B370" s="152" t="s">
        <v>414</v>
      </c>
      <c r="C370" s="73" t="s">
        <v>301</v>
      </c>
      <c r="D370" s="174"/>
      <c r="E370" s="174"/>
      <c r="F370" s="174"/>
      <c r="G370" s="174"/>
      <c r="H370" s="30"/>
      <c r="I370" s="58" t="s">
        <v>547</v>
      </c>
      <c r="J370" s="197" t="s">
        <v>547</v>
      </c>
      <c r="K370" s="197" t="s">
        <v>547</v>
      </c>
    </row>
    <row r="371" spans="1:11" hidden="1" x14ac:dyDescent="0.35">
      <c r="A371" s="196"/>
      <c r="B371" s="178" t="s">
        <v>355</v>
      </c>
      <c r="C371" s="142"/>
      <c r="D371" s="168">
        <f>SUM(D372:D373)</f>
        <v>0</v>
      </c>
      <c r="E371" s="168">
        <f t="shared" ref="E371:F371" si="140">SUM(E372:E373)</f>
        <v>0</v>
      </c>
      <c r="F371" s="168">
        <f t="shared" si="140"/>
        <v>0</v>
      </c>
      <c r="G371" s="168">
        <f t="shared" ref="G371:H371" si="141">SUM(G372:G373)</f>
        <v>0</v>
      </c>
      <c r="H371" s="23">
        <f t="shared" si="141"/>
        <v>0</v>
      </c>
      <c r="I371" s="203">
        <f>SUM(I372:I373)</f>
        <v>0</v>
      </c>
      <c r="J371" s="63">
        <f>SUM(J372:J373)</f>
        <v>0</v>
      </c>
      <c r="K371" s="63">
        <f>SUM(K372:K373)</f>
        <v>0</v>
      </c>
    </row>
    <row r="372" spans="1:11" hidden="1" x14ac:dyDescent="0.35">
      <c r="B372" s="152" t="s">
        <v>648</v>
      </c>
      <c r="C372" s="73" t="s">
        <v>301</v>
      </c>
      <c r="D372" s="174"/>
      <c r="E372" s="174"/>
      <c r="F372" s="174"/>
      <c r="G372" s="174"/>
      <c r="H372" s="30"/>
      <c r="I372" s="97"/>
      <c r="J372" s="167"/>
      <c r="K372" s="167"/>
    </row>
    <row r="373" spans="1:11" hidden="1" x14ac:dyDescent="0.35">
      <c r="B373" s="152" t="s">
        <v>355</v>
      </c>
      <c r="C373" s="73" t="s">
        <v>301</v>
      </c>
      <c r="D373" s="174"/>
      <c r="E373" s="174"/>
      <c r="F373" s="174"/>
      <c r="G373" s="174"/>
      <c r="H373" s="30"/>
      <c r="I373" s="97"/>
      <c r="J373" s="167"/>
      <c r="K373" s="167"/>
    </row>
    <row r="374" spans="1:11" hidden="1" x14ac:dyDescent="0.35">
      <c r="A374" s="196"/>
      <c r="B374" s="178" t="s">
        <v>200</v>
      </c>
      <c r="C374" s="198" t="s">
        <v>301</v>
      </c>
      <c r="D374" s="168"/>
      <c r="E374" s="168"/>
      <c r="F374" s="168"/>
      <c r="G374" s="168"/>
      <c r="H374" s="23"/>
      <c r="I374" s="58" t="s">
        <v>547</v>
      </c>
      <c r="J374" s="197" t="s">
        <v>547</v>
      </c>
      <c r="K374" s="197" t="s">
        <v>547</v>
      </c>
    </row>
    <row r="375" spans="1:11" ht="18.5" x14ac:dyDescent="0.45">
      <c r="A375" s="2"/>
      <c r="B375" s="18" t="s">
        <v>636</v>
      </c>
      <c r="C375" s="64"/>
      <c r="D375" s="41">
        <f>D376+D382+D389+D390+D394+D395+D396+D397+D398+D399</f>
        <v>3</v>
      </c>
      <c r="E375" s="41">
        <f t="shared" ref="E375:F375" si="142">E376+E382+E389+E390+E394+E395+E396+E397+E398+E399</f>
        <v>3</v>
      </c>
      <c r="F375" s="41">
        <f t="shared" si="142"/>
        <v>0</v>
      </c>
      <c r="G375" s="41">
        <f t="shared" ref="G375:H375" si="143">G376+G382+G389+G390+G394+G395+G396+G397+G398+G399</f>
        <v>0</v>
      </c>
      <c r="H375" s="110">
        <f t="shared" si="143"/>
        <v>0</v>
      </c>
      <c r="I375" s="13">
        <f>SUM(I376,I382,I389:I390,I394:I399)</f>
        <v>30</v>
      </c>
      <c r="J375" s="98">
        <f t="shared" ref="J375:K375" si="144">SUM(J376,J382,J389:J390,J394:J399)</f>
        <v>162</v>
      </c>
      <c r="K375" s="98">
        <f t="shared" si="144"/>
        <v>2700</v>
      </c>
    </row>
    <row r="376" spans="1:11" hidden="1" x14ac:dyDescent="0.35">
      <c r="A376" s="196"/>
      <c r="B376" s="178" t="s">
        <v>350</v>
      </c>
      <c r="C376" s="142"/>
      <c r="D376" s="168">
        <f>SUM(D377:D381)</f>
        <v>0</v>
      </c>
      <c r="E376" s="168">
        <f t="shared" ref="E376:J376" si="145">SUM(E377:E381)</f>
        <v>0</v>
      </c>
      <c r="F376" s="168">
        <f t="shared" si="145"/>
        <v>0</v>
      </c>
      <c r="G376" s="168">
        <f t="shared" ref="G376:H376" si="146">SUM(G377:G381)</f>
        <v>0</v>
      </c>
      <c r="H376" s="23">
        <f t="shared" si="146"/>
        <v>0</v>
      </c>
      <c r="I376" s="203">
        <f>SUM(I377:I381)</f>
        <v>0</v>
      </c>
      <c r="J376" s="63">
        <f t="shared" si="145"/>
        <v>0</v>
      </c>
      <c r="K376" s="63">
        <f>SUM(K377:K381)</f>
        <v>0</v>
      </c>
    </row>
    <row r="377" spans="1:11" hidden="1" x14ac:dyDescent="0.35">
      <c r="B377" s="152" t="s">
        <v>21</v>
      </c>
      <c r="C377" s="73" t="s">
        <v>301</v>
      </c>
      <c r="D377" s="174"/>
      <c r="E377" s="174"/>
      <c r="F377" s="174"/>
      <c r="G377" s="174"/>
      <c r="H377" s="30"/>
      <c r="I377" s="58"/>
      <c r="J377" s="197"/>
      <c r="K377" s="197"/>
    </row>
    <row r="378" spans="1:11" hidden="1" x14ac:dyDescent="0.35">
      <c r="B378" s="152" t="s">
        <v>207</v>
      </c>
      <c r="C378" s="73" t="s">
        <v>301</v>
      </c>
      <c r="D378" s="174"/>
      <c r="E378" s="174"/>
      <c r="F378" s="174"/>
      <c r="G378" s="174"/>
      <c r="H378" s="30"/>
      <c r="I378" s="58"/>
      <c r="J378" s="197"/>
      <c r="K378" s="197"/>
    </row>
    <row r="379" spans="1:11" hidden="1" x14ac:dyDescent="0.35">
      <c r="B379" s="152" t="s">
        <v>342</v>
      </c>
      <c r="C379" s="73" t="s">
        <v>301</v>
      </c>
      <c r="D379" s="174"/>
      <c r="E379" s="174"/>
      <c r="F379" s="174"/>
      <c r="G379" s="174"/>
      <c r="H379" s="30"/>
      <c r="I379" s="58"/>
      <c r="J379" s="197"/>
      <c r="K379" s="197"/>
    </row>
    <row r="380" spans="1:11" hidden="1" x14ac:dyDescent="0.35">
      <c r="B380" s="152" t="s">
        <v>17</v>
      </c>
      <c r="C380" s="73" t="s">
        <v>301</v>
      </c>
      <c r="D380" s="174"/>
      <c r="E380" s="174"/>
      <c r="F380" s="174"/>
      <c r="G380" s="174"/>
      <c r="H380" s="30"/>
      <c r="I380" s="97"/>
      <c r="J380" s="167"/>
      <c r="K380" s="167"/>
    </row>
    <row r="381" spans="1:11" hidden="1" x14ac:dyDescent="0.35">
      <c r="B381" s="152" t="s">
        <v>505</v>
      </c>
      <c r="C381" s="73" t="s">
        <v>301</v>
      </c>
      <c r="D381" s="174"/>
      <c r="E381" s="174"/>
      <c r="F381" s="174"/>
      <c r="G381" s="174"/>
      <c r="H381" s="30"/>
      <c r="I381" s="97"/>
      <c r="J381" s="167"/>
      <c r="K381" s="167"/>
    </row>
    <row r="382" spans="1:11" hidden="1" x14ac:dyDescent="0.35">
      <c r="A382" s="196"/>
      <c r="B382" s="178" t="s">
        <v>425</v>
      </c>
      <c r="C382" s="142"/>
      <c r="D382" s="168">
        <f>SUM(D383:D388)</f>
        <v>0</v>
      </c>
      <c r="E382" s="168">
        <f t="shared" ref="E382:K382" si="147">SUM(E383:E388)</f>
        <v>0</v>
      </c>
      <c r="F382" s="168">
        <f t="shared" si="147"/>
        <v>0</v>
      </c>
      <c r="G382" s="168">
        <f t="shared" ref="G382:H382" si="148">SUM(G383:G388)</f>
        <v>0</v>
      </c>
      <c r="H382" s="23">
        <f t="shared" si="148"/>
        <v>0</v>
      </c>
      <c r="I382" s="29">
        <f>SUM(I383:I388)</f>
        <v>0</v>
      </c>
      <c r="J382" s="168">
        <f t="shared" si="147"/>
        <v>0</v>
      </c>
      <c r="K382" s="168">
        <f t="shared" si="147"/>
        <v>0</v>
      </c>
    </row>
    <row r="383" spans="1:11" hidden="1" x14ac:dyDescent="0.35">
      <c r="B383" s="152" t="s">
        <v>513</v>
      </c>
      <c r="C383" s="73" t="s">
        <v>144</v>
      </c>
      <c r="D383" s="174"/>
      <c r="E383" s="174"/>
      <c r="F383" s="174"/>
      <c r="G383" s="174"/>
      <c r="H383" s="30"/>
      <c r="I383" s="58"/>
      <c r="J383" s="197"/>
      <c r="K383" s="197" t="s">
        <v>547</v>
      </c>
    </row>
    <row r="384" spans="1:11" hidden="1" x14ac:dyDescent="0.35">
      <c r="B384" s="152" t="s">
        <v>230</v>
      </c>
      <c r="C384" s="73" t="s">
        <v>144</v>
      </c>
      <c r="D384" s="174"/>
      <c r="E384" s="174"/>
      <c r="F384" s="174"/>
      <c r="G384" s="174"/>
      <c r="H384" s="30"/>
      <c r="I384" s="58"/>
      <c r="J384" s="197"/>
      <c r="K384" s="197"/>
    </row>
    <row r="385" spans="1:11" hidden="1" x14ac:dyDescent="0.35">
      <c r="B385" s="152" t="s">
        <v>191</v>
      </c>
      <c r="C385" s="73" t="s">
        <v>144</v>
      </c>
      <c r="D385" s="174"/>
      <c r="E385" s="174"/>
      <c r="F385" s="174"/>
      <c r="G385" s="174"/>
      <c r="H385" s="30"/>
      <c r="I385" s="58"/>
      <c r="J385" s="197"/>
      <c r="K385" s="197" t="s">
        <v>547</v>
      </c>
    </row>
    <row r="386" spans="1:11" hidden="1" x14ac:dyDescent="0.35">
      <c r="B386" s="152" t="s">
        <v>377</v>
      </c>
      <c r="C386" s="73" t="s">
        <v>144</v>
      </c>
      <c r="D386" s="174"/>
      <c r="E386" s="174"/>
      <c r="F386" s="174"/>
      <c r="G386" s="174"/>
      <c r="H386" s="30"/>
      <c r="I386" s="58"/>
      <c r="J386" s="197"/>
      <c r="K386" s="197"/>
    </row>
    <row r="387" spans="1:11" hidden="1" x14ac:dyDescent="0.35">
      <c r="B387" s="152" t="s">
        <v>548</v>
      </c>
      <c r="C387" s="73" t="s">
        <v>144</v>
      </c>
      <c r="D387" s="174"/>
      <c r="E387" s="174"/>
      <c r="F387" s="174"/>
      <c r="G387" s="174"/>
      <c r="H387" s="30"/>
      <c r="I387" s="58"/>
      <c r="J387" s="197"/>
      <c r="K387" s="197"/>
    </row>
    <row r="388" spans="1:11" hidden="1" x14ac:dyDescent="0.35">
      <c r="B388" s="152" t="s">
        <v>336</v>
      </c>
      <c r="C388" s="73" t="s">
        <v>144</v>
      </c>
      <c r="D388" s="174"/>
      <c r="E388" s="174"/>
      <c r="F388" s="174"/>
      <c r="G388" s="174"/>
      <c r="H388" s="30"/>
      <c r="I388" s="58"/>
      <c r="J388" s="197"/>
      <c r="K388" s="197"/>
    </row>
    <row r="389" spans="1:11" x14ac:dyDescent="0.35">
      <c r="A389" s="196"/>
      <c r="B389" s="178" t="s">
        <v>514</v>
      </c>
      <c r="C389" s="198" t="s">
        <v>301</v>
      </c>
      <c r="D389" s="168">
        <v>2</v>
      </c>
      <c r="E389" s="168">
        <v>2</v>
      </c>
      <c r="F389" s="168"/>
      <c r="G389" s="168"/>
      <c r="H389" s="23"/>
      <c r="I389" s="75">
        <v>30</v>
      </c>
      <c r="J389" s="5">
        <v>162</v>
      </c>
      <c r="K389" s="5">
        <v>2700</v>
      </c>
    </row>
    <row r="390" spans="1:11" hidden="1" x14ac:dyDescent="0.35">
      <c r="A390" s="196"/>
      <c r="B390" s="178" t="s">
        <v>334</v>
      </c>
      <c r="C390" s="142"/>
      <c r="D390" s="168">
        <f>SUM(D391:D393)</f>
        <v>0</v>
      </c>
      <c r="E390" s="168">
        <f t="shared" ref="E390:J390" si="149">SUM(E391:E393)</f>
        <v>0</v>
      </c>
      <c r="F390" s="168">
        <f t="shared" si="149"/>
        <v>0</v>
      </c>
      <c r="G390" s="168">
        <f t="shared" ref="G390:H390" si="150">SUM(G391:G393)</f>
        <v>0</v>
      </c>
      <c r="H390" s="23">
        <f t="shared" si="150"/>
        <v>0</v>
      </c>
      <c r="I390" s="203">
        <f>SUM(I391:I393)</f>
        <v>0</v>
      </c>
      <c r="J390" s="63">
        <f t="shared" si="149"/>
        <v>0</v>
      </c>
      <c r="K390" s="63">
        <f>SUM(K391:K393)</f>
        <v>0</v>
      </c>
    </row>
    <row r="391" spans="1:11" hidden="1" x14ac:dyDescent="0.35">
      <c r="B391" s="152" t="s">
        <v>18</v>
      </c>
      <c r="C391" s="73" t="s">
        <v>301</v>
      </c>
      <c r="D391" s="174"/>
      <c r="E391" s="174"/>
      <c r="F391" s="174"/>
      <c r="G391" s="174"/>
      <c r="H391" s="30"/>
      <c r="I391" s="58"/>
      <c r="J391" s="197"/>
      <c r="K391" s="197"/>
    </row>
    <row r="392" spans="1:11" hidden="1" x14ac:dyDescent="0.35">
      <c r="B392" s="152" t="s">
        <v>561</v>
      </c>
      <c r="C392" s="73" t="s">
        <v>301</v>
      </c>
      <c r="D392" s="174"/>
      <c r="E392" s="174"/>
      <c r="F392" s="174"/>
      <c r="G392" s="174"/>
      <c r="H392" s="30"/>
      <c r="I392" s="58"/>
      <c r="J392" s="197"/>
      <c r="K392" s="197"/>
    </row>
    <row r="393" spans="1:11" hidden="1" x14ac:dyDescent="0.35">
      <c r="B393" s="152" t="s">
        <v>328</v>
      </c>
      <c r="C393" s="73" t="s">
        <v>301</v>
      </c>
      <c r="D393" s="174"/>
      <c r="E393" s="174"/>
      <c r="F393" s="174"/>
      <c r="G393" s="174"/>
      <c r="H393" s="30"/>
      <c r="I393" s="97"/>
      <c r="J393" s="167"/>
      <c r="K393" s="167"/>
    </row>
    <row r="394" spans="1:11" hidden="1" x14ac:dyDescent="0.35">
      <c r="A394" s="196"/>
      <c r="B394" s="178" t="s">
        <v>468</v>
      </c>
      <c r="C394" s="198" t="s">
        <v>301</v>
      </c>
      <c r="D394" s="168"/>
      <c r="E394" s="168"/>
      <c r="F394" s="168"/>
      <c r="G394" s="168"/>
      <c r="H394" s="23"/>
      <c r="I394" s="58" t="s">
        <v>547</v>
      </c>
      <c r="J394" s="197" t="s">
        <v>547</v>
      </c>
      <c r="K394" s="197" t="s">
        <v>547</v>
      </c>
    </row>
    <row r="395" spans="1:11" hidden="1" x14ac:dyDescent="0.35">
      <c r="A395" s="196"/>
      <c r="B395" s="178" t="s">
        <v>651</v>
      </c>
      <c r="C395" s="198" t="s">
        <v>301</v>
      </c>
      <c r="D395" s="168"/>
      <c r="E395" s="168"/>
      <c r="F395" s="168"/>
      <c r="G395" s="168"/>
      <c r="H395" s="23"/>
      <c r="I395" s="75"/>
      <c r="J395" s="5"/>
      <c r="K395" s="5"/>
    </row>
    <row r="396" spans="1:11" hidden="1" x14ac:dyDescent="0.35">
      <c r="A396" s="196"/>
      <c r="B396" s="178" t="s">
        <v>37</v>
      </c>
      <c r="C396" s="198" t="s">
        <v>301</v>
      </c>
      <c r="D396" s="168"/>
      <c r="E396" s="168"/>
      <c r="F396" s="168"/>
      <c r="G396" s="168"/>
      <c r="H396" s="23"/>
      <c r="I396" s="58" t="s">
        <v>547</v>
      </c>
      <c r="J396" s="197" t="s">
        <v>547</v>
      </c>
      <c r="K396" s="197" t="s">
        <v>547</v>
      </c>
    </row>
    <row r="397" spans="1:11" hidden="1" x14ac:dyDescent="0.35">
      <c r="A397" s="196"/>
      <c r="B397" s="178" t="s">
        <v>424</v>
      </c>
      <c r="C397" s="198" t="s">
        <v>301</v>
      </c>
      <c r="D397" s="168"/>
      <c r="E397" s="168"/>
      <c r="F397" s="168"/>
      <c r="G397" s="168"/>
      <c r="H397" s="23"/>
      <c r="I397" s="58" t="s">
        <v>547</v>
      </c>
      <c r="J397" s="197" t="s">
        <v>547</v>
      </c>
      <c r="K397" s="197" t="s">
        <v>547</v>
      </c>
    </row>
    <row r="398" spans="1:11" hidden="1" x14ac:dyDescent="0.35">
      <c r="A398" s="196"/>
      <c r="B398" s="178" t="s">
        <v>557</v>
      </c>
      <c r="C398" s="198" t="s">
        <v>301</v>
      </c>
      <c r="D398" s="168"/>
      <c r="E398" s="168"/>
      <c r="F398" s="168"/>
      <c r="G398" s="168"/>
      <c r="H398" s="23"/>
      <c r="I398" s="58" t="s">
        <v>547</v>
      </c>
      <c r="J398" s="197" t="s">
        <v>547</v>
      </c>
      <c r="K398" s="197" t="s">
        <v>547</v>
      </c>
    </row>
    <row r="399" spans="1:11" x14ac:dyDescent="0.35">
      <c r="A399" s="196"/>
      <c r="B399" s="178" t="s">
        <v>629</v>
      </c>
      <c r="C399" s="198" t="s">
        <v>301</v>
      </c>
      <c r="D399" s="168">
        <v>1</v>
      </c>
      <c r="E399" s="168">
        <v>1</v>
      </c>
      <c r="F399" s="168"/>
      <c r="G399" s="168"/>
      <c r="H399" s="23"/>
      <c r="I399" s="58" t="s">
        <v>547</v>
      </c>
      <c r="J399" s="197" t="s">
        <v>547</v>
      </c>
      <c r="K399" s="197" t="s">
        <v>547</v>
      </c>
    </row>
    <row r="400" spans="1:11" ht="18.5" hidden="1" x14ac:dyDescent="0.45">
      <c r="A400" s="2"/>
      <c r="B400" s="18" t="s">
        <v>504</v>
      </c>
      <c r="C400" s="64"/>
      <c r="D400" s="41">
        <f>SUM(D401+D410+D415+D420+D421+D438+D443+D447+D448+D462+D467+D471+D472+D473+D478+D482+D483)</f>
        <v>0</v>
      </c>
      <c r="E400" s="41">
        <f t="shared" ref="E400:G400" si="151">SUM(E401+E410+E415+E420+E421+E438+E443+E447+E448+E462+E467+E471+E472+E473+E478+E482+E483)</f>
        <v>0</v>
      </c>
      <c r="F400" s="41">
        <f t="shared" si="151"/>
        <v>0</v>
      </c>
      <c r="G400" s="41">
        <f t="shared" si="151"/>
        <v>0</v>
      </c>
      <c r="H400" s="41">
        <f>SUM(H401+H410+H415+H420+H421+H438+H443+H447+H448+H462+H467+H471+H472+H473+H478+H482+H483)</f>
        <v>0</v>
      </c>
      <c r="I400" s="113">
        <f>SUM(I401,I410,I415,I420,I421,I438,I443,I447,I448,I462,I467,I471,I472,I473,I478,I482,I483)</f>
        <v>0</v>
      </c>
      <c r="J400" s="41">
        <f t="shared" ref="J400" si="152">SUM(J401,J410,J415,J420,J421,J438,J443,J447,J448,J462,J467,J471,J472,J473,J478,J482,J483)</f>
        <v>0</v>
      </c>
      <c r="K400" s="180">
        <f>SUM(K401,K410,K415,K420,K421,K438,K443,K447,K448,K462,K467,K471,K472,K473,K478,K482,K483)</f>
        <v>0</v>
      </c>
    </row>
    <row r="401" spans="1:11" hidden="1" x14ac:dyDescent="0.35">
      <c r="A401" s="196"/>
      <c r="B401" s="178" t="s">
        <v>123</v>
      </c>
      <c r="C401" s="142"/>
      <c r="D401" s="168">
        <f>SUM(D402:D409)</f>
        <v>0</v>
      </c>
      <c r="E401" s="168">
        <f t="shared" ref="E401:H401" si="153">SUM(E402:E409)</f>
        <v>0</v>
      </c>
      <c r="F401" s="168">
        <f t="shared" si="153"/>
        <v>0</v>
      </c>
      <c r="G401" s="168">
        <f t="shared" si="153"/>
        <v>0</v>
      </c>
      <c r="H401" s="168">
        <f t="shared" si="153"/>
        <v>0</v>
      </c>
      <c r="I401" s="76">
        <f>SUM(I402:I409)</f>
        <v>0</v>
      </c>
      <c r="J401" s="168">
        <f>SUM(J402:J409)</f>
        <v>0</v>
      </c>
      <c r="K401" s="168">
        <f>SUM(K402:K409)</f>
        <v>0</v>
      </c>
    </row>
    <row r="402" spans="1:11" hidden="1" x14ac:dyDescent="0.35">
      <c r="B402" s="152" t="s">
        <v>583</v>
      </c>
      <c r="C402" s="73" t="s">
        <v>628</v>
      </c>
      <c r="D402" s="174"/>
      <c r="E402" s="174"/>
      <c r="F402" s="174"/>
      <c r="G402" s="174"/>
      <c r="H402" s="174"/>
      <c r="I402" s="121" t="s">
        <v>547</v>
      </c>
      <c r="J402" s="35" t="s">
        <v>547</v>
      </c>
      <c r="K402" s="35" t="s">
        <v>547</v>
      </c>
    </row>
    <row r="403" spans="1:11" hidden="1" x14ac:dyDescent="0.35">
      <c r="B403" s="152" t="s">
        <v>12</v>
      </c>
      <c r="C403" s="73" t="s">
        <v>628</v>
      </c>
      <c r="D403" s="174"/>
      <c r="E403" s="174"/>
      <c r="F403" s="174"/>
      <c r="G403" s="174"/>
      <c r="H403" s="174"/>
      <c r="I403" s="121" t="s">
        <v>547</v>
      </c>
      <c r="J403" s="35" t="s">
        <v>547</v>
      </c>
      <c r="K403" s="35" t="s">
        <v>547</v>
      </c>
    </row>
    <row r="404" spans="1:11" hidden="1" x14ac:dyDescent="0.35">
      <c r="B404" s="152" t="s">
        <v>616</v>
      </c>
      <c r="C404" s="73" t="s">
        <v>628</v>
      </c>
      <c r="D404" s="174"/>
      <c r="E404" s="174"/>
      <c r="F404" s="174"/>
      <c r="G404" s="174"/>
      <c r="H404" s="174"/>
      <c r="I404" s="121" t="s">
        <v>547</v>
      </c>
      <c r="J404" s="35" t="s">
        <v>547</v>
      </c>
      <c r="K404" s="35" t="s">
        <v>547</v>
      </c>
    </row>
    <row r="405" spans="1:11" hidden="1" x14ac:dyDescent="0.35">
      <c r="B405" s="152" t="s">
        <v>67</v>
      </c>
      <c r="C405" s="73" t="s">
        <v>628</v>
      </c>
      <c r="D405" s="174"/>
      <c r="E405" s="174"/>
      <c r="F405" s="174"/>
      <c r="G405" s="174"/>
      <c r="H405" s="174"/>
      <c r="I405" s="121" t="s">
        <v>547</v>
      </c>
      <c r="J405" s="35" t="s">
        <v>547</v>
      </c>
      <c r="K405" s="35" t="s">
        <v>547</v>
      </c>
    </row>
    <row r="406" spans="1:11" hidden="1" x14ac:dyDescent="0.35">
      <c r="B406" s="152" t="s">
        <v>111</v>
      </c>
      <c r="C406" s="73" t="s">
        <v>628</v>
      </c>
      <c r="D406" s="174"/>
      <c r="E406" s="174"/>
      <c r="F406" s="174"/>
      <c r="G406" s="174"/>
      <c r="H406" s="174"/>
      <c r="I406" s="121" t="s">
        <v>547</v>
      </c>
      <c r="J406" s="35" t="s">
        <v>547</v>
      </c>
      <c r="K406" s="35" t="s">
        <v>547</v>
      </c>
    </row>
    <row r="407" spans="1:11" hidden="1" x14ac:dyDescent="0.35">
      <c r="B407" s="152" t="s">
        <v>524</v>
      </c>
      <c r="C407" s="73" t="s">
        <v>628</v>
      </c>
      <c r="D407" s="174"/>
      <c r="E407" s="174"/>
      <c r="F407" s="174"/>
      <c r="G407" s="174"/>
      <c r="H407" s="174"/>
      <c r="I407" s="121" t="s">
        <v>547</v>
      </c>
      <c r="J407" s="35" t="s">
        <v>547</v>
      </c>
      <c r="K407" s="35" t="s">
        <v>547</v>
      </c>
    </row>
    <row r="408" spans="1:11" hidden="1" x14ac:dyDescent="0.35">
      <c r="B408" s="152" t="s">
        <v>608</v>
      </c>
      <c r="C408" s="73" t="s">
        <v>628</v>
      </c>
      <c r="D408" s="174"/>
      <c r="E408" s="174"/>
      <c r="F408" s="174"/>
      <c r="G408" s="174"/>
      <c r="H408" s="174"/>
      <c r="I408" s="121" t="s">
        <v>547</v>
      </c>
      <c r="J408" s="35" t="s">
        <v>547</v>
      </c>
      <c r="K408" s="35" t="s">
        <v>547</v>
      </c>
    </row>
    <row r="409" spans="1:11" hidden="1" x14ac:dyDescent="0.35">
      <c r="B409" s="152" t="s">
        <v>187</v>
      </c>
      <c r="C409" s="73" t="s">
        <v>628</v>
      </c>
      <c r="D409" s="174"/>
      <c r="E409" s="174"/>
      <c r="F409" s="174"/>
      <c r="G409" s="174"/>
      <c r="H409" s="174"/>
      <c r="I409" s="121" t="s">
        <v>547</v>
      </c>
      <c r="J409" s="35" t="s">
        <v>547</v>
      </c>
      <c r="K409" s="35" t="s">
        <v>547</v>
      </c>
    </row>
    <row r="410" spans="1:11" hidden="1" x14ac:dyDescent="0.35">
      <c r="A410" s="196"/>
      <c r="B410" s="178" t="s">
        <v>588</v>
      </c>
      <c r="C410" s="142"/>
      <c r="D410" s="168">
        <f>SUM(D411:D414)</f>
        <v>0</v>
      </c>
      <c r="E410" s="168">
        <f t="shared" ref="E410:F410" si="154">SUM(E411:E414)</f>
        <v>0</v>
      </c>
      <c r="F410" s="168">
        <f t="shared" si="154"/>
        <v>0</v>
      </c>
      <c r="G410" s="168">
        <f t="shared" ref="G410:H410" si="155">SUM(G411:G414)</f>
        <v>0</v>
      </c>
      <c r="H410" s="23">
        <f t="shared" si="155"/>
        <v>0</v>
      </c>
      <c r="I410" s="29">
        <f>SUM(I411:I414)</f>
        <v>0</v>
      </c>
      <c r="J410" s="168">
        <f>SUM(J411:J414)</f>
        <v>0</v>
      </c>
      <c r="K410" s="168">
        <f>SUM(K411:K414)</f>
        <v>0</v>
      </c>
    </row>
    <row r="411" spans="1:11" hidden="1" x14ac:dyDescent="0.35">
      <c r="B411" s="152" t="s">
        <v>52</v>
      </c>
      <c r="C411" s="73" t="s">
        <v>144</v>
      </c>
      <c r="D411" s="174"/>
      <c r="E411" s="174"/>
      <c r="F411" s="174"/>
      <c r="G411" s="174"/>
      <c r="H411" s="30"/>
      <c r="I411" s="58"/>
      <c r="J411" s="197"/>
      <c r="K411" s="197"/>
    </row>
    <row r="412" spans="1:11" hidden="1" x14ac:dyDescent="0.35">
      <c r="B412" s="152" t="s">
        <v>42</v>
      </c>
      <c r="C412" s="73" t="s">
        <v>144</v>
      </c>
      <c r="D412" s="174"/>
      <c r="E412" s="174"/>
      <c r="F412" s="174"/>
      <c r="G412" s="174"/>
      <c r="H412" s="30"/>
      <c r="I412" s="58"/>
      <c r="J412" s="197"/>
      <c r="K412" s="197"/>
    </row>
    <row r="413" spans="1:11" hidden="1" x14ac:dyDescent="0.35">
      <c r="B413" s="152" t="s">
        <v>603</v>
      </c>
      <c r="C413" s="73" t="s">
        <v>301</v>
      </c>
      <c r="D413" s="174"/>
      <c r="E413" s="174"/>
      <c r="F413" s="174"/>
      <c r="G413" s="174"/>
      <c r="H413" s="30"/>
      <c r="I413" s="58" t="s">
        <v>547</v>
      </c>
      <c r="J413" s="197" t="s">
        <v>547</v>
      </c>
      <c r="K413" s="197" t="s">
        <v>547</v>
      </c>
    </row>
    <row r="414" spans="1:11" hidden="1" x14ac:dyDescent="0.35">
      <c r="B414" s="152" t="s">
        <v>337</v>
      </c>
      <c r="C414" s="73" t="s">
        <v>301</v>
      </c>
      <c r="D414" s="174"/>
      <c r="E414" s="174"/>
      <c r="F414" s="174"/>
      <c r="G414" s="174"/>
      <c r="H414" s="30"/>
      <c r="I414" s="58"/>
      <c r="J414" s="197"/>
      <c r="K414" s="197"/>
    </row>
    <row r="415" spans="1:11" hidden="1" x14ac:dyDescent="0.35">
      <c r="A415" s="196"/>
      <c r="B415" s="178" t="s">
        <v>43</v>
      </c>
      <c r="C415" s="142"/>
      <c r="D415" s="168">
        <f>SUM(D416:D419)</f>
        <v>0</v>
      </c>
      <c r="E415" s="168">
        <f t="shared" ref="E415:K415" si="156">SUM(E416:E419)</f>
        <v>0</v>
      </c>
      <c r="F415" s="168">
        <f t="shared" si="156"/>
        <v>0</v>
      </c>
      <c r="G415" s="168">
        <f t="shared" ref="G415:H415" si="157">SUM(G416:G419)</f>
        <v>0</v>
      </c>
      <c r="H415" s="23">
        <f t="shared" si="157"/>
        <v>0</v>
      </c>
      <c r="I415" s="29">
        <f>SUM(I416:I419)</f>
        <v>0</v>
      </c>
      <c r="J415" s="168">
        <f t="shared" si="156"/>
        <v>0</v>
      </c>
      <c r="K415" s="168">
        <f t="shared" si="156"/>
        <v>0</v>
      </c>
    </row>
    <row r="416" spans="1:11" hidden="1" x14ac:dyDescent="0.35">
      <c r="B416" s="152" t="s">
        <v>153</v>
      </c>
      <c r="C416" s="73" t="s">
        <v>144</v>
      </c>
      <c r="D416" s="174"/>
      <c r="E416" s="174"/>
      <c r="F416" s="174"/>
      <c r="G416" s="174"/>
      <c r="H416" s="30"/>
      <c r="I416" s="58" t="s">
        <v>547</v>
      </c>
      <c r="J416" s="197" t="s">
        <v>547</v>
      </c>
      <c r="K416" s="197" t="s">
        <v>547</v>
      </c>
    </row>
    <row r="417" spans="1:11" hidden="1" x14ac:dyDescent="0.35">
      <c r="B417" s="152" t="s">
        <v>401</v>
      </c>
      <c r="C417" s="73" t="s">
        <v>144</v>
      </c>
      <c r="D417" s="174"/>
      <c r="E417" s="174"/>
      <c r="F417" s="174"/>
      <c r="G417" s="174"/>
      <c r="H417" s="30"/>
      <c r="I417" s="58" t="s">
        <v>547</v>
      </c>
      <c r="J417" s="197" t="s">
        <v>547</v>
      </c>
      <c r="K417" s="197" t="s">
        <v>547</v>
      </c>
    </row>
    <row r="418" spans="1:11" hidden="1" x14ac:dyDescent="0.35">
      <c r="B418" s="152" t="s">
        <v>411</v>
      </c>
      <c r="C418" s="73" t="s">
        <v>144</v>
      </c>
      <c r="D418" s="174"/>
      <c r="E418" s="174"/>
      <c r="F418" s="174"/>
      <c r="G418" s="174"/>
      <c r="H418" s="30"/>
      <c r="I418" s="58" t="s">
        <v>547</v>
      </c>
      <c r="J418" s="197" t="s">
        <v>547</v>
      </c>
      <c r="K418" s="197" t="s">
        <v>547</v>
      </c>
    </row>
    <row r="419" spans="1:11" hidden="1" x14ac:dyDescent="0.35">
      <c r="B419" s="152" t="s">
        <v>701</v>
      </c>
      <c r="C419" s="73" t="s">
        <v>144</v>
      </c>
      <c r="D419" s="174"/>
      <c r="E419" s="174"/>
      <c r="F419" s="174"/>
      <c r="G419" s="174"/>
      <c r="H419" s="30"/>
      <c r="I419" s="58" t="s">
        <v>547</v>
      </c>
      <c r="J419" s="197" t="s">
        <v>547</v>
      </c>
      <c r="K419" s="197" t="s">
        <v>547</v>
      </c>
    </row>
    <row r="420" spans="1:11" hidden="1" x14ac:dyDescent="0.35">
      <c r="A420" s="196"/>
      <c r="B420" s="178" t="s">
        <v>567</v>
      </c>
      <c r="C420" s="198" t="s">
        <v>301</v>
      </c>
      <c r="D420" s="168"/>
      <c r="E420" s="168"/>
      <c r="F420" s="168"/>
      <c r="G420" s="168"/>
      <c r="H420" s="23"/>
      <c r="I420" s="58" t="s">
        <v>547</v>
      </c>
      <c r="J420" s="197" t="s">
        <v>547</v>
      </c>
      <c r="K420" s="197" t="s">
        <v>547</v>
      </c>
    </row>
    <row r="421" spans="1:11" hidden="1" x14ac:dyDescent="0.35">
      <c r="A421" s="196"/>
      <c r="B421" s="178" t="s">
        <v>375</v>
      </c>
      <c r="C421" s="198"/>
      <c r="D421" s="168">
        <f>SUM(D422:D437)</f>
        <v>0</v>
      </c>
      <c r="E421" s="168">
        <f t="shared" ref="E421:J421" si="158">SUM(E422:E437)</f>
        <v>0</v>
      </c>
      <c r="F421" s="168">
        <f t="shared" si="158"/>
        <v>0</v>
      </c>
      <c r="G421" s="168">
        <f t="shared" si="158"/>
        <v>0</v>
      </c>
      <c r="H421" s="204">
        <f t="shared" si="158"/>
        <v>0</v>
      </c>
      <c r="I421" s="25">
        <f>SUM(I422:I437)</f>
        <v>0</v>
      </c>
      <c r="J421" s="168">
        <f t="shared" si="158"/>
        <v>0</v>
      </c>
      <c r="K421" s="168">
        <f>SUM(K422:K437)</f>
        <v>0</v>
      </c>
    </row>
    <row r="422" spans="1:11" hidden="1" x14ac:dyDescent="0.35">
      <c r="B422" s="152" t="s">
        <v>214</v>
      </c>
      <c r="C422" s="73" t="s">
        <v>301</v>
      </c>
      <c r="D422" s="174"/>
      <c r="E422" s="174"/>
      <c r="F422" s="174"/>
      <c r="G422" s="174"/>
      <c r="H422" s="174"/>
      <c r="I422" s="121" t="s">
        <v>547</v>
      </c>
      <c r="J422" s="35" t="s">
        <v>547</v>
      </c>
      <c r="K422" s="35" t="s">
        <v>547</v>
      </c>
    </row>
    <row r="423" spans="1:11" hidden="1" x14ac:dyDescent="0.35">
      <c r="B423" s="152" t="s">
        <v>102</v>
      </c>
      <c r="C423" s="73" t="s">
        <v>301</v>
      </c>
      <c r="D423" s="174"/>
      <c r="E423" s="174"/>
      <c r="F423" s="174"/>
      <c r="G423" s="174"/>
      <c r="H423" s="174"/>
      <c r="I423" s="121" t="s">
        <v>547</v>
      </c>
      <c r="J423" s="35" t="s">
        <v>547</v>
      </c>
      <c r="K423" s="35" t="s">
        <v>547</v>
      </c>
    </row>
    <row r="424" spans="1:11" hidden="1" x14ac:dyDescent="0.35">
      <c r="B424" s="152" t="s">
        <v>455</v>
      </c>
      <c r="C424" s="73" t="s">
        <v>301</v>
      </c>
      <c r="D424" s="174"/>
      <c r="E424" s="174"/>
      <c r="F424" s="174"/>
      <c r="G424" s="174"/>
      <c r="H424" s="174"/>
      <c r="I424" s="121" t="s">
        <v>547</v>
      </c>
      <c r="J424" s="35" t="s">
        <v>547</v>
      </c>
      <c r="K424" s="35" t="s">
        <v>547</v>
      </c>
    </row>
    <row r="425" spans="1:11" hidden="1" x14ac:dyDescent="0.35">
      <c r="B425" s="152" t="s">
        <v>225</v>
      </c>
      <c r="C425" s="73" t="s">
        <v>301</v>
      </c>
      <c r="D425" s="174"/>
      <c r="E425" s="174"/>
      <c r="F425" s="174"/>
      <c r="G425" s="174"/>
      <c r="H425" s="174"/>
      <c r="I425" s="121" t="s">
        <v>547</v>
      </c>
      <c r="J425" s="35" t="s">
        <v>547</v>
      </c>
      <c r="K425" s="35" t="s">
        <v>547</v>
      </c>
    </row>
    <row r="426" spans="1:11" hidden="1" x14ac:dyDescent="0.35">
      <c r="B426" s="152" t="s">
        <v>368</v>
      </c>
      <c r="C426" s="73" t="s">
        <v>301</v>
      </c>
      <c r="D426" s="174"/>
      <c r="E426" s="174"/>
      <c r="F426" s="174"/>
      <c r="G426" s="174"/>
      <c r="H426" s="174"/>
      <c r="I426" s="121" t="s">
        <v>547</v>
      </c>
      <c r="J426" s="35" t="s">
        <v>547</v>
      </c>
      <c r="K426" s="35" t="s">
        <v>547</v>
      </c>
    </row>
    <row r="427" spans="1:11" hidden="1" x14ac:dyDescent="0.35">
      <c r="B427" s="152" t="s">
        <v>606</v>
      </c>
      <c r="C427" s="73" t="s">
        <v>301</v>
      </c>
      <c r="D427" s="174"/>
      <c r="E427" s="174"/>
      <c r="F427" s="174"/>
      <c r="G427" s="174"/>
      <c r="H427" s="174"/>
      <c r="I427" s="121" t="s">
        <v>547</v>
      </c>
      <c r="J427" s="35" t="s">
        <v>547</v>
      </c>
      <c r="K427" s="35" t="s">
        <v>547</v>
      </c>
    </row>
    <row r="428" spans="1:11" hidden="1" x14ac:dyDescent="0.35">
      <c r="B428" s="152" t="s">
        <v>579</v>
      </c>
      <c r="C428" s="73" t="s">
        <v>301</v>
      </c>
      <c r="D428" s="174"/>
      <c r="E428" s="174"/>
      <c r="F428" s="174"/>
      <c r="G428" s="174"/>
      <c r="H428" s="174"/>
      <c r="I428" s="121" t="s">
        <v>547</v>
      </c>
      <c r="J428" s="35" t="s">
        <v>547</v>
      </c>
      <c r="K428" s="35" t="s">
        <v>547</v>
      </c>
    </row>
    <row r="429" spans="1:11" hidden="1" x14ac:dyDescent="0.35">
      <c r="B429" s="152" t="s">
        <v>73</v>
      </c>
      <c r="C429" s="73" t="s">
        <v>301</v>
      </c>
      <c r="D429" s="174"/>
      <c r="E429" s="174"/>
      <c r="F429" s="174"/>
      <c r="G429" s="174"/>
      <c r="H429" s="174"/>
      <c r="I429" s="121" t="s">
        <v>547</v>
      </c>
      <c r="J429" s="35" t="s">
        <v>547</v>
      </c>
      <c r="K429" s="35" t="s">
        <v>547</v>
      </c>
    </row>
    <row r="430" spans="1:11" hidden="1" x14ac:dyDescent="0.35">
      <c r="B430" s="152" t="s">
        <v>563</v>
      </c>
      <c r="C430" s="73" t="s">
        <v>301</v>
      </c>
      <c r="D430" s="174"/>
      <c r="E430" s="174"/>
      <c r="F430" s="174"/>
      <c r="G430" s="174"/>
      <c r="H430" s="174"/>
      <c r="I430" s="121" t="s">
        <v>547</v>
      </c>
      <c r="J430" s="35" t="s">
        <v>547</v>
      </c>
      <c r="K430" s="35" t="s">
        <v>547</v>
      </c>
    </row>
    <row r="431" spans="1:11" hidden="1" x14ac:dyDescent="0.35">
      <c r="B431" s="152" t="s">
        <v>177</v>
      </c>
      <c r="C431" s="73" t="s">
        <v>301</v>
      </c>
      <c r="D431" s="174"/>
      <c r="E431" s="174"/>
      <c r="F431" s="174"/>
      <c r="G431" s="174"/>
      <c r="H431" s="174"/>
      <c r="I431" s="121" t="s">
        <v>547</v>
      </c>
      <c r="J431" s="35" t="s">
        <v>547</v>
      </c>
      <c r="K431" s="35" t="s">
        <v>547</v>
      </c>
    </row>
    <row r="432" spans="1:11" hidden="1" x14ac:dyDescent="0.35">
      <c r="B432" s="152" t="s">
        <v>407</v>
      </c>
      <c r="C432" s="73" t="s">
        <v>301</v>
      </c>
      <c r="D432" s="174"/>
      <c r="E432" s="174"/>
      <c r="F432" s="174"/>
      <c r="G432" s="174"/>
      <c r="H432" s="174"/>
      <c r="I432" s="121" t="s">
        <v>547</v>
      </c>
      <c r="J432" s="35" t="s">
        <v>547</v>
      </c>
      <c r="K432" s="35" t="s">
        <v>547</v>
      </c>
    </row>
    <row r="433" spans="1:11" hidden="1" x14ac:dyDescent="0.35">
      <c r="B433" s="152" t="s">
        <v>439</v>
      </c>
      <c r="C433" s="73" t="s">
        <v>301</v>
      </c>
      <c r="D433" s="174"/>
      <c r="E433" s="174"/>
      <c r="F433" s="174"/>
      <c r="G433" s="174"/>
      <c r="H433" s="174"/>
      <c r="I433" s="121" t="s">
        <v>547</v>
      </c>
      <c r="J433" s="35" t="s">
        <v>547</v>
      </c>
      <c r="K433" s="35" t="s">
        <v>547</v>
      </c>
    </row>
    <row r="434" spans="1:11" hidden="1" x14ac:dyDescent="0.35">
      <c r="B434" s="152" t="s">
        <v>293</v>
      </c>
      <c r="C434" s="73" t="s">
        <v>301</v>
      </c>
      <c r="D434" s="174"/>
      <c r="E434" s="174"/>
      <c r="F434" s="174"/>
      <c r="G434" s="174"/>
      <c r="H434" s="174"/>
      <c r="I434" s="121" t="s">
        <v>547</v>
      </c>
      <c r="J434" s="35" t="s">
        <v>547</v>
      </c>
      <c r="K434" s="35" t="s">
        <v>547</v>
      </c>
    </row>
    <row r="435" spans="1:11" hidden="1" x14ac:dyDescent="0.35">
      <c r="B435" s="152" t="s">
        <v>470</v>
      </c>
      <c r="C435" s="73" t="s">
        <v>301</v>
      </c>
      <c r="D435" s="174"/>
      <c r="E435" s="174"/>
      <c r="F435" s="174"/>
      <c r="G435" s="174"/>
      <c r="H435" s="174"/>
      <c r="I435" s="121" t="s">
        <v>547</v>
      </c>
      <c r="J435" s="35" t="s">
        <v>547</v>
      </c>
      <c r="K435" s="35" t="s">
        <v>547</v>
      </c>
    </row>
    <row r="436" spans="1:11" hidden="1" x14ac:dyDescent="0.35">
      <c r="B436" s="152" t="s">
        <v>190</v>
      </c>
      <c r="C436" s="73" t="s">
        <v>301</v>
      </c>
      <c r="D436" s="174"/>
      <c r="E436" s="174"/>
      <c r="F436" s="174"/>
      <c r="G436" s="174"/>
      <c r="H436" s="174"/>
      <c r="I436" s="121" t="s">
        <v>547</v>
      </c>
      <c r="J436" s="35" t="s">
        <v>547</v>
      </c>
      <c r="K436" s="35" t="s">
        <v>547</v>
      </c>
    </row>
    <row r="437" spans="1:11" hidden="1" x14ac:dyDescent="0.35">
      <c r="B437" s="152" t="s">
        <v>130</v>
      </c>
      <c r="C437" s="73" t="s">
        <v>301</v>
      </c>
      <c r="D437" s="174"/>
      <c r="E437" s="174"/>
      <c r="F437" s="174"/>
      <c r="G437" s="174"/>
      <c r="H437" s="174"/>
      <c r="I437" s="121" t="s">
        <v>547</v>
      </c>
      <c r="J437" s="35" t="s">
        <v>547</v>
      </c>
      <c r="K437" s="35" t="s">
        <v>547</v>
      </c>
    </row>
    <row r="438" spans="1:11" hidden="1" x14ac:dyDescent="0.35">
      <c r="A438" s="196"/>
      <c r="B438" s="178" t="s">
        <v>335</v>
      </c>
      <c r="C438" s="142"/>
      <c r="D438" s="168">
        <f>SUM(D439:D442)</f>
        <v>0</v>
      </c>
      <c r="E438" s="168">
        <f t="shared" ref="E438:F438" si="159">SUM(E439:E442)</f>
        <v>0</v>
      </c>
      <c r="F438" s="168">
        <f t="shared" si="159"/>
        <v>0</v>
      </c>
      <c r="G438" s="168">
        <f t="shared" ref="G438:H438" si="160">SUM(G439:G442)</f>
        <v>0</v>
      </c>
      <c r="H438" s="23">
        <f t="shared" si="160"/>
        <v>0</v>
      </c>
      <c r="I438" s="29">
        <f>SUM(I439:I442)</f>
        <v>0</v>
      </c>
      <c r="J438" s="168">
        <f>SUM(J439:J442)</f>
        <v>0</v>
      </c>
      <c r="K438" s="168">
        <f>SUM(K439:K442)</f>
        <v>0</v>
      </c>
    </row>
    <row r="439" spans="1:11" hidden="1" x14ac:dyDescent="0.35">
      <c r="B439" s="152" t="s">
        <v>245</v>
      </c>
      <c r="C439" s="73" t="s">
        <v>451</v>
      </c>
      <c r="D439" s="174"/>
      <c r="E439" s="174"/>
      <c r="F439" s="174"/>
      <c r="G439" s="174"/>
      <c r="H439" s="30"/>
      <c r="I439" s="58"/>
      <c r="J439" s="197"/>
      <c r="K439" s="197"/>
    </row>
    <row r="440" spans="1:11" hidden="1" x14ac:dyDescent="0.35">
      <c r="B440" s="152" t="s">
        <v>498</v>
      </c>
      <c r="C440" s="73" t="s">
        <v>451</v>
      </c>
      <c r="D440" s="174"/>
      <c r="E440" s="174"/>
      <c r="F440" s="174"/>
      <c r="G440" s="174"/>
      <c r="H440" s="30"/>
      <c r="I440" s="58"/>
      <c r="J440" s="197"/>
      <c r="K440" s="197"/>
    </row>
    <row r="441" spans="1:11" hidden="1" x14ac:dyDescent="0.35">
      <c r="B441" s="152" t="s">
        <v>212</v>
      </c>
      <c r="C441" s="73" t="s">
        <v>451</v>
      </c>
      <c r="D441" s="174"/>
      <c r="E441" s="174"/>
      <c r="F441" s="174"/>
      <c r="G441" s="174"/>
      <c r="H441" s="30"/>
      <c r="I441" s="58"/>
      <c r="J441" s="197"/>
      <c r="K441" s="197"/>
    </row>
    <row r="442" spans="1:11" hidden="1" x14ac:dyDescent="0.35">
      <c r="B442" s="152" t="s">
        <v>430</v>
      </c>
      <c r="C442" s="73" t="s">
        <v>451</v>
      </c>
      <c r="D442" s="174"/>
      <c r="E442" s="174"/>
      <c r="F442" s="174"/>
      <c r="G442" s="174"/>
      <c r="H442" s="30"/>
      <c r="I442" s="58"/>
      <c r="J442" s="197"/>
      <c r="K442" s="197"/>
    </row>
    <row r="443" spans="1:11" hidden="1" x14ac:dyDescent="0.35">
      <c r="A443" s="196"/>
      <c r="B443" s="178" t="s">
        <v>271</v>
      </c>
      <c r="C443" s="142"/>
      <c r="D443" s="168">
        <f>SUM(D444:D446)</f>
        <v>0</v>
      </c>
      <c r="E443" s="168">
        <f t="shared" ref="E443:K443" si="161">SUM(E444:E446)</f>
        <v>0</v>
      </c>
      <c r="F443" s="168">
        <f t="shared" si="161"/>
        <v>0</v>
      </c>
      <c r="G443" s="168">
        <f t="shared" ref="G443:H443" si="162">SUM(G444:G446)</f>
        <v>0</v>
      </c>
      <c r="H443" s="23">
        <f t="shared" si="162"/>
        <v>0</v>
      </c>
      <c r="I443" s="29">
        <f>SUM(I444:I446)</f>
        <v>0</v>
      </c>
      <c r="J443" s="168">
        <f t="shared" si="161"/>
        <v>0</v>
      </c>
      <c r="K443" s="168">
        <f t="shared" si="161"/>
        <v>0</v>
      </c>
    </row>
    <row r="444" spans="1:11" hidden="1" x14ac:dyDescent="0.35">
      <c r="B444" s="152" t="s">
        <v>315</v>
      </c>
      <c r="C444" s="73" t="s">
        <v>144</v>
      </c>
      <c r="D444" s="174"/>
      <c r="E444" s="174"/>
      <c r="F444" s="174"/>
      <c r="G444" s="174"/>
      <c r="H444" s="30"/>
      <c r="I444" s="58" t="s">
        <v>547</v>
      </c>
      <c r="J444" s="197" t="s">
        <v>547</v>
      </c>
      <c r="K444" s="197" t="s">
        <v>547</v>
      </c>
    </row>
    <row r="445" spans="1:11" hidden="1" x14ac:dyDescent="0.35">
      <c r="B445" s="152" t="s">
        <v>581</v>
      </c>
      <c r="C445" s="73" t="s">
        <v>144</v>
      </c>
      <c r="D445" s="174"/>
      <c r="E445" s="174"/>
      <c r="F445" s="174"/>
      <c r="G445" s="174"/>
      <c r="H445" s="30"/>
      <c r="I445" s="58" t="s">
        <v>547</v>
      </c>
      <c r="J445" s="197" t="s">
        <v>547</v>
      </c>
      <c r="K445" s="197" t="s">
        <v>547</v>
      </c>
    </row>
    <row r="446" spans="1:11" hidden="1" x14ac:dyDescent="0.35">
      <c r="B446" s="152" t="s">
        <v>110</v>
      </c>
      <c r="C446" s="73" t="s">
        <v>144</v>
      </c>
      <c r="D446" s="174"/>
      <c r="E446" s="174"/>
      <c r="F446" s="174"/>
      <c r="G446" s="174"/>
      <c r="H446" s="30"/>
      <c r="I446" s="58" t="s">
        <v>547</v>
      </c>
      <c r="J446" s="197" t="s">
        <v>547</v>
      </c>
      <c r="K446" s="197" t="s">
        <v>547</v>
      </c>
    </row>
    <row r="447" spans="1:11" hidden="1" x14ac:dyDescent="0.35">
      <c r="A447" s="196"/>
      <c r="B447" s="178" t="s">
        <v>551</v>
      </c>
      <c r="C447" s="198" t="s">
        <v>301</v>
      </c>
      <c r="D447" s="168"/>
      <c r="E447" s="168"/>
      <c r="F447" s="168"/>
      <c r="G447" s="168"/>
      <c r="H447" s="23"/>
      <c r="I447" s="75"/>
      <c r="J447" s="5"/>
      <c r="K447" s="5"/>
    </row>
    <row r="448" spans="1:11" hidden="1" x14ac:dyDescent="0.35">
      <c r="A448" s="196"/>
      <c r="B448" s="178" t="s">
        <v>20</v>
      </c>
      <c r="C448" s="198"/>
      <c r="D448" s="168">
        <f t="shared" ref="D448:K448" si="163">SUM(D449:D461)</f>
        <v>0</v>
      </c>
      <c r="E448" s="168">
        <f t="shared" si="163"/>
        <v>0</v>
      </c>
      <c r="F448" s="168">
        <f t="shared" si="163"/>
        <v>0</v>
      </c>
      <c r="G448" s="168">
        <f t="shared" si="163"/>
        <v>0</v>
      </c>
      <c r="H448" s="14">
        <f t="shared" si="163"/>
        <v>0</v>
      </c>
      <c r="I448" s="25">
        <f t="shared" si="163"/>
        <v>0</v>
      </c>
      <c r="J448" s="168">
        <f t="shared" si="163"/>
        <v>0</v>
      </c>
      <c r="K448" s="168">
        <f t="shared" si="163"/>
        <v>0</v>
      </c>
    </row>
    <row r="449" spans="1:11" hidden="1" x14ac:dyDescent="0.35">
      <c r="B449" s="152" t="s">
        <v>183</v>
      </c>
      <c r="C449" s="73" t="s">
        <v>628</v>
      </c>
      <c r="D449" s="174"/>
      <c r="E449" s="174"/>
      <c r="F449" s="174"/>
      <c r="G449" s="174"/>
      <c r="H449" s="174"/>
      <c r="I449" s="121" t="s">
        <v>547</v>
      </c>
      <c r="J449" s="35" t="s">
        <v>547</v>
      </c>
      <c r="K449" s="35" t="s">
        <v>547</v>
      </c>
    </row>
    <row r="450" spans="1:11" hidden="1" x14ac:dyDescent="0.35">
      <c r="B450" s="152" t="s">
        <v>560</v>
      </c>
      <c r="C450" s="73" t="s">
        <v>628</v>
      </c>
      <c r="D450" s="174"/>
      <c r="E450" s="174"/>
      <c r="F450" s="174"/>
      <c r="G450" s="174"/>
      <c r="H450" s="174"/>
      <c r="I450" s="121" t="s">
        <v>547</v>
      </c>
      <c r="J450" s="35" t="s">
        <v>547</v>
      </c>
      <c r="K450" s="35" t="s">
        <v>547</v>
      </c>
    </row>
    <row r="451" spans="1:11" hidden="1" x14ac:dyDescent="0.35">
      <c r="B451" s="152" t="s">
        <v>585</v>
      </c>
      <c r="C451" s="73" t="s">
        <v>628</v>
      </c>
      <c r="D451" s="174"/>
      <c r="E451" s="174"/>
      <c r="F451" s="174"/>
      <c r="G451" s="174"/>
      <c r="H451" s="174"/>
      <c r="I451" s="121" t="s">
        <v>547</v>
      </c>
      <c r="J451" s="35" t="s">
        <v>547</v>
      </c>
      <c r="K451" s="35" t="s">
        <v>547</v>
      </c>
    </row>
    <row r="452" spans="1:11" hidden="1" x14ac:dyDescent="0.35">
      <c r="B452" s="152" t="s">
        <v>586</v>
      </c>
      <c r="C452" s="73" t="s">
        <v>628</v>
      </c>
      <c r="D452" s="174"/>
      <c r="E452" s="174"/>
      <c r="F452" s="174"/>
      <c r="G452" s="174"/>
      <c r="H452" s="174"/>
      <c r="I452" s="121" t="s">
        <v>547</v>
      </c>
      <c r="J452" s="35" t="s">
        <v>547</v>
      </c>
      <c r="K452" s="35" t="s">
        <v>547</v>
      </c>
    </row>
    <row r="453" spans="1:11" hidden="1" x14ac:dyDescent="0.35">
      <c r="B453" s="152" t="s">
        <v>90</v>
      </c>
      <c r="C453" s="73" t="s">
        <v>628</v>
      </c>
      <c r="D453" s="174"/>
      <c r="E453" s="174"/>
      <c r="F453" s="174"/>
      <c r="G453" s="174"/>
      <c r="H453" s="24"/>
      <c r="I453" s="49" t="s">
        <v>547</v>
      </c>
      <c r="J453" s="35" t="s">
        <v>547</v>
      </c>
      <c r="K453" s="35" t="s">
        <v>547</v>
      </c>
    </row>
    <row r="454" spans="1:11" hidden="1" x14ac:dyDescent="0.35">
      <c r="B454" s="152" t="s">
        <v>436</v>
      </c>
      <c r="C454" s="73" t="s">
        <v>628</v>
      </c>
      <c r="D454" s="174"/>
      <c r="E454" s="174"/>
      <c r="F454" s="174"/>
      <c r="G454" s="174"/>
      <c r="H454" s="24"/>
      <c r="I454" s="49" t="s">
        <v>547</v>
      </c>
      <c r="J454" s="35" t="s">
        <v>547</v>
      </c>
      <c r="K454" s="35" t="s">
        <v>547</v>
      </c>
    </row>
    <row r="455" spans="1:11" hidden="1" x14ac:dyDescent="0.35">
      <c r="B455" s="152" t="s">
        <v>445</v>
      </c>
      <c r="C455" s="73" t="s">
        <v>628</v>
      </c>
      <c r="D455" s="174"/>
      <c r="E455" s="174"/>
      <c r="F455" s="174"/>
      <c r="G455" s="174"/>
      <c r="H455" s="24"/>
      <c r="I455" s="49" t="s">
        <v>547</v>
      </c>
      <c r="J455" s="35" t="s">
        <v>547</v>
      </c>
      <c r="K455" s="35" t="s">
        <v>547</v>
      </c>
    </row>
    <row r="456" spans="1:11" hidden="1" x14ac:dyDescent="0.35">
      <c r="B456" s="152" t="s">
        <v>716</v>
      </c>
      <c r="C456" s="73" t="s">
        <v>628</v>
      </c>
      <c r="D456" s="174"/>
      <c r="E456" s="174"/>
      <c r="F456" s="174"/>
      <c r="G456" s="174"/>
      <c r="H456" s="24"/>
      <c r="I456" s="49" t="s">
        <v>547</v>
      </c>
      <c r="J456" s="35" t="s">
        <v>547</v>
      </c>
      <c r="K456" s="35" t="s">
        <v>547</v>
      </c>
    </row>
    <row r="457" spans="1:11" hidden="1" x14ac:dyDescent="0.35">
      <c r="B457" s="152" t="s">
        <v>157</v>
      </c>
      <c r="C457" s="73" t="s">
        <v>628</v>
      </c>
      <c r="D457" s="174"/>
      <c r="E457" s="174"/>
      <c r="F457" s="174"/>
      <c r="G457" s="174"/>
      <c r="H457" s="24"/>
      <c r="I457" s="49" t="s">
        <v>547</v>
      </c>
      <c r="J457" s="35" t="s">
        <v>547</v>
      </c>
      <c r="K457" s="35" t="s">
        <v>547</v>
      </c>
    </row>
    <row r="458" spans="1:11" hidden="1" x14ac:dyDescent="0.35">
      <c r="B458" s="152" t="s">
        <v>460</v>
      </c>
      <c r="C458" s="73" t="s">
        <v>628</v>
      </c>
      <c r="D458" s="174"/>
      <c r="E458" s="174"/>
      <c r="F458" s="174"/>
      <c r="G458" s="174"/>
      <c r="H458" s="24"/>
      <c r="I458" s="49" t="s">
        <v>547</v>
      </c>
      <c r="J458" s="35" t="s">
        <v>547</v>
      </c>
      <c r="K458" s="35" t="s">
        <v>547</v>
      </c>
    </row>
    <row r="459" spans="1:11" hidden="1" x14ac:dyDescent="0.35">
      <c r="B459" s="152" t="s">
        <v>404</v>
      </c>
      <c r="C459" s="73" t="s">
        <v>628</v>
      </c>
      <c r="D459" s="174"/>
      <c r="E459" s="174"/>
      <c r="F459" s="174"/>
      <c r="G459" s="174"/>
      <c r="H459" s="24"/>
      <c r="I459" s="49" t="s">
        <v>547</v>
      </c>
      <c r="J459" s="35" t="s">
        <v>547</v>
      </c>
      <c r="K459" s="35" t="s">
        <v>547</v>
      </c>
    </row>
    <row r="460" spans="1:11" hidden="1" x14ac:dyDescent="0.35">
      <c r="B460" s="152" t="s">
        <v>447</v>
      </c>
      <c r="C460" s="73" t="s">
        <v>628</v>
      </c>
      <c r="D460" s="174"/>
      <c r="E460" s="174"/>
      <c r="F460" s="174"/>
      <c r="G460" s="174"/>
      <c r="H460" s="24"/>
      <c r="I460" s="49" t="s">
        <v>547</v>
      </c>
      <c r="J460" s="35" t="s">
        <v>547</v>
      </c>
      <c r="K460" s="35" t="s">
        <v>547</v>
      </c>
    </row>
    <row r="461" spans="1:11" hidden="1" x14ac:dyDescent="0.35">
      <c r="B461" s="152" t="s">
        <v>456</v>
      </c>
      <c r="C461" s="73" t="s">
        <v>628</v>
      </c>
      <c r="D461" s="174"/>
      <c r="E461" s="174"/>
      <c r="F461" s="174"/>
      <c r="G461" s="174"/>
      <c r="H461" s="24"/>
      <c r="I461" s="49" t="s">
        <v>547</v>
      </c>
      <c r="J461" s="35" t="s">
        <v>547</v>
      </c>
      <c r="K461" s="35" t="s">
        <v>547</v>
      </c>
    </row>
    <row r="462" spans="1:11" hidden="1" x14ac:dyDescent="0.35">
      <c r="A462" s="196"/>
      <c r="B462" s="178" t="s">
        <v>718</v>
      </c>
      <c r="C462" s="198"/>
      <c r="D462" s="168">
        <f>SUM(D463:D466)</f>
        <v>0</v>
      </c>
      <c r="E462" s="168">
        <f t="shared" ref="E462" si="164">SUM(E463:E466)</f>
        <v>0</v>
      </c>
      <c r="F462" s="168">
        <f t="shared" ref="F462" si="165">SUM(F463:F466)</f>
        <v>0</v>
      </c>
      <c r="G462" s="168">
        <f t="shared" ref="G462" si="166">SUM(G463:G466)</f>
        <v>0</v>
      </c>
      <c r="H462" s="14">
        <f t="shared" ref="H462" si="167">SUM(H463:H466)</f>
        <v>0</v>
      </c>
      <c r="I462" s="25">
        <f t="shared" ref="I462" si="168">SUM(I463:I466)</f>
        <v>0</v>
      </c>
      <c r="J462" s="168">
        <f t="shared" ref="J462" si="169">SUM(J463:J466)</f>
        <v>0</v>
      </c>
      <c r="K462" s="168">
        <f t="shared" ref="K462" si="170">SUM(K463:K466)</f>
        <v>0</v>
      </c>
    </row>
    <row r="463" spans="1:11" s="148" customFormat="1" hidden="1" x14ac:dyDescent="0.35">
      <c r="B463" s="152" t="s">
        <v>684</v>
      </c>
      <c r="C463" s="112" t="s">
        <v>301</v>
      </c>
      <c r="D463" s="81"/>
      <c r="E463" s="81"/>
      <c r="F463" s="81"/>
      <c r="G463" s="81"/>
      <c r="H463" s="147"/>
      <c r="I463" s="58" t="s">
        <v>547</v>
      </c>
      <c r="J463" s="197" t="s">
        <v>547</v>
      </c>
      <c r="K463" s="197" t="s">
        <v>547</v>
      </c>
    </row>
    <row r="464" spans="1:11" s="148" customFormat="1" hidden="1" x14ac:dyDescent="0.35">
      <c r="B464" s="152" t="s">
        <v>686</v>
      </c>
      <c r="C464" s="112" t="s">
        <v>301</v>
      </c>
      <c r="D464" s="81"/>
      <c r="E464" s="81"/>
      <c r="F464" s="81"/>
      <c r="G464" s="81"/>
      <c r="H464" s="147"/>
      <c r="I464" s="58" t="s">
        <v>547</v>
      </c>
      <c r="J464" s="197" t="s">
        <v>547</v>
      </c>
      <c r="K464" s="197" t="s">
        <v>547</v>
      </c>
    </row>
    <row r="465" spans="1:11" s="148" customFormat="1" hidden="1" x14ac:dyDescent="0.35">
      <c r="B465" s="152" t="s">
        <v>180</v>
      </c>
      <c r="C465" s="112" t="s">
        <v>301</v>
      </c>
      <c r="D465" s="81"/>
      <c r="E465" s="81"/>
      <c r="F465" s="81"/>
      <c r="G465" s="81"/>
      <c r="H465" s="147"/>
      <c r="I465" s="58" t="s">
        <v>547</v>
      </c>
      <c r="J465" s="197" t="s">
        <v>547</v>
      </c>
      <c r="K465" s="197" t="s">
        <v>547</v>
      </c>
    </row>
    <row r="466" spans="1:11" s="148" customFormat="1" hidden="1" x14ac:dyDescent="0.35">
      <c r="B466" s="152" t="s">
        <v>209</v>
      </c>
      <c r="C466" s="112" t="s">
        <v>301</v>
      </c>
      <c r="D466" s="81"/>
      <c r="E466" s="81"/>
      <c r="F466" s="81"/>
      <c r="G466" s="81"/>
      <c r="H466" s="147"/>
      <c r="I466" s="58" t="s">
        <v>547</v>
      </c>
      <c r="J466" s="197" t="s">
        <v>547</v>
      </c>
      <c r="K466" s="197" t="s">
        <v>547</v>
      </c>
    </row>
    <row r="467" spans="1:11" hidden="1" x14ac:dyDescent="0.35">
      <c r="A467" s="196"/>
      <c r="B467" s="178" t="s">
        <v>527</v>
      </c>
      <c r="C467" s="198"/>
      <c r="D467" s="168">
        <f t="shared" ref="D467:K467" si="171">SUM(D468:D470)</f>
        <v>0</v>
      </c>
      <c r="E467" s="168">
        <f t="shared" si="171"/>
        <v>0</v>
      </c>
      <c r="F467" s="168">
        <f t="shared" si="171"/>
        <v>0</v>
      </c>
      <c r="G467" s="168">
        <f t="shared" si="171"/>
        <v>0</v>
      </c>
      <c r="H467" s="168">
        <f t="shared" si="171"/>
        <v>0</v>
      </c>
      <c r="I467" s="168">
        <f t="shared" si="171"/>
        <v>0</v>
      </c>
      <c r="J467" s="168">
        <f t="shared" si="171"/>
        <v>0</v>
      </c>
      <c r="K467" s="168">
        <f t="shared" si="171"/>
        <v>0</v>
      </c>
    </row>
    <row r="468" spans="1:11" s="148" customFormat="1" hidden="1" x14ac:dyDescent="0.35">
      <c r="B468" s="152" t="s">
        <v>684</v>
      </c>
      <c r="C468" s="112" t="s">
        <v>301</v>
      </c>
      <c r="D468" s="81"/>
      <c r="E468" s="81"/>
      <c r="F468" s="81"/>
      <c r="G468" s="81"/>
      <c r="H468" s="147"/>
      <c r="I468" s="58" t="s">
        <v>547</v>
      </c>
      <c r="J468" s="197" t="s">
        <v>547</v>
      </c>
      <c r="K468" s="197" t="s">
        <v>547</v>
      </c>
    </row>
    <row r="469" spans="1:11" s="148" customFormat="1" hidden="1" x14ac:dyDescent="0.35">
      <c r="B469" s="152" t="s">
        <v>686</v>
      </c>
      <c r="C469" s="112" t="s">
        <v>301</v>
      </c>
      <c r="D469" s="81"/>
      <c r="E469" s="81"/>
      <c r="F469" s="81"/>
      <c r="G469" s="81"/>
      <c r="H469" s="147"/>
      <c r="I469" s="58" t="s">
        <v>547</v>
      </c>
      <c r="J469" s="197" t="s">
        <v>547</v>
      </c>
      <c r="K469" s="197" t="s">
        <v>547</v>
      </c>
    </row>
    <row r="470" spans="1:11" s="148" customFormat="1" hidden="1" x14ac:dyDescent="0.35">
      <c r="B470" s="152" t="s">
        <v>209</v>
      </c>
      <c r="C470" s="112" t="s">
        <v>301</v>
      </c>
      <c r="D470" s="81"/>
      <c r="E470" s="81"/>
      <c r="F470" s="81"/>
      <c r="G470" s="81"/>
      <c r="H470" s="147"/>
      <c r="I470" s="58" t="s">
        <v>547</v>
      </c>
      <c r="J470" s="197" t="s">
        <v>547</v>
      </c>
      <c r="K470" s="197" t="s">
        <v>547</v>
      </c>
    </row>
    <row r="471" spans="1:11" hidden="1" x14ac:dyDescent="0.35">
      <c r="A471" s="196"/>
      <c r="B471" s="178" t="s">
        <v>384</v>
      </c>
      <c r="C471" s="198" t="s">
        <v>301</v>
      </c>
      <c r="D471" s="168"/>
      <c r="E471" s="168"/>
      <c r="F471" s="168"/>
      <c r="G471" s="168"/>
      <c r="H471" s="23"/>
      <c r="I471" s="58" t="s">
        <v>547</v>
      </c>
      <c r="J471" s="197" t="s">
        <v>547</v>
      </c>
      <c r="K471" s="197" t="s">
        <v>547</v>
      </c>
    </row>
    <row r="472" spans="1:11" hidden="1" x14ac:dyDescent="0.35">
      <c r="A472" s="196"/>
      <c r="B472" s="178" t="s">
        <v>696</v>
      </c>
      <c r="C472" s="198" t="s">
        <v>144</v>
      </c>
      <c r="D472" s="168"/>
      <c r="E472" s="168"/>
      <c r="F472" s="168"/>
      <c r="G472" s="168"/>
      <c r="H472" s="23"/>
      <c r="I472" s="58" t="s">
        <v>547</v>
      </c>
      <c r="J472" s="197" t="s">
        <v>547</v>
      </c>
      <c r="K472" s="197" t="s">
        <v>547</v>
      </c>
    </row>
    <row r="473" spans="1:11" hidden="1" x14ac:dyDescent="0.35">
      <c r="A473" s="196"/>
      <c r="B473" s="178" t="s">
        <v>98</v>
      </c>
      <c r="C473" s="142"/>
      <c r="D473" s="168">
        <f>SUM(D474:D477)</f>
        <v>0</v>
      </c>
      <c r="E473" s="168">
        <f t="shared" ref="E473:K473" si="172">SUM(E474:E477)</f>
        <v>0</v>
      </c>
      <c r="F473" s="168">
        <f t="shared" si="172"/>
        <v>0</v>
      </c>
      <c r="G473" s="168">
        <f t="shared" ref="G473:H473" si="173">SUM(G474:G477)</f>
        <v>0</v>
      </c>
      <c r="H473" s="23">
        <f t="shared" si="173"/>
        <v>0</v>
      </c>
      <c r="I473" s="29">
        <f>SUM(I474:I477)</f>
        <v>0</v>
      </c>
      <c r="J473" s="168">
        <f t="shared" si="172"/>
        <v>0</v>
      </c>
      <c r="K473" s="168">
        <f t="shared" si="172"/>
        <v>0</v>
      </c>
    </row>
    <row r="474" spans="1:11" hidden="1" x14ac:dyDescent="0.35">
      <c r="B474" s="152" t="s">
        <v>120</v>
      </c>
      <c r="C474" s="73" t="s">
        <v>301</v>
      </c>
      <c r="D474" s="174"/>
      <c r="E474" s="174"/>
      <c r="F474" s="174"/>
      <c r="G474" s="174"/>
      <c r="H474" s="30"/>
      <c r="I474" s="58"/>
      <c r="J474" s="197"/>
      <c r="K474" s="197" t="s">
        <v>547</v>
      </c>
    </row>
    <row r="475" spans="1:11" hidden="1" x14ac:dyDescent="0.35">
      <c r="B475" s="152" t="s">
        <v>142</v>
      </c>
      <c r="C475" s="73" t="s">
        <v>301</v>
      </c>
      <c r="D475" s="174"/>
      <c r="E475" s="174"/>
      <c r="F475" s="174"/>
      <c r="G475" s="174"/>
      <c r="H475" s="30"/>
      <c r="I475" s="58"/>
      <c r="J475" s="197"/>
      <c r="K475" s="197" t="s">
        <v>547</v>
      </c>
    </row>
    <row r="476" spans="1:11" hidden="1" x14ac:dyDescent="0.35">
      <c r="B476" s="152" t="s">
        <v>124</v>
      </c>
      <c r="C476" s="73" t="s">
        <v>301</v>
      </c>
      <c r="D476" s="174"/>
      <c r="E476" s="174"/>
      <c r="F476" s="174"/>
      <c r="G476" s="174"/>
      <c r="H476" s="30"/>
      <c r="I476" s="58"/>
      <c r="J476" s="197"/>
      <c r="K476" s="197" t="s">
        <v>547</v>
      </c>
    </row>
    <row r="477" spans="1:11" hidden="1" x14ac:dyDescent="0.35">
      <c r="B477" s="152" t="s">
        <v>385</v>
      </c>
      <c r="C477" s="73" t="s">
        <v>301</v>
      </c>
      <c r="D477" s="174"/>
      <c r="E477" s="174"/>
      <c r="F477" s="174"/>
      <c r="G477" s="174"/>
      <c r="H477" s="30"/>
      <c r="I477" s="58"/>
      <c r="J477" s="197"/>
      <c r="K477" s="197" t="s">
        <v>547</v>
      </c>
    </row>
    <row r="478" spans="1:11" hidden="1" x14ac:dyDescent="0.35">
      <c r="A478" s="196"/>
      <c r="B478" s="178" t="s">
        <v>257</v>
      </c>
      <c r="C478" s="142"/>
      <c r="D478" s="168">
        <f>SUM(D479:D481)</f>
        <v>0</v>
      </c>
      <c r="E478" s="168">
        <f t="shared" ref="E478:K478" si="174">SUM(E479:E481)</f>
        <v>0</v>
      </c>
      <c r="F478" s="168">
        <f t="shared" si="174"/>
        <v>0</v>
      </c>
      <c r="G478" s="168">
        <f t="shared" ref="G478:H478" si="175">SUM(G479:G481)</f>
        <v>0</v>
      </c>
      <c r="H478" s="23">
        <f t="shared" si="175"/>
        <v>0</v>
      </c>
      <c r="I478" s="29">
        <f t="shared" si="174"/>
        <v>0</v>
      </c>
      <c r="J478" s="168">
        <f t="shared" si="174"/>
        <v>0</v>
      </c>
      <c r="K478" s="168">
        <f t="shared" si="174"/>
        <v>0</v>
      </c>
    </row>
    <row r="479" spans="1:11" hidden="1" x14ac:dyDescent="0.35">
      <c r="B479" s="152" t="s">
        <v>435</v>
      </c>
      <c r="C479" s="73" t="s">
        <v>301</v>
      </c>
      <c r="D479" s="174"/>
      <c r="E479" s="174"/>
      <c r="F479" s="174"/>
      <c r="G479" s="174"/>
      <c r="H479" s="30"/>
      <c r="I479" s="58" t="s">
        <v>547</v>
      </c>
      <c r="J479" s="197" t="s">
        <v>547</v>
      </c>
      <c r="K479" s="197" t="s">
        <v>547</v>
      </c>
    </row>
    <row r="480" spans="1:11" hidden="1" x14ac:dyDescent="0.35">
      <c r="B480" s="152" t="s">
        <v>484</v>
      </c>
      <c r="C480" s="73" t="s">
        <v>301</v>
      </c>
      <c r="D480" s="174"/>
      <c r="E480" s="174"/>
      <c r="F480" s="174"/>
      <c r="G480" s="174"/>
      <c r="H480" s="30"/>
      <c r="I480" s="58" t="s">
        <v>547</v>
      </c>
      <c r="J480" s="197" t="s">
        <v>547</v>
      </c>
      <c r="K480" s="197" t="s">
        <v>547</v>
      </c>
    </row>
    <row r="481" spans="1:11" hidden="1" x14ac:dyDescent="0.35">
      <c r="B481" s="152" t="s">
        <v>78</v>
      </c>
      <c r="C481" s="73" t="s">
        <v>301</v>
      </c>
      <c r="D481" s="174"/>
      <c r="E481" s="174"/>
      <c r="F481" s="174"/>
      <c r="G481" s="174"/>
      <c r="H481" s="30"/>
      <c r="I481" s="58" t="s">
        <v>547</v>
      </c>
      <c r="J481" s="197" t="s">
        <v>547</v>
      </c>
      <c r="K481" s="197" t="s">
        <v>547</v>
      </c>
    </row>
    <row r="482" spans="1:11" hidden="1" x14ac:dyDescent="0.35">
      <c r="A482" s="196"/>
      <c r="B482" s="178" t="s">
        <v>634</v>
      </c>
      <c r="C482" s="198" t="s">
        <v>451</v>
      </c>
      <c r="D482" s="168"/>
      <c r="E482" s="168"/>
      <c r="F482" s="168"/>
      <c r="G482" s="168"/>
      <c r="H482" s="23"/>
      <c r="I482" s="58" t="s">
        <v>547</v>
      </c>
      <c r="J482" s="197" t="s">
        <v>547</v>
      </c>
      <c r="K482" s="197" t="s">
        <v>547</v>
      </c>
    </row>
    <row r="483" spans="1:11" hidden="1" x14ac:dyDescent="0.35">
      <c r="A483" s="196"/>
      <c r="B483" s="178" t="s">
        <v>283</v>
      </c>
      <c r="C483" s="198" t="s">
        <v>301</v>
      </c>
      <c r="D483" s="168"/>
      <c r="E483" s="168"/>
      <c r="F483" s="168"/>
      <c r="G483" s="168"/>
      <c r="H483" s="23"/>
      <c r="I483" s="58" t="s">
        <v>547</v>
      </c>
      <c r="J483" s="197" t="s">
        <v>547</v>
      </c>
      <c r="K483" s="197" t="s">
        <v>547</v>
      </c>
    </row>
    <row r="484" spans="1:11" ht="18.5" hidden="1" x14ac:dyDescent="0.45">
      <c r="A484" s="2"/>
      <c r="B484" s="18" t="s">
        <v>303</v>
      </c>
      <c r="C484" s="64"/>
      <c r="D484" s="41">
        <f>D485+D491+D498</f>
        <v>0</v>
      </c>
      <c r="E484" s="41">
        <f t="shared" ref="E484:F484" si="176">E485+E491+E498</f>
        <v>0</v>
      </c>
      <c r="F484" s="41">
        <f t="shared" si="176"/>
        <v>0</v>
      </c>
      <c r="G484" s="41">
        <f t="shared" ref="G484:H484" si="177">G485+G491+G498</f>
        <v>0</v>
      </c>
      <c r="H484" s="110">
        <f t="shared" si="177"/>
        <v>0</v>
      </c>
      <c r="I484" s="113">
        <f>SUM(I485,I491,I498)</f>
        <v>0</v>
      </c>
      <c r="J484" s="41">
        <f t="shared" ref="J484:K484" si="178">SUM(J485,J491,J498)</f>
        <v>0</v>
      </c>
      <c r="K484" s="41">
        <f t="shared" si="178"/>
        <v>0</v>
      </c>
    </row>
    <row r="485" spans="1:11" hidden="1" x14ac:dyDescent="0.35">
      <c r="A485" s="196"/>
      <c r="B485" s="178" t="s">
        <v>235</v>
      </c>
      <c r="C485" s="142"/>
      <c r="D485" s="168">
        <f>SUM(D486:D490)</f>
        <v>0</v>
      </c>
      <c r="E485" s="168">
        <f t="shared" ref="E485" si="179">SUM(E486:E490)</f>
        <v>0</v>
      </c>
      <c r="F485" s="168">
        <f>SUM(F486:F490)</f>
        <v>0</v>
      </c>
      <c r="G485" s="168">
        <f>SUM(G486:G490)</f>
        <v>0</v>
      </c>
      <c r="H485" s="23">
        <f>SUM(H486:H490)</f>
        <v>0</v>
      </c>
      <c r="I485" s="29">
        <f t="shared" ref="I485:K485" si="180">SUM(I486:I490)</f>
        <v>0</v>
      </c>
      <c r="J485" s="168">
        <f t="shared" si="180"/>
        <v>0</v>
      </c>
      <c r="K485" s="168">
        <f t="shared" si="180"/>
        <v>0</v>
      </c>
    </row>
    <row r="486" spans="1:11" hidden="1" x14ac:dyDescent="0.35">
      <c r="B486" s="152" t="s">
        <v>170</v>
      </c>
      <c r="C486" s="73" t="s">
        <v>301</v>
      </c>
      <c r="D486" s="174"/>
      <c r="E486" s="174"/>
      <c r="F486" s="174"/>
      <c r="G486" s="174"/>
      <c r="H486" s="30"/>
      <c r="I486" s="58" t="s">
        <v>547</v>
      </c>
      <c r="J486" s="197" t="s">
        <v>547</v>
      </c>
      <c r="K486" s="197" t="s">
        <v>547</v>
      </c>
    </row>
    <row r="487" spans="1:11" hidden="1" x14ac:dyDescent="0.35">
      <c r="B487" s="152" t="s">
        <v>311</v>
      </c>
      <c r="C487" s="73" t="s">
        <v>301</v>
      </c>
      <c r="D487" s="174"/>
      <c r="E487" s="174"/>
      <c r="F487" s="174"/>
      <c r="G487" s="174"/>
      <c r="H487" s="30"/>
      <c r="I487" s="58" t="s">
        <v>547</v>
      </c>
      <c r="J487" s="197" t="s">
        <v>547</v>
      </c>
      <c r="K487" s="197" t="s">
        <v>547</v>
      </c>
    </row>
    <row r="488" spans="1:11" hidden="1" x14ac:dyDescent="0.35">
      <c r="B488" s="152" t="s">
        <v>370</v>
      </c>
      <c r="C488" s="73" t="s">
        <v>301</v>
      </c>
      <c r="D488" s="174"/>
      <c r="E488" s="174"/>
      <c r="F488" s="174"/>
      <c r="G488" s="174"/>
      <c r="H488" s="30"/>
      <c r="I488" s="58" t="s">
        <v>547</v>
      </c>
      <c r="J488" s="197" t="s">
        <v>547</v>
      </c>
      <c r="K488" s="197" t="s">
        <v>547</v>
      </c>
    </row>
    <row r="489" spans="1:11" hidden="1" x14ac:dyDescent="0.35">
      <c r="B489" s="152" t="s">
        <v>234</v>
      </c>
      <c r="C489" s="73" t="s">
        <v>301</v>
      </c>
      <c r="D489" s="174"/>
      <c r="E489" s="174"/>
      <c r="F489" s="174"/>
      <c r="G489" s="174"/>
      <c r="H489" s="30"/>
      <c r="I489" s="58" t="s">
        <v>547</v>
      </c>
      <c r="J489" s="197" t="s">
        <v>547</v>
      </c>
      <c r="K489" s="197" t="s">
        <v>547</v>
      </c>
    </row>
    <row r="490" spans="1:11" hidden="1" x14ac:dyDescent="0.35">
      <c r="B490" s="152" t="s">
        <v>388</v>
      </c>
      <c r="C490" s="73" t="s">
        <v>301</v>
      </c>
      <c r="D490" s="174"/>
      <c r="E490" s="174"/>
      <c r="F490" s="174"/>
      <c r="G490" s="174"/>
      <c r="H490" s="30"/>
      <c r="I490" s="58" t="s">
        <v>547</v>
      </c>
      <c r="J490" s="197" t="s">
        <v>547</v>
      </c>
      <c r="K490" s="197" t="s">
        <v>547</v>
      </c>
    </row>
    <row r="491" spans="1:11" hidden="1" x14ac:dyDescent="0.35">
      <c r="A491" s="196"/>
      <c r="B491" s="178" t="s">
        <v>442</v>
      </c>
      <c r="C491" s="142"/>
      <c r="D491" s="168">
        <f>SUM(D492:D497)</f>
        <v>0</v>
      </c>
      <c r="E491" s="168">
        <f t="shared" ref="E491:K491" si="181">SUM(E492:E497)</f>
        <v>0</v>
      </c>
      <c r="F491" s="168">
        <f t="shared" si="181"/>
        <v>0</v>
      </c>
      <c r="G491" s="168">
        <f t="shared" ref="G491:H491" si="182">SUM(G492:G497)</f>
        <v>0</v>
      </c>
      <c r="H491" s="23">
        <f t="shared" si="182"/>
        <v>0</v>
      </c>
      <c r="I491" s="29">
        <f t="shared" si="181"/>
        <v>0</v>
      </c>
      <c r="J491" s="168">
        <f t="shared" si="181"/>
        <v>0</v>
      </c>
      <c r="K491" s="168">
        <f t="shared" si="181"/>
        <v>0</v>
      </c>
    </row>
    <row r="492" spans="1:11" hidden="1" x14ac:dyDescent="0.35">
      <c r="B492" s="152" t="s">
        <v>311</v>
      </c>
      <c r="C492" s="73" t="s">
        <v>301</v>
      </c>
      <c r="D492" s="174"/>
      <c r="E492" s="174"/>
      <c r="F492" s="174"/>
      <c r="G492" s="174"/>
      <c r="H492" s="30"/>
      <c r="I492" s="58" t="s">
        <v>547</v>
      </c>
      <c r="J492" s="197" t="s">
        <v>547</v>
      </c>
      <c r="K492" s="197" t="s">
        <v>547</v>
      </c>
    </row>
    <row r="493" spans="1:11" hidden="1" x14ac:dyDescent="0.35">
      <c r="B493" s="152" t="s">
        <v>138</v>
      </c>
      <c r="C493" s="73" t="s">
        <v>301</v>
      </c>
      <c r="D493" s="174"/>
      <c r="E493" s="174"/>
      <c r="F493" s="174"/>
      <c r="G493" s="174"/>
      <c r="H493" s="30"/>
      <c r="I493" s="58" t="s">
        <v>547</v>
      </c>
      <c r="J493" s="197" t="s">
        <v>547</v>
      </c>
      <c r="K493" s="197" t="s">
        <v>547</v>
      </c>
    </row>
    <row r="494" spans="1:11" hidden="1" x14ac:dyDescent="0.35">
      <c r="B494" s="152" t="s">
        <v>182</v>
      </c>
      <c r="C494" s="73" t="s">
        <v>301</v>
      </c>
      <c r="D494" s="174"/>
      <c r="E494" s="174"/>
      <c r="F494" s="174"/>
      <c r="G494" s="174"/>
      <c r="H494" s="30"/>
      <c r="I494" s="58" t="s">
        <v>547</v>
      </c>
      <c r="J494" s="197" t="s">
        <v>547</v>
      </c>
      <c r="K494" s="197" t="s">
        <v>547</v>
      </c>
    </row>
    <row r="495" spans="1:11" hidden="1" x14ac:dyDescent="0.35">
      <c r="B495" s="152" t="s">
        <v>164</v>
      </c>
      <c r="C495" s="73" t="s">
        <v>301</v>
      </c>
      <c r="D495" s="174"/>
      <c r="E495" s="174"/>
      <c r="F495" s="174"/>
      <c r="G495" s="174"/>
      <c r="H495" s="30"/>
      <c r="I495" s="58" t="s">
        <v>547</v>
      </c>
      <c r="J495" s="197" t="s">
        <v>547</v>
      </c>
      <c r="K495" s="197" t="s">
        <v>547</v>
      </c>
    </row>
    <row r="496" spans="1:11" hidden="1" x14ac:dyDescent="0.35">
      <c r="B496" s="152" t="s">
        <v>595</v>
      </c>
      <c r="C496" s="73" t="s">
        <v>301</v>
      </c>
      <c r="D496" s="174"/>
      <c r="E496" s="174"/>
      <c r="F496" s="174"/>
      <c r="G496" s="174"/>
      <c r="H496" s="30"/>
      <c r="I496" s="58" t="s">
        <v>547</v>
      </c>
      <c r="J496" s="197" t="s">
        <v>547</v>
      </c>
      <c r="K496" s="197" t="s">
        <v>547</v>
      </c>
    </row>
    <row r="497" spans="1:11" hidden="1" x14ac:dyDescent="0.35">
      <c r="B497" s="152" t="s">
        <v>487</v>
      </c>
      <c r="C497" s="73" t="s">
        <v>301</v>
      </c>
      <c r="D497" s="174"/>
      <c r="E497" s="174"/>
      <c r="F497" s="174"/>
      <c r="G497" s="174"/>
      <c r="H497" s="30"/>
      <c r="I497" s="58" t="s">
        <v>547</v>
      </c>
      <c r="J497" s="197" t="s">
        <v>547</v>
      </c>
      <c r="K497" s="197" t="s">
        <v>547</v>
      </c>
    </row>
    <row r="498" spans="1:11" hidden="1" x14ac:dyDescent="0.35">
      <c r="A498" s="196"/>
      <c r="B498" s="178" t="s">
        <v>532</v>
      </c>
      <c r="C498" s="198" t="s">
        <v>301</v>
      </c>
      <c r="D498" s="168"/>
      <c r="E498" s="168"/>
      <c r="F498" s="168"/>
      <c r="G498" s="168"/>
      <c r="H498" s="23"/>
      <c r="I498" s="58" t="s">
        <v>547</v>
      </c>
      <c r="J498" s="197" t="s">
        <v>547</v>
      </c>
      <c r="K498" s="197" t="s">
        <v>547</v>
      </c>
    </row>
    <row r="499" spans="1:11" ht="18.5" hidden="1" x14ac:dyDescent="0.45">
      <c r="A499" s="2"/>
      <c r="B499" s="18" t="s">
        <v>317</v>
      </c>
      <c r="C499" s="64"/>
      <c r="D499" s="41">
        <f>D500+D509+D515+D519+D520+D523</f>
        <v>0</v>
      </c>
      <c r="E499" s="41">
        <f>E500+E509+E515+E519+E520+E523</f>
        <v>0</v>
      </c>
      <c r="F499" s="41">
        <f>F500+F509+F515+F519+F520+F523</f>
        <v>0</v>
      </c>
      <c r="G499" s="41">
        <f>G500+G509+G515+G519+G520+G523</f>
        <v>0</v>
      </c>
      <c r="H499" s="110">
        <f>H500+H509+H515+H519+H520+H523</f>
        <v>0</v>
      </c>
      <c r="I499" s="13">
        <f>SUM(I500,I509,I515,I519:I520, I523)</f>
        <v>0</v>
      </c>
      <c r="J499" s="98">
        <f>SUM(J500,J509,J515,J519:J520, J523)</f>
        <v>0</v>
      </c>
      <c r="K499" s="98">
        <f>SUM(K500,K509,K515,K519:K520, K523)</f>
        <v>0</v>
      </c>
    </row>
    <row r="500" spans="1:11" hidden="1" x14ac:dyDescent="0.35">
      <c r="A500" s="196"/>
      <c r="B500" s="178" t="s">
        <v>536</v>
      </c>
      <c r="C500" s="142"/>
      <c r="D500" s="168">
        <f>SUM(D501:D508)</f>
        <v>0</v>
      </c>
      <c r="E500" s="168">
        <f t="shared" ref="E500:F500" si="183">SUM(E501:E508)</f>
        <v>0</v>
      </c>
      <c r="F500" s="168">
        <f t="shared" si="183"/>
        <v>0</v>
      </c>
      <c r="G500" s="168">
        <f t="shared" ref="G500:H500" si="184">SUM(G501:G508)</f>
        <v>0</v>
      </c>
      <c r="H500" s="23">
        <f t="shared" si="184"/>
        <v>0</v>
      </c>
      <c r="I500" s="203">
        <f>SUM(I501:I508)</f>
        <v>0</v>
      </c>
      <c r="J500" s="63">
        <f>SUM(J501:J508)</f>
        <v>0</v>
      </c>
      <c r="K500" s="63">
        <f>SUM(K501:K508)</f>
        <v>0</v>
      </c>
    </row>
    <row r="501" spans="1:11" hidden="1" x14ac:dyDescent="0.35">
      <c r="B501" s="152" t="s">
        <v>288</v>
      </c>
      <c r="C501" s="73" t="s">
        <v>451</v>
      </c>
      <c r="D501" s="174"/>
      <c r="E501" s="174"/>
      <c r="F501" s="174"/>
      <c r="G501" s="174"/>
      <c r="H501" s="30"/>
      <c r="I501" s="97"/>
      <c r="J501" s="167"/>
      <c r="K501" s="167"/>
    </row>
    <row r="502" spans="1:11" hidden="1" x14ac:dyDescent="0.35">
      <c r="B502" s="152" t="s">
        <v>575</v>
      </c>
      <c r="C502" s="73" t="s">
        <v>451</v>
      </c>
      <c r="D502" s="174"/>
      <c r="E502" s="174"/>
      <c r="F502" s="174"/>
      <c r="G502" s="174"/>
      <c r="H502" s="30"/>
      <c r="I502" s="97"/>
      <c r="J502" s="167"/>
      <c r="K502" s="167"/>
    </row>
    <row r="503" spans="1:11" hidden="1" x14ac:dyDescent="0.35">
      <c r="B503" s="152" t="s">
        <v>719</v>
      </c>
      <c r="C503" s="73" t="s">
        <v>451</v>
      </c>
      <c r="D503" s="174"/>
      <c r="E503" s="174"/>
      <c r="F503" s="174"/>
      <c r="G503" s="174"/>
      <c r="H503" s="30"/>
      <c r="I503" s="97"/>
      <c r="J503" s="167"/>
      <c r="K503" s="167"/>
    </row>
    <row r="504" spans="1:11" hidden="1" x14ac:dyDescent="0.35">
      <c r="B504" s="152" t="s">
        <v>330</v>
      </c>
      <c r="C504" s="73" t="s">
        <v>451</v>
      </c>
      <c r="D504" s="174"/>
      <c r="E504" s="174"/>
      <c r="F504" s="174"/>
      <c r="G504" s="174"/>
      <c r="H504" s="30"/>
      <c r="I504" s="58"/>
      <c r="J504" s="197"/>
      <c r="K504" s="197"/>
    </row>
    <row r="505" spans="1:11" hidden="1" x14ac:dyDescent="0.35">
      <c r="B505" s="152" t="s">
        <v>593</v>
      </c>
      <c r="C505" s="73" t="s">
        <v>451</v>
      </c>
      <c r="D505" s="174"/>
      <c r="E505" s="174"/>
      <c r="F505" s="174"/>
      <c r="G505" s="174"/>
      <c r="H505" s="30"/>
      <c r="I505" s="58"/>
      <c r="J505" s="197"/>
      <c r="K505" s="197"/>
    </row>
    <row r="506" spans="1:11" hidden="1" x14ac:dyDescent="0.35">
      <c r="B506" s="152" t="s">
        <v>180</v>
      </c>
      <c r="C506" s="73" t="s">
        <v>451</v>
      </c>
      <c r="D506" s="174"/>
      <c r="E506" s="174"/>
      <c r="F506" s="174"/>
      <c r="G506" s="174"/>
      <c r="H506" s="30"/>
      <c r="I506" s="58"/>
      <c r="J506" s="197"/>
      <c r="K506" s="197"/>
    </row>
    <row r="507" spans="1:11" hidden="1" x14ac:dyDescent="0.35">
      <c r="B507" s="152" t="s">
        <v>84</v>
      </c>
      <c r="C507" s="73" t="s">
        <v>451</v>
      </c>
      <c r="D507" s="174"/>
      <c r="E507" s="174"/>
      <c r="F507" s="174"/>
      <c r="G507" s="174"/>
      <c r="H507" s="30"/>
      <c r="I507" s="97"/>
      <c r="J507" s="167"/>
      <c r="K507" s="167"/>
    </row>
    <row r="508" spans="1:11" hidden="1" x14ac:dyDescent="0.35">
      <c r="B508" s="152" t="s">
        <v>65</v>
      </c>
      <c r="C508" s="73" t="s">
        <v>451</v>
      </c>
      <c r="D508" s="174"/>
      <c r="E508" s="174"/>
      <c r="F508" s="174"/>
      <c r="G508" s="174"/>
      <c r="H508" s="30"/>
      <c r="I508" s="58"/>
      <c r="J508" s="197"/>
      <c r="K508" s="197"/>
    </row>
    <row r="509" spans="1:11" hidden="1" x14ac:dyDescent="0.35">
      <c r="A509" s="196"/>
      <c r="B509" s="178" t="s">
        <v>356</v>
      </c>
      <c r="C509" s="142"/>
      <c r="D509" s="214">
        <f>SUM(D510:D514)</f>
        <v>0</v>
      </c>
      <c r="E509" s="214">
        <f t="shared" ref="E509:G509" si="185">SUM(E510:E514)</f>
        <v>0</v>
      </c>
      <c r="F509" s="214">
        <f t="shared" si="185"/>
        <v>0</v>
      </c>
      <c r="G509" s="214">
        <f t="shared" si="185"/>
        <v>0</v>
      </c>
      <c r="H509" s="214">
        <f>SUM(H510:H514)</f>
        <v>0</v>
      </c>
      <c r="I509" s="129">
        <f>SUM(I510:I514)</f>
        <v>0</v>
      </c>
      <c r="J509" s="214">
        <f>SUM(J510:J514)</f>
        <v>0</v>
      </c>
      <c r="K509" s="214">
        <f>SUM(K510:K514)</f>
        <v>0</v>
      </c>
    </row>
    <row r="510" spans="1:11" hidden="1" x14ac:dyDescent="0.35">
      <c r="B510" s="152" t="s">
        <v>160</v>
      </c>
      <c r="C510" s="73" t="s">
        <v>451</v>
      </c>
      <c r="D510" s="35"/>
      <c r="E510" s="35"/>
      <c r="F510" s="35"/>
      <c r="G510" s="35"/>
      <c r="H510" s="12"/>
      <c r="I510" s="58" t="s">
        <v>547</v>
      </c>
      <c r="J510" s="197" t="s">
        <v>547</v>
      </c>
      <c r="K510" s="197" t="s">
        <v>547</v>
      </c>
    </row>
    <row r="511" spans="1:11" hidden="1" x14ac:dyDescent="0.35">
      <c r="B511" s="152" t="s">
        <v>176</v>
      </c>
      <c r="C511" s="73" t="s">
        <v>451</v>
      </c>
      <c r="D511" s="35"/>
      <c r="E511" s="35"/>
      <c r="F511" s="35"/>
      <c r="G511" s="35"/>
      <c r="H511" s="12"/>
      <c r="I511" s="58"/>
      <c r="J511" s="197"/>
      <c r="K511" s="197"/>
    </row>
    <row r="512" spans="1:11" hidden="1" x14ac:dyDescent="0.35">
      <c r="B512" s="152" t="s">
        <v>330</v>
      </c>
      <c r="C512" s="73" t="s">
        <v>451</v>
      </c>
      <c r="D512" s="35"/>
      <c r="E512" s="35"/>
      <c r="F512" s="35"/>
      <c r="G512" s="35"/>
      <c r="H512" s="12"/>
      <c r="I512" s="58"/>
      <c r="J512" s="197"/>
      <c r="K512" s="197"/>
    </row>
    <row r="513" spans="1:11" hidden="1" x14ac:dyDescent="0.35">
      <c r="B513" s="152" t="s">
        <v>687</v>
      </c>
      <c r="C513" s="73" t="s">
        <v>451</v>
      </c>
      <c r="D513" s="35"/>
      <c r="E513" s="35"/>
      <c r="F513" s="35"/>
      <c r="G513" s="35"/>
      <c r="H513" s="12"/>
      <c r="I513" s="58"/>
      <c r="J513" s="197"/>
      <c r="K513" s="197"/>
    </row>
    <row r="514" spans="1:11" hidden="1" x14ac:dyDescent="0.35">
      <c r="B514" s="152" t="s">
        <v>165</v>
      </c>
      <c r="C514" s="73" t="s">
        <v>451</v>
      </c>
      <c r="D514" s="35"/>
      <c r="E514" s="35"/>
      <c r="F514" s="35"/>
      <c r="G514" s="35"/>
      <c r="H514" s="12"/>
      <c r="I514" s="58"/>
      <c r="J514" s="197"/>
      <c r="K514" s="197"/>
    </row>
    <row r="515" spans="1:11" hidden="1" x14ac:dyDescent="0.35">
      <c r="A515" s="196"/>
      <c r="B515" s="178" t="s">
        <v>612</v>
      </c>
      <c r="C515" s="142"/>
      <c r="D515" s="168">
        <f>SUM(D516:D518)</f>
        <v>0</v>
      </c>
      <c r="E515" s="168">
        <f t="shared" ref="E515:K515" si="186">SUM(E516:E518)</f>
        <v>0</v>
      </c>
      <c r="F515" s="168">
        <f t="shared" si="186"/>
        <v>0</v>
      </c>
      <c r="G515" s="168">
        <f t="shared" ref="G515:H515" si="187">SUM(G516:G518)</f>
        <v>0</v>
      </c>
      <c r="H515" s="23">
        <f t="shared" si="187"/>
        <v>0</v>
      </c>
      <c r="I515" s="29">
        <f>SUM(I516:I518)</f>
        <v>0</v>
      </c>
      <c r="J515" s="168">
        <f>SUM(J516:J518)</f>
        <v>0</v>
      </c>
      <c r="K515" s="168">
        <f t="shared" si="186"/>
        <v>0</v>
      </c>
    </row>
    <row r="516" spans="1:11" hidden="1" x14ac:dyDescent="0.35">
      <c r="B516" s="152" t="s">
        <v>709</v>
      </c>
      <c r="C516" s="73" t="s">
        <v>144</v>
      </c>
      <c r="D516" s="174"/>
      <c r="E516" s="174"/>
      <c r="F516" s="174"/>
      <c r="G516" s="174"/>
      <c r="H516" s="30"/>
      <c r="I516" s="58"/>
      <c r="J516" s="197"/>
      <c r="K516" s="197"/>
    </row>
    <row r="517" spans="1:11" hidden="1" x14ac:dyDescent="0.35">
      <c r="B517" s="152" t="s">
        <v>398</v>
      </c>
      <c r="C517" s="73" t="s">
        <v>144</v>
      </c>
      <c r="D517" s="174"/>
      <c r="E517" s="174"/>
      <c r="F517" s="174"/>
      <c r="G517" s="174"/>
      <c r="H517" s="30"/>
      <c r="I517" s="58"/>
      <c r="J517" s="197"/>
      <c r="K517" s="197" t="s">
        <v>547</v>
      </c>
    </row>
    <row r="518" spans="1:11" hidden="1" x14ac:dyDescent="0.35">
      <c r="B518" s="152" t="s">
        <v>109</v>
      </c>
      <c r="C518" s="73" t="s">
        <v>301</v>
      </c>
      <c r="D518" s="174"/>
      <c r="E518" s="174"/>
      <c r="F518" s="174"/>
      <c r="G518" s="174"/>
      <c r="H518" s="30"/>
      <c r="I518" s="58"/>
      <c r="J518" s="197"/>
      <c r="K518" s="197"/>
    </row>
    <row r="519" spans="1:11" hidden="1" x14ac:dyDescent="0.35">
      <c r="A519" s="196"/>
      <c r="B519" s="178" t="s">
        <v>699</v>
      </c>
      <c r="C519" s="198" t="s">
        <v>301</v>
      </c>
      <c r="D519" s="168"/>
      <c r="E519" s="168"/>
      <c r="F519" s="168"/>
      <c r="G519" s="168"/>
      <c r="H519" s="23"/>
      <c r="I519" s="58" t="s">
        <v>547</v>
      </c>
      <c r="J519" s="197" t="s">
        <v>547</v>
      </c>
      <c r="K519" s="197" t="s">
        <v>547</v>
      </c>
    </row>
    <row r="520" spans="1:11" hidden="1" x14ac:dyDescent="0.35">
      <c r="A520" s="196"/>
      <c r="B520" s="178" t="s">
        <v>77</v>
      </c>
      <c r="C520" s="142"/>
      <c r="D520" s="168">
        <f>SUM(D521:D522)</f>
        <v>0</v>
      </c>
      <c r="E520" s="168">
        <f t="shared" ref="E520:K520" si="188">SUM(E521:E522)</f>
        <v>0</v>
      </c>
      <c r="F520" s="168">
        <f t="shared" si="188"/>
        <v>0</v>
      </c>
      <c r="G520" s="168">
        <f t="shared" ref="G520:H520" si="189">SUM(G521:G522)</f>
        <v>0</v>
      </c>
      <c r="H520" s="23">
        <f t="shared" si="189"/>
        <v>0</v>
      </c>
      <c r="I520" s="29">
        <f>SUM(I521:I522)</f>
        <v>0</v>
      </c>
      <c r="J520" s="168">
        <f>SUM(J521:J522)</f>
        <v>0</v>
      </c>
      <c r="K520" s="168">
        <f t="shared" si="188"/>
        <v>0</v>
      </c>
    </row>
    <row r="521" spans="1:11" hidden="1" x14ac:dyDescent="0.35">
      <c r="B521" s="152" t="s">
        <v>521</v>
      </c>
      <c r="C521" s="73" t="s">
        <v>144</v>
      </c>
      <c r="D521" s="174"/>
      <c r="E521" s="174"/>
      <c r="F521" s="174"/>
      <c r="G521" s="174"/>
      <c r="H521" s="30"/>
      <c r="I521" s="58"/>
      <c r="J521" s="197"/>
      <c r="K521" s="197"/>
    </row>
    <row r="522" spans="1:11" hidden="1" x14ac:dyDescent="0.35">
      <c r="B522" s="152" t="s">
        <v>1</v>
      </c>
      <c r="C522" s="73" t="s">
        <v>301</v>
      </c>
      <c r="D522" s="174"/>
      <c r="E522" s="174"/>
      <c r="F522" s="174"/>
      <c r="G522" s="174"/>
      <c r="H522" s="30"/>
      <c r="I522" s="58" t="s">
        <v>547</v>
      </c>
      <c r="J522" s="197" t="s">
        <v>547</v>
      </c>
      <c r="K522" s="197" t="s">
        <v>547</v>
      </c>
    </row>
    <row r="523" spans="1:11" hidden="1" x14ac:dyDescent="0.35">
      <c r="A523" s="196"/>
      <c r="B523" s="178" t="s">
        <v>627</v>
      </c>
      <c r="C523" s="198" t="s">
        <v>301</v>
      </c>
      <c r="D523" s="168"/>
      <c r="E523" s="168"/>
      <c r="F523" s="168"/>
      <c r="G523" s="168"/>
      <c r="H523" s="23"/>
      <c r="I523" s="58" t="s">
        <v>547</v>
      </c>
      <c r="J523" s="197" t="s">
        <v>547</v>
      </c>
      <c r="K523" s="197" t="s">
        <v>547</v>
      </c>
    </row>
    <row r="524" spans="1:11" ht="18.5" hidden="1" x14ac:dyDescent="0.45">
      <c r="A524" s="2"/>
      <c r="B524" s="18" t="s">
        <v>611</v>
      </c>
      <c r="C524" s="64"/>
      <c r="D524" s="41">
        <f>D525+D530+D535+D540+D545+D550+D551</f>
        <v>0</v>
      </c>
      <c r="E524" s="41">
        <f t="shared" ref="E524:F524" si="190">E525+E530+E535+E540+E545+E550+E551</f>
        <v>0</v>
      </c>
      <c r="F524" s="41">
        <f t="shared" si="190"/>
        <v>0</v>
      </c>
      <c r="G524" s="41">
        <f t="shared" ref="G524:H524" si="191">G525+G530+G535+G540+G545+G550+G551</f>
        <v>0</v>
      </c>
      <c r="H524" s="110">
        <f t="shared" si="191"/>
        <v>0</v>
      </c>
      <c r="I524" s="113">
        <f>SUM(I525,I530,I535,I540,I545,I550:I551)</f>
        <v>0</v>
      </c>
      <c r="J524" s="41">
        <f t="shared" ref="J524:K524" si="192">SUM(J525,J530,J535,J540,J545,J550:J551)</f>
        <v>0</v>
      </c>
      <c r="K524" s="41">
        <f t="shared" si="192"/>
        <v>0</v>
      </c>
    </row>
    <row r="525" spans="1:11" hidden="1" x14ac:dyDescent="0.35">
      <c r="A525" s="196"/>
      <c r="B525" s="178" t="s">
        <v>697</v>
      </c>
      <c r="C525" s="142"/>
      <c r="D525" s="168">
        <f>SUM(D526:D529)</f>
        <v>0</v>
      </c>
      <c r="E525" s="168">
        <f t="shared" ref="E525:F525" si="193">SUM(E526:E529)</f>
        <v>0</v>
      </c>
      <c r="F525" s="168">
        <f t="shared" si="193"/>
        <v>0</v>
      </c>
      <c r="G525" s="168">
        <f t="shared" ref="G525:H525" si="194">SUM(G526:G529)</f>
        <v>0</v>
      </c>
      <c r="H525" s="23">
        <f t="shared" si="194"/>
        <v>0</v>
      </c>
      <c r="I525" s="29">
        <f>SUM(I526:I529)</f>
        <v>0</v>
      </c>
      <c r="J525" s="168">
        <f t="shared" ref="J525:K525" si="195">SUM(J526:J529)</f>
        <v>0</v>
      </c>
      <c r="K525" s="168">
        <f t="shared" si="195"/>
        <v>0</v>
      </c>
    </row>
    <row r="526" spans="1:11" hidden="1" x14ac:dyDescent="0.35">
      <c r="B526" s="152" t="s">
        <v>141</v>
      </c>
      <c r="C526" s="73" t="s">
        <v>450</v>
      </c>
      <c r="D526" s="174"/>
      <c r="E526" s="174"/>
      <c r="F526" s="174"/>
      <c r="G526" s="174"/>
      <c r="H526" s="30"/>
      <c r="I526" s="58"/>
      <c r="J526" s="197"/>
      <c r="K526" s="197"/>
    </row>
    <row r="527" spans="1:11" hidden="1" x14ac:dyDescent="0.35">
      <c r="B527" s="152" t="s">
        <v>599</v>
      </c>
      <c r="C527" s="73" t="s">
        <v>450</v>
      </c>
      <c r="D527" s="174"/>
      <c r="E527" s="174"/>
      <c r="F527" s="174"/>
      <c r="G527" s="174"/>
      <c r="H527" s="30"/>
      <c r="I527" s="58"/>
      <c r="J527" s="197"/>
      <c r="K527" s="197"/>
    </row>
    <row r="528" spans="1:11" hidden="1" x14ac:dyDescent="0.35">
      <c r="B528" s="152" t="s">
        <v>702</v>
      </c>
      <c r="C528" s="73" t="s">
        <v>450</v>
      </c>
      <c r="D528" s="174"/>
      <c r="E528" s="174"/>
      <c r="F528" s="174"/>
      <c r="G528" s="174"/>
      <c r="H528" s="30"/>
      <c r="I528" s="58"/>
      <c r="J528" s="197"/>
      <c r="K528" s="197"/>
    </row>
    <row r="529" spans="1:11" hidden="1" x14ac:dyDescent="0.35">
      <c r="B529" s="152" t="s">
        <v>509</v>
      </c>
      <c r="C529" s="73" t="s">
        <v>450</v>
      </c>
      <c r="D529" s="174"/>
      <c r="E529" s="174"/>
      <c r="F529" s="174"/>
      <c r="G529" s="174"/>
      <c r="H529" s="30"/>
      <c r="I529" s="58"/>
      <c r="J529" s="197"/>
      <c r="K529" s="197"/>
    </row>
    <row r="530" spans="1:11" hidden="1" x14ac:dyDescent="0.35">
      <c r="A530" s="196"/>
      <c r="B530" s="178" t="s">
        <v>34</v>
      </c>
      <c r="C530" s="142"/>
      <c r="D530" s="168">
        <f>SUM(D531:D534)</f>
        <v>0</v>
      </c>
      <c r="E530" s="168">
        <f t="shared" ref="E530:K530" si="196">SUM(E531:E534)</f>
        <v>0</v>
      </c>
      <c r="F530" s="168">
        <f t="shared" si="196"/>
        <v>0</v>
      </c>
      <c r="G530" s="168">
        <f t="shared" ref="G530:H530" si="197">SUM(G531:G534)</f>
        <v>0</v>
      </c>
      <c r="H530" s="23">
        <f t="shared" si="197"/>
        <v>0</v>
      </c>
      <c r="I530" s="29">
        <f>SUM(I531:I534)</f>
        <v>0</v>
      </c>
      <c r="J530" s="168">
        <f t="shared" si="196"/>
        <v>0</v>
      </c>
      <c r="K530" s="168">
        <f t="shared" si="196"/>
        <v>0</v>
      </c>
    </row>
    <row r="531" spans="1:11" hidden="1" x14ac:dyDescent="0.35">
      <c r="B531" s="152" t="s">
        <v>45</v>
      </c>
      <c r="C531" s="73" t="s">
        <v>450</v>
      </c>
      <c r="D531" s="174"/>
      <c r="E531" s="174"/>
      <c r="F531" s="174"/>
      <c r="G531" s="174"/>
      <c r="H531" s="30"/>
      <c r="I531" s="58"/>
      <c r="J531" s="197"/>
      <c r="K531" s="197"/>
    </row>
    <row r="532" spans="1:11" hidden="1" x14ac:dyDescent="0.35">
      <c r="B532" s="152" t="s">
        <v>462</v>
      </c>
      <c r="C532" s="73" t="s">
        <v>450</v>
      </c>
      <c r="D532" s="174"/>
      <c r="E532" s="174"/>
      <c r="F532" s="174"/>
      <c r="G532" s="174"/>
      <c r="H532" s="30"/>
      <c r="I532" s="58"/>
      <c r="J532" s="197"/>
      <c r="K532" s="197"/>
    </row>
    <row r="533" spans="1:11" hidden="1" x14ac:dyDescent="0.35">
      <c r="B533" s="152" t="s">
        <v>92</v>
      </c>
      <c r="C533" s="73" t="s">
        <v>450</v>
      </c>
      <c r="D533" s="174"/>
      <c r="E533" s="174"/>
      <c r="F533" s="174"/>
      <c r="G533" s="174"/>
      <c r="H533" s="30"/>
      <c r="I533" s="58"/>
      <c r="J533" s="197"/>
      <c r="K533" s="197"/>
    </row>
    <row r="534" spans="1:11" hidden="1" x14ac:dyDescent="0.35">
      <c r="B534" s="152" t="s">
        <v>99</v>
      </c>
      <c r="C534" s="73" t="s">
        <v>450</v>
      </c>
      <c r="D534" s="174"/>
      <c r="E534" s="174"/>
      <c r="F534" s="174"/>
      <c r="G534" s="174"/>
      <c r="H534" s="30"/>
      <c r="I534" s="58"/>
      <c r="J534" s="197"/>
      <c r="K534" s="197"/>
    </row>
    <row r="535" spans="1:11" hidden="1" x14ac:dyDescent="0.35">
      <c r="A535" s="196"/>
      <c r="B535" s="178" t="s">
        <v>346</v>
      </c>
      <c r="C535" s="142"/>
      <c r="D535" s="168">
        <f>SUM(D536:D539)</f>
        <v>0</v>
      </c>
      <c r="E535" s="168">
        <f t="shared" ref="E535:K535" si="198">SUM(E536:E539)</f>
        <v>0</v>
      </c>
      <c r="F535" s="168">
        <f t="shared" si="198"/>
        <v>0</v>
      </c>
      <c r="G535" s="168">
        <f t="shared" ref="G535:H535" si="199">SUM(G536:G539)</f>
        <v>0</v>
      </c>
      <c r="H535" s="23">
        <f t="shared" si="199"/>
        <v>0</v>
      </c>
      <c r="I535" s="29">
        <f>SUM(I536:I539)</f>
        <v>0</v>
      </c>
      <c r="J535" s="168">
        <f t="shared" si="198"/>
        <v>0</v>
      </c>
      <c r="K535" s="168">
        <f t="shared" si="198"/>
        <v>0</v>
      </c>
    </row>
    <row r="536" spans="1:11" hidden="1" x14ac:dyDescent="0.35">
      <c r="B536" s="152" t="s">
        <v>300</v>
      </c>
      <c r="C536" s="73" t="s">
        <v>450</v>
      </c>
      <c r="D536" s="174"/>
      <c r="E536" s="174"/>
      <c r="F536" s="174"/>
      <c r="G536" s="174"/>
      <c r="H536" s="30"/>
      <c r="I536" s="58"/>
      <c r="J536" s="197"/>
      <c r="K536" s="197"/>
    </row>
    <row r="537" spans="1:11" hidden="1" x14ac:dyDescent="0.35">
      <c r="B537" s="152" t="s">
        <v>193</v>
      </c>
      <c r="C537" s="73" t="s">
        <v>450</v>
      </c>
      <c r="D537" s="174"/>
      <c r="E537" s="174"/>
      <c r="F537" s="174"/>
      <c r="G537" s="174"/>
      <c r="H537" s="30"/>
      <c r="I537" s="58"/>
      <c r="J537" s="197"/>
      <c r="K537" s="197"/>
    </row>
    <row r="538" spans="1:11" hidden="1" x14ac:dyDescent="0.35">
      <c r="B538" s="152" t="s">
        <v>630</v>
      </c>
      <c r="C538" s="73" t="s">
        <v>450</v>
      </c>
      <c r="D538" s="174"/>
      <c r="E538" s="174"/>
      <c r="F538" s="174"/>
      <c r="G538" s="174"/>
      <c r="H538" s="30"/>
      <c r="I538" s="58"/>
      <c r="J538" s="197"/>
      <c r="K538" s="197"/>
    </row>
    <row r="539" spans="1:11" hidden="1" x14ac:dyDescent="0.35">
      <c r="B539" s="152" t="s">
        <v>464</v>
      </c>
      <c r="C539" s="73" t="s">
        <v>450</v>
      </c>
      <c r="D539" s="174"/>
      <c r="E539" s="174"/>
      <c r="F539" s="174"/>
      <c r="G539" s="174"/>
      <c r="H539" s="30"/>
      <c r="I539" s="58"/>
      <c r="J539" s="197"/>
      <c r="K539" s="197"/>
    </row>
    <row r="540" spans="1:11" hidden="1" x14ac:dyDescent="0.35">
      <c r="A540" s="196"/>
      <c r="B540" s="178" t="s">
        <v>483</v>
      </c>
      <c r="C540" s="142"/>
      <c r="D540" s="168">
        <f>SUM(D541:D544)</f>
        <v>0</v>
      </c>
      <c r="E540" s="168">
        <f t="shared" ref="E540:K540" si="200">SUM(E541:E544)</f>
        <v>0</v>
      </c>
      <c r="F540" s="168">
        <f t="shared" si="200"/>
        <v>0</v>
      </c>
      <c r="G540" s="168">
        <f t="shared" ref="G540:H540" si="201">SUM(G541:G544)</f>
        <v>0</v>
      </c>
      <c r="H540" s="23">
        <f t="shared" si="201"/>
        <v>0</v>
      </c>
      <c r="I540" s="29">
        <f>SUM(I541:I544)</f>
        <v>0</v>
      </c>
      <c r="J540" s="168">
        <f t="shared" si="200"/>
        <v>0</v>
      </c>
      <c r="K540" s="168">
        <f t="shared" si="200"/>
        <v>0</v>
      </c>
    </row>
    <row r="541" spans="1:11" hidden="1" x14ac:dyDescent="0.35">
      <c r="B541" s="152" t="s">
        <v>434</v>
      </c>
      <c r="C541" s="73" t="s">
        <v>450</v>
      </c>
      <c r="D541" s="174"/>
      <c r="E541" s="174"/>
      <c r="F541" s="174"/>
      <c r="G541" s="174"/>
      <c r="H541" s="30"/>
      <c r="I541" s="58"/>
      <c r="J541" s="197"/>
      <c r="K541" s="197"/>
    </row>
    <row r="542" spans="1:11" hidden="1" x14ac:dyDescent="0.35">
      <c r="B542" s="152" t="s">
        <v>488</v>
      </c>
      <c r="C542" s="73" t="s">
        <v>450</v>
      </c>
      <c r="D542" s="174"/>
      <c r="E542" s="174"/>
      <c r="F542" s="174"/>
      <c r="G542" s="174"/>
      <c r="H542" s="30"/>
      <c r="I542" s="58"/>
      <c r="J542" s="197"/>
      <c r="K542" s="197"/>
    </row>
    <row r="543" spans="1:11" hidden="1" x14ac:dyDescent="0.35">
      <c r="B543" s="152" t="s">
        <v>134</v>
      </c>
      <c r="C543" s="73" t="s">
        <v>450</v>
      </c>
      <c r="D543" s="174"/>
      <c r="E543" s="174"/>
      <c r="F543" s="174"/>
      <c r="G543" s="174"/>
      <c r="H543" s="30"/>
      <c r="I543" s="58"/>
      <c r="J543" s="197"/>
      <c r="K543" s="197"/>
    </row>
    <row r="544" spans="1:11" hidden="1" x14ac:dyDescent="0.35">
      <c r="B544" s="152" t="s">
        <v>128</v>
      </c>
      <c r="C544" s="73" t="s">
        <v>450</v>
      </c>
      <c r="D544" s="174"/>
      <c r="E544" s="174"/>
      <c r="F544" s="174"/>
      <c r="G544" s="174"/>
      <c r="H544" s="30"/>
      <c r="I544" s="58"/>
      <c r="J544" s="197"/>
      <c r="K544" s="197"/>
    </row>
    <row r="545" spans="1:11" hidden="1" x14ac:dyDescent="0.35">
      <c r="A545" s="196"/>
      <c r="B545" s="178" t="s">
        <v>413</v>
      </c>
      <c r="C545" s="142"/>
      <c r="D545" s="168">
        <f>SUM(D546:D549)</f>
        <v>0</v>
      </c>
      <c r="E545" s="168">
        <f t="shared" ref="E545:K545" si="202">SUM(E546:E549)</f>
        <v>0</v>
      </c>
      <c r="F545" s="168">
        <f t="shared" si="202"/>
        <v>0</v>
      </c>
      <c r="G545" s="168">
        <f t="shared" ref="G545:H545" si="203">SUM(G546:G549)</f>
        <v>0</v>
      </c>
      <c r="H545" s="23">
        <f t="shared" si="203"/>
        <v>0</v>
      </c>
      <c r="I545" s="29">
        <f>SUM(I546:I549)</f>
        <v>0</v>
      </c>
      <c r="J545" s="168">
        <f t="shared" si="202"/>
        <v>0</v>
      </c>
      <c r="K545" s="168">
        <f t="shared" si="202"/>
        <v>0</v>
      </c>
    </row>
    <row r="546" spans="1:11" hidden="1" x14ac:dyDescent="0.35">
      <c r="B546" s="152" t="s">
        <v>348</v>
      </c>
      <c r="C546" s="73" t="s">
        <v>144</v>
      </c>
      <c r="D546" s="174"/>
      <c r="E546" s="174"/>
      <c r="F546" s="174"/>
      <c r="G546" s="174"/>
      <c r="H546" s="30"/>
      <c r="I546" s="58"/>
      <c r="J546" s="197"/>
      <c r="K546" s="197"/>
    </row>
    <row r="547" spans="1:11" hidden="1" x14ac:dyDescent="0.35">
      <c r="B547" s="152" t="s">
        <v>242</v>
      </c>
      <c r="C547" s="73" t="s">
        <v>144</v>
      </c>
      <c r="D547" s="174"/>
      <c r="E547" s="174"/>
      <c r="F547" s="174"/>
      <c r="G547" s="174"/>
      <c r="H547" s="30"/>
      <c r="I547" s="58"/>
      <c r="J547" s="197"/>
      <c r="K547" s="197"/>
    </row>
    <row r="548" spans="1:11" hidden="1" x14ac:dyDescent="0.35">
      <c r="B548" s="152" t="s">
        <v>343</v>
      </c>
      <c r="C548" s="73" t="s">
        <v>144</v>
      </c>
      <c r="D548" s="174"/>
      <c r="E548" s="174"/>
      <c r="F548" s="174"/>
      <c r="G548" s="174"/>
      <c r="H548" s="30"/>
      <c r="I548" s="58"/>
      <c r="J548" s="197"/>
      <c r="K548" s="197"/>
    </row>
    <row r="549" spans="1:11" hidden="1" x14ac:dyDescent="0.35">
      <c r="B549" s="152" t="s">
        <v>592</v>
      </c>
      <c r="C549" s="73" t="s">
        <v>144</v>
      </c>
      <c r="D549" s="174"/>
      <c r="E549" s="174"/>
      <c r="F549" s="174"/>
      <c r="G549" s="174"/>
      <c r="H549" s="30"/>
      <c r="I549" s="58"/>
      <c r="J549" s="197"/>
      <c r="K549" s="197"/>
    </row>
    <row r="550" spans="1:11" hidden="1" x14ac:dyDescent="0.35">
      <c r="A550" s="196"/>
      <c r="B550" s="178" t="s">
        <v>463</v>
      </c>
      <c r="C550" s="198" t="s">
        <v>144</v>
      </c>
      <c r="D550" s="168"/>
      <c r="E550" s="168"/>
      <c r="F550" s="168"/>
      <c r="G550" s="168"/>
      <c r="H550" s="23"/>
      <c r="I550" s="75"/>
      <c r="J550" s="5"/>
      <c r="K550" s="5"/>
    </row>
    <row r="551" spans="1:11" hidden="1" x14ac:dyDescent="0.35">
      <c r="A551" s="196"/>
      <c r="B551" s="178" t="s">
        <v>232</v>
      </c>
      <c r="C551" s="198" t="s">
        <v>301</v>
      </c>
      <c r="D551" s="168"/>
      <c r="E551" s="168"/>
      <c r="F551" s="168"/>
      <c r="G551" s="168"/>
      <c r="H551" s="23"/>
      <c r="I551" s="58" t="s">
        <v>547</v>
      </c>
      <c r="J551" s="197" t="s">
        <v>547</v>
      </c>
      <c r="K551" s="197" t="s">
        <v>547</v>
      </c>
    </row>
    <row r="552" spans="1:11" ht="18.5" hidden="1" x14ac:dyDescent="0.45">
      <c r="A552" s="2"/>
      <c r="B552" s="18" t="s">
        <v>62</v>
      </c>
      <c r="C552" s="64"/>
      <c r="D552" s="41">
        <f>SUM(D553:D557)+D565+D569+D570+D571</f>
        <v>0</v>
      </c>
      <c r="E552" s="41">
        <f t="shared" ref="E552:F552" si="204">SUM(E553:E557)+E565+E569+E570+E571</f>
        <v>0</v>
      </c>
      <c r="F552" s="41">
        <f t="shared" si="204"/>
        <v>0</v>
      </c>
      <c r="G552" s="41">
        <f t="shared" ref="G552:H552" si="205">SUM(G553:G557)+G565+G569+G570+G571</f>
        <v>0</v>
      </c>
      <c r="H552" s="110">
        <f t="shared" si="205"/>
        <v>0</v>
      </c>
      <c r="I552" s="13">
        <f>SUM(I553:I557,I565,I569:I571)</f>
        <v>0</v>
      </c>
      <c r="J552" s="98">
        <f t="shared" ref="J552:K552" si="206">SUM(J553:J557,J565,J569:J571)</f>
        <v>0</v>
      </c>
      <c r="K552" s="98">
        <f t="shared" si="206"/>
        <v>0</v>
      </c>
    </row>
    <row r="553" spans="1:11" hidden="1" x14ac:dyDescent="0.35">
      <c r="A553" s="196"/>
      <c r="B553" s="178" t="s">
        <v>423</v>
      </c>
      <c r="C553" s="198" t="s">
        <v>144</v>
      </c>
      <c r="D553" s="168"/>
      <c r="E553" s="168"/>
      <c r="F553" s="168"/>
      <c r="G553" s="168"/>
      <c r="H553" s="23"/>
      <c r="I553" s="58" t="s">
        <v>547</v>
      </c>
      <c r="J553" s="197" t="s">
        <v>547</v>
      </c>
      <c r="K553" s="197" t="s">
        <v>547</v>
      </c>
    </row>
    <row r="554" spans="1:11" hidden="1" x14ac:dyDescent="0.35">
      <c r="A554" s="196"/>
      <c r="B554" s="178" t="s">
        <v>670</v>
      </c>
      <c r="C554" s="198" t="s">
        <v>144</v>
      </c>
      <c r="D554" s="168"/>
      <c r="E554" s="168"/>
      <c r="F554" s="168"/>
      <c r="G554" s="168"/>
      <c r="H554" s="23"/>
      <c r="I554" s="75"/>
      <c r="J554" s="5"/>
      <c r="K554" s="5"/>
    </row>
    <row r="555" spans="1:11" hidden="1" x14ac:dyDescent="0.35">
      <c r="A555" s="196"/>
      <c r="B555" s="178" t="s">
        <v>500</v>
      </c>
      <c r="C555" s="198" t="s">
        <v>144</v>
      </c>
      <c r="D555" s="168"/>
      <c r="E555" s="168"/>
      <c r="F555" s="168"/>
      <c r="G555" s="168"/>
      <c r="H555" s="23"/>
      <c r="I555" s="75"/>
      <c r="J555" s="5"/>
      <c r="K555" s="5"/>
    </row>
    <row r="556" spans="1:11" hidden="1" x14ac:dyDescent="0.35">
      <c r="A556" s="196"/>
      <c r="B556" s="178" t="s">
        <v>519</v>
      </c>
      <c r="C556" s="198" t="s">
        <v>144</v>
      </c>
      <c r="D556" s="168"/>
      <c r="E556" s="168"/>
      <c r="F556" s="168"/>
      <c r="G556" s="168"/>
      <c r="H556" s="23"/>
      <c r="I556" s="75"/>
      <c r="J556" s="5"/>
      <c r="K556" s="5"/>
    </row>
    <row r="557" spans="1:11" hidden="1" x14ac:dyDescent="0.35">
      <c r="A557" s="196"/>
      <c r="B557" s="178" t="s">
        <v>552</v>
      </c>
      <c r="C557" s="142"/>
      <c r="D557" s="168">
        <f>SUM(D558:D564)</f>
        <v>0</v>
      </c>
      <c r="E557" s="168">
        <f t="shared" ref="E557:K557" si="207">SUM(E558:E564)</f>
        <v>0</v>
      </c>
      <c r="F557" s="168">
        <f t="shared" si="207"/>
        <v>0</v>
      </c>
      <c r="G557" s="168">
        <f t="shared" ref="G557:H557" si="208">SUM(G558:G564)</f>
        <v>0</v>
      </c>
      <c r="H557" s="23">
        <f t="shared" si="208"/>
        <v>0</v>
      </c>
      <c r="I557" s="203">
        <f>SUM(I558:I564)</f>
        <v>0</v>
      </c>
      <c r="J557" s="63">
        <f t="shared" si="207"/>
        <v>0</v>
      </c>
      <c r="K557" s="63">
        <f t="shared" si="207"/>
        <v>0</v>
      </c>
    </row>
    <row r="558" spans="1:11" hidden="1" x14ac:dyDescent="0.35">
      <c r="B558" s="152" t="s">
        <v>565</v>
      </c>
      <c r="C558" s="73" t="s">
        <v>144</v>
      </c>
      <c r="D558" s="174"/>
      <c r="E558" s="174"/>
      <c r="F558" s="174"/>
      <c r="G558" s="174"/>
      <c r="H558" s="30"/>
      <c r="I558" s="58"/>
      <c r="J558" s="197"/>
      <c r="K558" s="197"/>
    </row>
    <row r="559" spans="1:11" hidden="1" x14ac:dyDescent="0.35">
      <c r="B559" s="152" t="s">
        <v>641</v>
      </c>
      <c r="C559" s="73" t="s">
        <v>144</v>
      </c>
      <c r="D559" s="174"/>
      <c r="E559" s="174"/>
      <c r="F559" s="174"/>
      <c r="G559" s="174"/>
      <c r="H559" s="30"/>
      <c r="I559" s="58"/>
      <c r="J559" s="197"/>
      <c r="K559" s="197"/>
    </row>
    <row r="560" spans="1:11" hidden="1" x14ac:dyDescent="0.35">
      <c r="B560" s="152" t="s">
        <v>540</v>
      </c>
      <c r="C560" s="73" t="s">
        <v>144</v>
      </c>
      <c r="D560" s="174"/>
      <c r="E560" s="174"/>
      <c r="F560" s="174"/>
      <c r="G560" s="174"/>
      <c r="H560" s="30"/>
      <c r="I560" s="58"/>
      <c r="J560" s="197"/>
      <c r="K560" s="197"/>
    </row>
    <row r="561" spans="1:11" hidden="1" x14ac:dyDescent="0.35">
      <c r="B561" s="152" t="s">
        <v>528</v>
      </c>
      <c r="C561" s="73" t="s">
        <v>144</v>
      </c>
      <c r="D561" s="174"/>
      <c r="E561" s="174"/>
      <c r="F561" s="174"/>
      <c r="G561" s="174"/>
      <c r="H561" s="30"/>
      <c r="I561" s="58"/>
      <c r="J561" s="197"/>
      <c r="K561" s="197"/>
    </row>
    <row r="562" spans="1:11" hidden="1" x14ac:dyDescent="0.35">
      <c r="B562" s="152" t="s">
        <v>516</v>
      </c>
      <c r="C562" s="73" t="s">
        <v>144</v>
      </c>
      <c r="D562" s="174"/>
      <c r="E562" s="174"/>
      <c r="F562" s="174"/>
      <c r="G562" s="174"/>
      <c r="H562" s="30"/>
      <c r="I562" s="58"/>
      <c r="J562" s="197"/>
      <c r="K562" s="197"/>
    </row>
    <row r="563" spans="1:11" hidden="1" x14ac:dyDescent="0.35">
      <c r="B563" s="152" t="s">
        <v>494</v>
      </c>
      <c r="C563" s="73" t="s">
        <v>144</v>
      </c>
      <c r="D563" s="174"/>
      <c r="E563" s="174"/>
      <c r="F563" s="174"/>
      <c r="G563" s="174"/>
      <c r="H563" s="30"/>
      <c r="I563" s="58"/>
      <c r="J563" s="197"/>
      <c r="K563" s="197"/>
    </row>
    <row r="564" spans="1:11" hidden="1" x14ac:dyDescent="0.35">
      <c r="B564" s="152" t="s">
        <v>26</v>
      </c>
      <c r="C564" s="73" t="s">
        <v>144</v>
      </c>
      <c r="D564" s="174"/>
      <c r="E564" s="174"/>
      <c r="F564" s="174"/>
      <c r="G564" s="174"/>
      <c r="H564" s="30"/>
      <c r="I564" s="58"/>
      <c r="J564" s="197"/>
      <c r="K564" s="197"/>
    </row>
    <row r="565" spans="1:11" hidden="1" x14ac:dyDescent="0.35">
      <c r="A565" s="196"/>
      <c r="B565" s="178" t="s">
        <v>534</v>
      </c>
      <c r="C565" s="198"/>
      <c r="D565" s="168">
        <f>SUM(D566:D568)</f>
        <v>0</v>
      </c>
      <c r="E565" s="168">
        <f t="shared" ref="E565:K565" si="209">SUM(E566:E568)</f>
        <v>0</v>
      </c>
      <c r="F565" s="168">
        <f t="shared" si="209"/>
        <v>0</v>
      </c>
      <c r="G565" s="168">
        <f t="shared" ref="G565:H565" si="210">SUM(G566:G568)</f>
        <v>0</v>
      </c>
      <c r="H565" s="23">
        <f t="shared" si="210"/>
        <v>0</v>
      </c>
      <c r="I565" s="29">
        <f>SUM(I566:I568)</f>
        <v>0</v>
      </c>
      <c r="J565" s="168">
        <f t="shared" si="209"/>
        <v>0</v>
      </c>
      <c r="K565" s="168">
        <f t="shared" si="209"/>
        <v>0</v>
      </c>
    </row>
    <row r="566" spans="1:11" hidden="1" x14ac:dyDescent="0.35">
      <c r="B566" s="152" t="s">
        <v>700</v>
      </c>
      <c r="C566" s="73" t="s">
        <v>144</v>
      </c>
      <c r="D566" s="174"/>
      <c r="E566" s="174"/>
      <c r="F566" s="174"/>
      <c r="G566" s="174"/>
      <c r="H566" s="30"/>
      <c r="I566" s="58"/>
      <c r="J566" s="197"/>
      <c r="K566" s="197"/>
    </row>
    <row r="567" spans="1:11" hidden="1" x14ac:dyDescent="0.35">
      <c r="B567" s="152" t="s">
        <v>660</v>
      </c>
      <c r="C567" s="73" t="s">
        <v>144</v>
      </c>
      <c r="D567" s="174"/>
      <c r="E567" s="174"/>
      <c r="F567" s="174"/>
      <c r="G567" s="174"/>
      <c r="H567" s="30"/>
      <c r="I567" s="58"/>
      <c r="J567" s="197"/>
      <c r="K567" s="197"/>
    </row>
    <row r="568" spans="1:11" hidden="1" x14ac:dyDescent="0.35">
      <c r="B568" s="152" t="s">
        <v>32</v>
      </c>
      <c r="C568" s="73" t="s">
        <v>144</v>
      </c>
      <c r="D568" s="174"/>
      <c r="E568" s="174"/>
      <c r="F568" s="174"/>
      <c r="G568" s="174"/>
      <c r="H568" s="30"/>
      <c r="I568" s="58"/>
      <c r="J568" s="197"/>
      <c r="K568" s="197"/>
    </row>
    <row r="569" spans="1:11" hidden="1" x14ac:dyDescent="0.35">
      <c r="A569" s="196"/>
      <c r="B569" s="178" t="s">
        <v>199</v>
      </c>
      <c r="C569" s="198" t="s">
        <v>144</v>
      </c>
      <c r="D569" s="168"/>
      <c r="E569" s="168"/>
      <c r="F569" s="168"/>
      <c r="G569" s="168"/>
      <c r="H569" s="23"/>
      <c r="I569" s="75"/>
      <c r="J569" s="5"/>
      <c r="K569" s="5"/>
    </row>
    <row r="570" spans="1:11" hidden="1" x14ac:dyDescent="0.35">
      <c r="A570" s="196"/>
      <c r="B570" s="178" t="s">
        <v>324</v>
      </c>
      <c r="C570" s="198" t="s">
        <v>144</v>
      </c>
      <c r="D570" s="168"/>
      <c r="E570" s="168"/>
      <c r="F570" s="168"/>
      <c r="G570" s="168"/>
      <c r="H570" s="23"/>
      <c r="I570" s="75"/>
      <c r="J570" s="5"/>
      <c r="K570" s="5"/>
    </row>
    <row r="571" spans="1:11" hidden="1" x14ac:dyDescent="0.35">
      <c r="A571" s="196"/>
      <c r="B571" s="178" t="s">
        <v>374</v>
      </c>
      <c r="C571" s="198" t="s">
        <v>144</v>
      </c>
      <c r="D571" s="168"/>
      <c r="E571" s="168"/>
      <c r="F571" s="168"/>
      <c r="G571" s="168"/>
      <c r="H571" s="23"/>
      <c r="I571" s="75"/>
      <c r="J571" s="5"/>
      <c r="K571" s="5"/>
    </row>
    <row r="572" spans="1:11" ht="18.5" x14ac:dyDescent="0.45">
      <c r="A572" s="2"/>
      <c r="B572" s="18" t="s">
        <v>530</v>
      </c>
      <c r="C572" s="64"/>
      <c r="D572" s="41">
        <f>SUM(D573:D586)</f>
        <v>2</v>
      </c>
      <c r="E572" s="41">
        <f t="shared" ref="E572:K572" si="211">SUM(E573:E586)</f>
        <v>2</v>
      </c>
      <c r="F572" s="41">
        <f>SUM(F573:F586)</f>
        <v>0</v>
      </c>
      <c r="G572" s="41">
        <f>SUM(G573:G586)</f>
        <v>0</v>
      </c>
      <c r="H572" s="110">
        <f>SUM(H573:H586)</f>
        <v>0</v>
      </c>
      <c r="I572" s="113">
        <f t="shared" si="211"/>
        <v>140</v>
      </c>
      <c r="J572" s="41">
        <f t="shared" si="211"/>
        <v>473</v>
      </c>
      <c r="K572" s="41">
        <f t="shared" si="211"/>
        <v>7468</v>
      </c>
    </row>
    <row r="573" spans="1:11" hidden="1" x14ac:dyDescent="0.35">
      <c r="A573" s="196"/>
      <c r="B573" s="178" t="s">
        <v>546</v>
      </c>
      <c r="C573" s="198" t="s">
        <v>301</v>
      </c>
      <c r="D573" s="168"/>
      <c r="E573" s="168"/>
      <c r="F573" s="168"/>
      <c r="G573" s="168"/>
      <c r="H573" s="23"/>
      <c r="I573" s="58"/>
      <c r="J573" s="197"/>
      <c r="K573" s="197"/>
    </row>
    <row r="574" spans="1:11" hidden="1" x14ac:dyDescent="0.35">
      <c r="A574" s="196"/>
      <c r="B574" s="178" t="s">
        <v>185</v>
      </c>
      <c r="C574" s="198" t="s">
        <v>301</v>
      </c>
      <c r="D574" s="168"/>
      <c r="E574" s="168"/>
      <c r="F574" s="168"/>
      <c r="G574" s="168"/>
      <c r="H574" s="23"/>
      <c r="I574" s="58"/>
      <c r="J574" s="197"/>
      <c r="K574" s="197"/>
    </row>
    <row r="575" spans="1:11" hidden="1" x14ac:dyDescent="0.35">
      <c r="A575" s="196"/>
      <c r="B575" s="178" t="s">
        <v>280</v>
      </c>
      <c r="C575" s="198" t="s">
        <v>301</v>
      </c>
      <c r="D575" s="168"/>
      <c r="E575" s="168"/>
      <c r="F575" s="168"/>
      <c r="G575" s="168"/>
      <c r="H575" s="23"/>
      <c r="I575" s="58"/>
      <c r="J575" s="197"/>
      <c r="K575" s="197"/>
    </row>
    <row r="576" spans="1:11" x14ac:dyDescent="0.35">
      <c r="A576" s="196"/>
      <c r="B576" s="178" t="s">
        <v>215</v>
      </c>
      <c r="C576" s="198" t="s">
        <v>301</v>
      </c>
      <c r="D576" s="168">
        <v>2</v>
      </c>
      <c r="E576" s="168">
        <v>2</v>
      </c>
      <c r="F576" s="168"/>
      <c r="G576" s="168"/>
      <c r="H576" s="23"/>
      <c r="I576" s="58">
        <v>140</v>
      </c>
      <c r="J576" s="197">
        <v>473</v>
      </c>
      <c r="K576" s="197">
        <v>7468</v>
      </c>
    </row>
    <row r="577" spans="1:11" hidden="1" x14ac:dyDescent="0.35">
      <c r="A577" s="196"/>
      <c r="B577" s="178" t="s">
        <v>472</v>
      </c>
      <c r="C577" s="198" t="s">
        <v>301</v>
      </c>
      <c r="D577" s="168"/>
      <c r="E577" s="168"/>
      <c r="F577" s="168"/>
      <c r="G577" s="168"/>
      <c r="H577" s="23"/>
      <c r="I577" s="58" t="s">
        <v>547</v>
      </c>
      <c r="J577" s="197" t="s">
        <v>547</v>
      </c>
      <c r="K577" s="197" t="s">
        <v>547</v>
      </c>
    </row>
    <row r="578" spans="1:11" hidden="1" x14ac:dyDescent="0.35">
      <c r="A578" s="196"/>
      <c r="B578" s="178" t="s">
        <v>490</v>
      </c>
      <c r="C578" s="198" t="s">
        <v>301</v>
      </c>
      <c r="D578" s="168"/>
      <c r="E578" s="168"/>
      <c r="F578" s="168"/>
      <c r="G578" s="168"/>
      <c r="H578" s="23"/>
      <c r="I578" s="58"/>
      <c r="J578" s="197"/>
      <c r="K578" s="197"/>
    </row>
    <row r="579" spans="1:11" hidden="1" x14ac:dyDescent="0.35">
      <c r="A579" s="196"/>
      <c r="B579" s="178" t="s">
        <v>531</v>
      </c>
      <c r="C579" s="198" t="s">
        <v>301</v>
      </c>
      <c r="D579" s="168"/>
      <c r="E579" s="168"/>
      <c r="F579" s="168"/>
      <c r="G579" s="168"/>
      <c r="H579" s="23"/>
      <c r="I579" s="58"/>
      <c r="J579" s="197"/>
      <c r="K579" s="197"/>
    </row>
    <row r="580" spans="1:11" hidden="1" x14ac:dyDescent="0.35">
      <c r="A580" s="196"/>
      <c r="B580" s="178" t="s">
        <v>556</v>
      </c>
      <c r="C580" s="198" t="s">
        <v>301</v>
      </c>
      <c r="D580" s="168"/>
      <c r="E580" s="168"/>
      <c r="F580" s="168"/>
      <c r="G580" s="168"/>
      <c r="H580" s="23"/>
      <c r="I580" s="58"/>
      <c r="J580" s="197"/>
      <c r="K580" s="197"/>
    </row>
    <row r="581" spans="1:11" hidden="1" x14ac:dyDescent="0.35">
      <c r="A581" s="196"/>
      <c r="B581" s="178" t="s">
        <v>679</v>
      </c>
      <c r="C581" s="198" t="s">
        <v>301</v>
      </c>
      <c r="D581" s="168"/>
      <c r="E581" s="168"/>
      <c r="F581" s="168"/>
      <c r="G581" s="168"/>
      <c r="H581" s="23"/>
      <c r="I581" s="58"/>
      <c r="J581" s="197"/>
      <c r="K581" s="197"/>
    </row>
    <row r="582" spans="1:11" hidden="1" x14ac:dyDescent="0.35">
      <c r="A582" s="196"/>
      <c r="B582" s="178" t="s">
        <v>572</v>
      </c>
      <c r="C582" s="198" t="s">
        <v>301</v>
      </c>
      <c r="D582" s="168"/>
      <c r="E582" s="168"/>
      <c r="F582" s="168"/>
      <c r="G582" s="168"/>
      <c r="H582" s="23"/>
      <c r="I582" s="58"/>
      <c r="J582" s="197"/>
      <c r="K582" s="197"/>
    </row>
    <row r="583" spans="1:11" hidden="1" x14ac:dyDescent="0.35">
      <c r="A583" s="196"/>
      <c r="B583" s="178" t="s">
        <v>291</v>
      </c>
      <c r="C583" s="198" t="s">
        <v>301</v>
      </c>
      <c r="D583" s="168"/>
      <c r="E583" s="168"/>
      <c r="F583" s="168"/>
      <c r="G583" s="168"/>
      <c r="H583" s="23"/>
      <c r="I583" s="58"/>
      <c r="J583" s="197"/>
      <c r="K583" s="197"/>
    </row>
    <row r="584" spans="1:11" hidden="1" x14ac:dyDescent="0.35">
      <c r="A584" s="196"/>
      <c r="B584" s="178" t="s">
        <v>302</v>
      </c>
      <c r="C584" s="198" t="s">
        <v>301</v>
      </c>
      <c r="D584" s="168"/>
      <c r="E584" s="168"/>
      <c r="F584" s="168"/>
      <c r="G584" s="168"/>
      <c r="H584" s="23"/>
      <c r="I584" s="58"/>
      <c r="J584" s="197"/>
      <c r="K584" s="197"/>
    </row>
    <row r="585" spans="1:11" hidden="1" x14ac:dyDescent="0.35">
      <c r="A585" s="196"/>
      <c r="B585" s="178" t="s">
        <v>607</v>
      </c>
      <c r="C585" s="198" t="s">
        <v>301</v>
      </c>
      <c r="D585" s="168"/>
      <c r="E585" s="168"/>
      <c r="F585" s="168"/>
      <c r="G585" s="168"/>
      <c r="H585" s="23"/>
      <c r="I585" s="58"/>
      <c r="J585" s="197"/>
      <c r="K585" s="197"/>
    </row>
    <row r="586" spans="1:11" hidden="1" x14ac:dyDescent="0.35">
      <c r="A586" s="196"/>
      <c r="B586" s="178" t="s">
        <v>136</v>
      </c>
      <c r="C586" s="198" t="s">
        <v>301</v>
      </c>
      <c r="D586" s="168"/>
      <c r="E586" s="168"/>
      <c r="F586" s="168"/>
      <c r="G586" s="168"/>
      <c r="H586" s="23"/>
      <c r="I586" s="58"/>
      <c r="J586" s="197"/>
      <c r="K586" s="197"/>
    </row>
    <row r="587" spans="1:11" ht="18.5" x14ac:dyDescent="0.45">
      <c r="A587" s="2"/>
      <c r="B587" s="18" t="s">
        <v>274</v>
      </c>
      <c r="C587" s="64"/>
      <c r="D587" s="41">
        <f>SUM(D592:D604)+D588</f>
        <v>38</v>
      </c>
      <c r="E587" s="41">
        <f t="shared" ref="E587" si="212">SUM(E592:E604)+E588</f>
        <v>38</v>
      </c>
      <c r="F587" s="41">
        <f>SUM(F592:F604)+F588</f>
        <v>0</v>
      </c>
      <c r="G587" s="41">
        <f>SUM(G592:G604)+G588</f>
        <v>0</v>
      </c>
      <c r="H587" s="110">
        <f>SUM(H592:H604)+H588</f>
        <v>0</v>
      </c>
      <c r="I587" s="113">
        <f>SUM(I588,I592:I604)</f>
        <v>16</v>
      </c>
      <c r="J587" s="41">
        <f t="shared" ref="J587:K587" si="213">SUM(J588,J592:J604)</f>
        <v>61</v>
      </c>
      <c r="K587" s="41">
        <f t="shared" si="213"/>
        <v>91636</v>
      </c>
    </row>
    <row r="588" spans="1:11" hidden="1" x14ac:dyDescent="0.35">
      <c r="A588" s="196"/>
      <c r="B588" s="178" t="s">
        <v>399</v>
      </c>
      <c r="C588" s="142"/>
      <c r="D588" s="168">
        <f>SUM(D589:D591)</f>
        <v>0</v>
      </c>
      <c r="E588" s="168">
        <f t="shared" ref="E588:K588" si="214">SUM(E589:E591)</f>
        <v>0</v>
      </c>
      <c r="F588" s="168">
        <f t="shared" si="214"/>
        <v>0</v>
      </c>
      <c r="G588" s="168">
        <f t="shared" ref="G588:H588" si="215">SUM(G589:G591)</f>
        <v>0</v>
      </c>
      <c r="H588" s="23">
        <f t="shared" si="215"/>
        <v>0</v>
      </c>
      <c r="I588" s="29">
        <f t="shared" si="214"/>
        <v>0</v>
      </c>
      <c r="J588" s="168">
        <f t="shared" si="214"/>
        <v>0</v>
      </c>
      <c r="K588" s="168">
        <f t="shared" si="214"/>
        <v>0</v>
      </c>
    </row>
    <row r="589" spans="1:11" hidden="1" x14ac:dyDescent="0.35">
      <c r="B589" s="152" t="s">
        <v>41</v>
      </c>
      <c r="C589" s="73" t="s">
        <v>144</v>
      </c>
      <c r="D589" s="174"/>
      <c r="E589" s="174"/>
      <c r="F589" s="174"/>
      <c r="G589" s="174"/>
      <c r="H589" s="30"/>
      <c r="I589" s="58"/>
      <c r="J589" s="197"/>
      <c r="K589" s="197" t="s">
        <v>547</v>
      </c>
    </row>
    <row r="590" spans="1:11" hidden="1" x14ac:dyDescent="0.35">
      <c r="B590" s="152" t="s">
        <v>33</v>
      </c>
      <c r="C590" s="73" t="s">
        <v>144</v>
      </c>
      <c r="D590" s="174"/>
      <c r="E590" s="174"/>
      <c r="F590" s="174"/>
      <c r="G590" s="174"/>
      <c r="H590" s="30"/>
      <c r="I590" s="58"/>
      <c r="J590" s="197"/>
      <c r="K590" s="197" t="s">
        <v>547</v>
      </c>
    </row>
    <row r="591" spans="1:11" hidden="1" x14ac:dyDescent="0.35">
      <c r="B591" s="152" t="s">
        <v>553</v>
      </c>
      <c r="C591" s="73" t="s">
        <v>144</v>
      </c>
      <c r="D591" s="174"/>
      <c r="E591" s="174"/>
      <c r="F591" s="174"/>
      <c r="G591" s="174"/>
      <c r="H591" s="30"/>
      <c r="I591" s="58"/>
      <c r="J591" s="197"/>
      <c r="K591" s="197" t="s">
        <v>547</v>
      </c>
    </row>
    <row r="592" spans="1:11" x14ac:dyDescent="0.35">
      <c r="A592" s="196"/>
      <c r="B592" s="178" t="s">
        <v>44</v>
      </c>
      <c r="C592" s="198" t="s">
        <v>301</v>
      </c>
      <c r="D592" s="168">
        <v>38</v>
      </c>
      <c r="E592" s="168">
        <v>38</v>
      </c>
      <c r="F592" s="168"/>
      <c r="G592" s="168"/>
      <c r="H592" s="23"/>
      <c r="I592" s="75">
        <v>16</v>
      </c>
      <c r="J592" s="5">
        <v>61</v>
      </c>
      <c r="K592" s="197">
        <v>91636</v>
      </c>
    </row>
    <row r="593" spans="1:11" hidden="1" x14ac:dyDescent="0.35">
      <c r="A593" s="196"/>
      <c r="B593" s="178" t="s">
        <v>86</v>
      </c>
      <c r="C593" s="198" t="s">
        <v>301</v>
      </c>
      <c r="D593" s="168"/>
      <c r="E593" s="168"/>
      <c r="F593" s="168"/>
      <c r="G593" s="168"/>
      <c r="H593" s="23"/>
      <c r="I593" s="75"/>
      <c r="J593" s="5"/>
      <c r="K593" s="197" t="s">
        <v>547</v>
      </c>
    </row>
    <row r="594" spans="1:11" hidden="1" x14ac:dyDescent="0.35">
      <c r="A594" s="196"/>
      <c r="B594" s="178" t="s">
        <v>597</v>
      </c>
      <c r="C594" s="198" t="s">
        <v>301</v>
      </c>
      <c r="D594" s="168"/>
      <c r="E594" s="168"/>
      <c r="F594" s="168"/>
      <c r="G594" s="168"/>
      <c r="H594" s="23"/>
      <c r="I594" s="58" t="s">
        <v>547</v>
      </c>
      <c r="J594" s="197" t="s">
        <v>547</v>
      </c>
      <c r="K594" s="197" t="s">
        <v>547</v>
      </c>
    </row>
    <row r="595" spans="1:11" hidden="1" x14ac:dyDescent="0.35">
      <c r="A595" s="196"/>
      <c r="B595" s="178" t="s">
        <v>571</v>
      </c>
      <c r="C595" s="198" t="s">
        <v>301</v>
      </c>
      <c r="D595" s="168"/>
      <c r="E595" s="168"/>
      <c r="F595" s="168"/>
      <c r="G595" s="168"/>
      <c r="H595" s="23"/>
      <c r="I595" s="75"/>
      <c r="J595" s="5"/>
      <c r="K595" s="197" t="s">
        <v>547</v>
      </c>
    </row>
    <row r="596" spans="1:11" hidden="1" x14ac:dyDescent="0.35">
      <c r="A596" s="196"/>
      <c r="B596" s="178" t="s">
        <v>496</v>
      </c>
      <c r="C596" s="198" t="s">
        <v>301</v>
      </c>
      <c r="D596" s="168"/>
      <c r="E596" s="168"/>
      <c r="F596" s="168"/>
      <c r="G596" s="168"/>
      <c r="H596" s="23"/>
      <c r="I596" s="58" t="s">
        <v>547</v>
      </c>
      <c r="J596" s="197" t="s">
        <v>547</v>
      </c>
      <c r="K596" s="197" t="s">
        <v>547</v>
      </c>
    </row>
    <row r="597" spans="1:11" hidden="1" x14ac:dyDescent="0.35">
      <c r="A597" s="196"/>
      <c r="B597" s="178" t="s">
        <v>248</v>
      </c>
      <c r="C597" s="198" t="s">
        <v>301</v>
      </c>
      <c r="D597" s="168"/>
      <c r="E597" s="168"/>
      <c r="F597" s="168"/>
      <c r="G597" s="168"/>
      <c r="H597" s="23"/>
      <c r="I597" s="75"/>
      <c r="J597" s="5"/>
      <c r="K597" s="197" t="s">
        <v>547</v>
      </c>
    </row>
    <row r="598" spans="1:11" hidden="1" x14ac:dyDescent="0.35">
      <c r="A598" s="196"/>
      <c r="B598" s="178" t="s">
        <v>35</v>
      </c>
      <c r="C598" s="198" t="s">
        <v>301</v>
      </c>
      <c r="D598" s="168"/>
      <c r="E598" s="168"/>
      <c r="F598" s="168"/>
      <c r="G598" s="168"/>
      <c r="H598" s="23"/>
      <c r="I598" s="58" t="s">
        <v>547</v>
      </c>
      <c r="J598" s="197" t="s">
        <v>547</v>
      </c>
      <c r="K598" s="197" t="s">
        <v>547</v>
      </c>
    </row>
    <row r="599" spans="1:11" hidden="1" x14ac:dyDescent="0.35">
      <c r="A599" s="196"/>
      <c r="B599" s="178" t="s">
        <v>574</v>
      </c>
      <c r="C599" s="198" t="s">
        <v>301</v>
      </c>
      <c r="D599" s="168"/>
      <c r="E599" s="168"/>
      <c r="F599" s="168"/>
      <c r="G599" s="168"/>
      <c r="H599" s="23"/>
      <c r="I599" s="58" t="s">
        <v>547</v>
      </c>
      <c r="J599" s="197" t="s">
        <v>547</v>
      </c>
      <c r="K599" s="197" t="s">
        <v>547</v>
      </c>
    </row>
    <row r="600" spans="1:11" hidden="1" x14ac:dyDescent="0.35">
      <c r="A600" s="196"/>
      <c r="B600" s="178" t="s">
        <v>53</v>
      </c>
      <c r="C600" s="198" t="s">
        <v>301</v>
      </c>
      <c r="D600" s="168"/>
      <c r="E600" s="168"/>
      <c r="F600" s="168"/>
      <c r="G600" s="168"/>
      <c r="H600" s="23"/>
      <c r="I600" s="58" t="s">
        <v>547</v>
      </c>
      <c r="J600" s="197" t="s">
        <v>547</v>
      </c>
      <c r="K600" s="197" t="s">
        <v>547</v>
      </c>
    </row>
    <row r="601" spans="1:11" hidden="1" x14ac:dyDescent="0.35">
      <c r="A601" s="196"/>
      <c r="B601" s="178" t="s">
        <v>382</v>
      </c>
      <c r="C601" s="198" t="s">
        <v>301</v>
      </c>
      <c r="D601" s="168"/>
      <c r="E601" s="168"/>
      <c r="F601" s="168"/>
      <c r="G601" s="168"/>
      <c r="H601" s="23"/>
      <c r="I601" s="58" t="s">
        <v>547</v>
      </c>
      <c r="J601" s="197" t="s">
        <v>547</v>
      </c>
      <c r="K601" s="197" t="s">
        <v>547</v>
      </c>
    </row>
    <row r="602" spans="1:11" hidden="1" x14ac:dyDescent="0.35">
      <c r="A602" s="196"/>
      <c r="B602" s="178" t="s">
        <v>390</v>
      </c>
      <c r="C602" s="198" t="s">
        <v>301</v>
      </c>
      <c r="D602" s="168"/>
      <c r="E602" s="168"/>
      <c r="F602" s="168"/>
      <c r="G602" s="168"/>
      <c r="H602" s="23"/>
      <c r="I602" s="58" t="s">
        <v>547</v>
      </c>
      <c r="J602" s="197" t="s">
        <v>547</v>
      </c>
      <c r="K602" s="197" t="s">
        <v>547</v>
      </c>
    </row>
    <row r="603" spans="1:11" hidden="1" x14ac:dyDescent="0.35">
      <c r="A603" s="196"/>
      <c r="B603" s="178" t="s">
        <v>113</v>
      </c>
      <c r="C603" s="198" t="s">
        <v>301</v>
      </c>
      <c r="D603" s="168"/>
      <c r="E603" s="168"/>
      <c r="F603" s="168"/>
      <c r="G603" s="168"/>
      <c r="H603" s="23"/>
      <c r="I603" s="58" t="s">
        <v>547</v>
      </c>
      <c r="J603" s="197" t="s">
        <v>547</v>
      </c>
      <c r="K603" s="197" t="s">
        <v>547</v>
      </c>
    </row>
    <row r="604" spans="1:11" hidden="1" x14ac:dyDescent="0.35">
      <c r="A604" s="196"/>
      <c r="B604" s="178" t="s">
        <v>389</v>
      </c>
      <c r="C604" s="198" t="s">
        <v>301</v>
      </c>
      <c r="D604" s="168"/>
      <c r="E604" s="168"/>
      <c r="F604" s="168"/>
      <c r="G604" s="168"/>
      <c r="H604" s="23"/>
      <c r="I604" s="58" t="s">
        <v>547</v>
      </c>
      <c r="J604" s="197" t="s">
        <v>547</v>
      </c>
      <c r="K604" s="197" t="s">
        <v>547</v>
      </c>
    </row>
    <row r="605" spans="1:11" ht="18.5" x14ac:dyDescent="0.45">
      <c r="A605" s="2"/>
      <c r="B605" s="18" t="s">
        <v>639</v>
      </c>
      <c r="C605" s="64"/>
      <c r="D605" s="41">
        <f>D606+D608+D613+D614+D615+D616</f>
        <v>22</v>
      </c>
      <c r="E605" s="41">
        <f t="shared" ref="E605" si="216">E606+E608+E613+E614+E615+E616</f>
        <v>0</v>
      </c>
      <c r="F605" s="41">
        <f>F606+F608+F613+F614+F615+F616</f>
        <v>20</v>
      </c>
      <c r="G605" s="41">
        <f>G606+G608+G613+G614+G615+G616</f>
        <v>0</v>
      </c>
      <c r="H605" s="110">
        <f>H606+H608+H613+H614+H615+H616</f>
        <v>2</v>
      </c>
      <c r="I605" s="113">
        <f>SUM(I606,I608,I613:I616)</f>
        <v>726</v>
      </c>
      <c r="J605" s="41">
        <f t="shared" ref="J605:K605" si="217">SUM(J606,J608,J613:J616)</f>
        <v>3412</v>
      </c>
      <c r="K605" s="41">
        <f t="shared" si="217"/>
        <v>0</v>
      </c>
    </row>
    <row r="606" spans="1:11" hidden="1" x14ac:dyDescent="0.35">
      <c r="A606" s="196"/>
      <c r="B606" s="178" t="s">
        <v>570</v>
      </c>
      <c r="C606" s="142"/>
      <c r="D606" s="168">
        <f>D607</f>
        <v>0</v>
      </c>
      <c r="E606" s="168">
        <f t="shared" ref="E606:H606" si="218">E607</f>
        <v>0</v>
      </c>
      <c r="F606" s="168">
        <f t="shared" si="218"/>
        <v>0</v>
      </c>
      <c r="G606" s="168">
        <f t="shared" si="218"/>
        <v>0</v>
      </c>
      <c r="H606" s="23">
        <f t="shared" si="218"/>
        <v>0</v>
      </c>
      <c r="I606" s="29">
        <f>SUM(I607)</f>
        <v>0</v>
      </c>
      <c r="J606" s="168">
        <f t="shared" ref="J606:K606" si="219">SUM(J607)</f>
        <v>0</v>
      </c>
      <c r="K606" s="168">
        <f t="shared" si="219"/>
        <v>0</v>
      </c>
    </row>
    <row r="607" spans="1:11" hidden="1" x14ac:dyDescent="0.35">
      <c r="B607" s="152" t="s">
        <v>239</v>
      </c>
      <c r="C607" s="73" t="s">
        <v>144</v>
      </c>
      <c r="D607" s="174"/>
      <c r="E607" s="174"/>
      <c r="F607" s="174"/>
      <c r="G607" s="174"/>
      <c r="H607" s="30"/>
      <c r="I607" s="58"/>
      <c r="J607" s="197"/>
      <c r="K607" s="197" t="s">
        <v>547</v>
      </c>
    </row>
    <row r="608" spans="1:11" x14ac:dyDescent="0.35">
      <c r="A608" s="196"/>
      <c r="B608" s="178" t="s">
        <v>387</v>
      </c>
      <c r="C608" s="142"/>
      <c r="D608" s="168">
        <f>SUM(D609:D612)</f>
        <v>22</v>
      </c>
      <c r="E608" s="168">
        <f t="shared" ref="E608:K608" si="220">SUM(E609:E612)</f>
        <v>0</v>
      </c>
      <c r="F608" s="168">
        <f t="shared" si="220"/>
        <v>20</v>
      </c>
      <c r="G608" s="168">
        <f t="shared" ref="G608:H608" si="221">SUM(G609:G612)</f>
        <v>0</v>
      </c>
      <c r="H608" s="23">
        <f t="shared" si="221"/>
        <v>2</v>
      </c>
      <c r="I608" s="29">
        <f t="shared" si="220"/>
        <v>726</v>
      </c>
      <c r="J608" s="168">
        <f t="shared" si="220"/>
        <v>3412</v>
      </c>
      <c r="K608" s="168">
        <f t="shared" si="220"/>
        <v>0</v>
      </c>
    </row>
    <row r="609" spans="1:11" x14ac:dyDescent="0.35">
      <c r="B609" s="152" t="s">
        <v>510</v>
      </c>
      <c r="C609" s="73" t="s">
        <v>301</v>
      </c>
      <c r="D609" s="174">
        <v>22</v>
      </c>
      <c r="E609" s="174"/>
      <c r="F609" s="174">
        <v>20</v>
      </c>
      <c r="G609" s="174"/>
      <c r="H609" s="30">
        <v>2</v>
      </c>
      <c r="I609" s="58">
        <v>726</v>
      </c>
      <c r="J609" s="197">
        <v>3412</v>
      </c>
      <c r="K609" s="197" t="s">
        <v>547</v>
      </c>
    </row>
    <row r="610" spans="1:11" hidden="1" x14ac:dyDescent="0.35">
      <c r="B610" s="152" t="s">
        <v>508</v>
      </c>
      <c r="C610" s="73" t="s">
        <v>301</v>
      </c>
      <c r="D610" s="174"/>
      <c r="E610" s="174"/>
      <c r="F610" s="174"/>
      <c r="G610" s="174"/>
      <c r="H610" s="30"/>
      <c r="I610" s="58"/>
      <c r="J610" s="197"/>
      <c r="K610" s="197" t="s">
        <v>547</v>
      </c>
    </row>
    <row r="611" spans="1:11" hidden="1" x14ac:dyDescent="0.35">
      <c r="B611" s="152" t="s">
        <v>635</v>
      </c>
      <c r="C611" s="73" t="s">
        <v>301</v>
      </c>
      <c r="D611" s="174"/>
      <c r="E611" s="174"/>
      <c r="F611" s="174"/>
      <c r="G611" s="174"/>
      <c r="H611" s="30"/>
      <c r="I611" s="58"/>
      <c r="J611" s="197"/>
      <c r="K611" s="197" t="s">
        <v>547</v>
      </c>
    </row>
    <row r="612" spans="1:11" hidden="1" x14ac:dyDescent="0.35">
      <c r="B612" s="152" t="s">
        <v>400</v>
      </c>
      <c r="C612" s="73" t="s">
        <v>301</v>
      </c>
      <c r="D612" s="174"/>
      <c r="E612" s="174"/>
      <c r="F612" s="174"/>
      <c r="G612" s="174"/>
      <c r="H612" s="30"/>
      <c r="I612" s="58"/>
      <c r="J612" s="197"/>
      <c r="K612" s="197" t="s">
        <v>547</v>
      </c>
    </row>
    <row r="613" spans="1:11" hidden="1" x14ac:dyDescent="0.35">
      <c r="A613" s="196"/>
      <c r="B613" s="178" t="s">
        <v>578</v>
      </c>
      <c r="C613" s="198" t="s">
        <v>301</v>
      </c>
      <c r="D613" s="168"/>
      <c r="E613" s="168"/>
      <c r="F613" s="168"/>
      <c r="G613" s="168"/>
      <c r="H613" s="23"/>
      <c r="I613" s="75"/>
      <c r="J613" s="5"/>
      <c r="K613" s="197" t="s">
        <v>547</v>
      </c>
    </row>
    <row r="614" spans="1:11" hidden="1" x14ac:dyDescent="0.35">
      <c r="A614" s="196"/>
      <c r="B614" s="178" t="s">
        <v>48</v>
      </c>
      <c r="C614" s="198" t="s">
        <v>301</v>
      </c>
      <c r="D614" s="168"/>
      <c r="E614" s="168"/>
      <c r="F614" s="168"/>
      <c r="G614" s="168"/>
      <c r="H614" s="23"/>
      <c r="I614" s="58" t="s">
        <v>547</v>
      </c>
      <c r="J614" s="197" t="s">
        <v>547</v>
      </c>
      <c r="K614" s="197" t="s">
        <v>547</v>
      </c>
    </row>
    <row r="615" spans="1:11" hidden="1" x14ac:dyDescent="0.35">
      <c r="A615" s="196"/>
      <c r="B615" s="178" t="s">
        <v>220</v>
      </c>
      <c r="C615" s="198" t="s">
        <v>301</v>
      </c>
      <c r="D615" s="168"/>
      <c r="E615" s="168"/>
      <c r="F615" s="168"/>
      <c r="G615" s="168"/>
      <c r="H615" s="23"/>
      <c r="I615" s="58" t="s">
        <v>547</v>
      </c>
      <c r="J615" s="197" t="s">
        <v>547</v>
      </c>
      <c r="K615" s="197" t="s">
        <v>547</v>
      </c>
    </row>
    <row r="616" spans="1:11" hidden="1" x14ac:dyDescent="0.35">
      <c r="A616" s="196"/>
      <c r="B616" s="178" t="s">
        <v>132</v>
      </c>
      <c r="C616" s="198" t="s">
        <v>301</v>
      </c>
      <c r="D616" s="168"/>
      <c r="E616" s="168"/>
      <c r="F616" s="168"/>
      <c r="G616" s="168"/>
      <c r="H616" s="23"/>
      <c r="I616" s="58" t="s">
        <v>547</v>
      </c>
      <c r="J616" s="197" t="s">
        <v>547</v>
      </c>
      <c r="K616" s="197" t="s">
        <v>547</v>
      </c>
    </row>
    <row r="617" spans="1:11" ht="18.5" x14ac:dyDescent="0.45">
      <c r="A617" s="2"/>
      <c r="B617" s="18" t="s">
        <v>491</v>
      </c>
      <c r="C617" s="64"/>
      <c r="D617" s="41">
        <f t="shared" ref="D617:F617" si="222">D618+D619+SUM(D623:D626)</f>
        <v>1</v>
      </c>
      <c r="E617" s="41">
        <f t="shared" si="222"/>
        <v>1</v>
      </c>
      <c r="F617" s="41">
        <f t="shared" si="222"/>
        <v>0</v>
      </c>
      <c r="G617" s="41">
        <f t="shared" ref="G617:H617" si="223">G618+G619+SUM(G623:G626)</f>
        <v>0</v>
      </c>
      <c r="H617" s="110">
        <f t="shared" si="223"/>
        <v>0</v>
      </c>
      <c r="I617" s="13">
        <f>SUM(I618:I619,I623:I626)</f>
        <v>4</v>
      </c>
      <c r="J617" s="98">
        <f t="shared" ref="J617:K617" si="224">SUM(J618:J619,J623:J626)</f>
        <v>16</v>
      </c>
      <c r="K617" s="98">
        <f t="shared" si="224"/>
        <v>600</v>
      </c>
    </row>
    <row r="618" spans="1:11" hidden="1" x14ac:dyDescent="0.35">
      <c r="A618" s="196"/>
      <c r="B618" s="178" t="s">
        <v>390</v>
      </c>
      <c r="C618" s="198" t="s">
        <v>301</v>
      </c>
      <c r="D618" s="168"/>
      <c r="E618" s="168"/>
      <c r="F618" s="168"/>
      <c r="G618" s="168"/>
      <c r="H618" s="23"/>
      <c r="I618" s="58" t="s">
        <v>547</v>
      </c>
      <c r="J618" s="197" t="s">
        <v>547</v>
      </c>
      <c r="K618" s="197" t="s">
        <v>547</v>
      </c>
    </row>
    <row r="619" spans="1:11" hidden="1" x14ac:dyDescent="0.35">
      <c r="A619" s="196"/>
      <c r="B619" s="178" t="s">
        <v>570</v>
      </c>
      <c r="C619" s="142"/>
      <c r="D619" s="168">
        <f>SUM(D620:D622)</f>
        <v>0</v>
      </c>
      <c r="E619" s="168">
        <f t="shared" ref="E619:K619" si="225">SUM(E620:E622)</f>
        <v>0</v>
      </c>
      <c r="F619" s="168">
        <f t="shared" si="225"/>
        <v>0</v>
      </c>
      <c r="G619" s="168">
        <f t="shared" ref="G619:H619" si="226">SUM(G620:G622)</f>
        <v>0</v>
      </c>
      <c r="H619" s="23">
        <f t="shared" si="226"/>
        <v>0</v>
      </c>
      <c r="I619" s="29">
        <f t="shared" si="225"/>
        <v>0</v>
      </c>
      <c r="J619" s="168">
        <f t="shared" si="225"/>
        <v>0</v>
      </c>
      <c r="K619" s="168">
        <f t="shared" si="225"/>
        <v>0</v>
      </c>
    </row>
    <row r="620" spans="1:11" hidden="1" x14ac:dyDescent="0.35">
      <c r="B620" s="152" t="s">
        <v>682</v>
      </c>
      <c r="C620" s="73" t="s">
        <v>144</v>
      </c>
      <c r="D620" s="174"/>
      <c r="E620" s="174"/>
      <c r="F620" s="174"/>
      <c r="G620" s="174"/>
      <c r="H620" s="30"/>
      <c r="I620" s="58"/>
      <c r="J620" s="197"/>
      <c r="K620" s="197" t="s">
        <v>547</v>
      </c>
    </row>
    <row r="621" spans="1:11" hidden="1" x14ac:dyDescent="0.35">
      <c r="B621" s="152" t="s">
        <v>381</v>
      </c>
      <c r="C621" s="73" t="s">
        <v>144</v>
      </c>
      <c r="D621" s="174"/>
      <c r="E621" s="174"/>
      <c r="F621" s="174"/>
      <c r="G621" s="174"/>
      <c r="H621" s="30"/>
      <c r="I621" s="58"/>
      <c r="J621" s="197"/>
      <c r="K621" s="197" t="s">
        <v>547</v>
      </c>
    </row>
    <row r="622" spans="1:11" hidden="1" x14ac:dyDescent="0.35">
      <c r="B622" s="152" t="s">
        <v>156</v>
      </c>
      <c r="C622" s="73" t="s">
        <v>144</v>
      </c>
      <c r="D622" s="174"/>
      <c r="E622" s="174"/>
      <c r="F622" s="174"/>
      <c r="G622" s="174"/>
      <c r="H622" s="30"/>
      <c r="I622" s="58"/>
      <c r="J622" s="197"/>
      <c r="K622" s="197" t="s">
        <v>547</v>
      </c>
    </row>
    <row r="623" spans="1:11" x14ac:dyDescent="0.35">
      <c r="A623" s="196"/>
      <c r="B623" s="178" t="s">
        <v>79</v>
      </c>
      <c r="C623" s="198" t="s">
        <v>301</v>
      </c>
      <c r="D623" s="168">
        <v>1</v>
      </c>
      <c r="E623" s="168">
        <v>1</v>
      </c>
      <c r="F623" s="168"/>
      <c r="G623" s="168"/>
      <c r="H623" s="23"/>
      <c r="I623" s="203">
        <v>4</v>
      </c>
      <c r="J623" s="63">
        <v>16</v>
      </c>
      <c r="K623" s="63">
        <v>600</v>
      </c>
    </row>
    <row r="624" spans="1:11" hidden="1" x14ac:dyDescent="0.35">
      <c r="A624" s="196"/>
      <c r="B624" s="178" t="s">
        <v>482</v>
      </c>
      <c r="C624" s="198" t="s">
        <v>301</v>
      </c>
      <c r="D624" s="168"/>
      <c r="E624" s="168"/>
      <c r="F624" s="168"/>
      <c r="G624" s="168"/>
      <c r="H624" s="23"/>
      <c r="I624" s="75"/>
      <c r="J624" s="5"/>
      <c r="K624" s="197" t="s">
        <v>547</v>
      </c>
    </row>
    <row r="625" spans="1:11" hidden="1" x14ac:dyDescent="0.35">
      <c r="A625" s="196"/>
      <c r="B625" s="178" t="s">
        <v>517</v>
      </c>
      <c r="C625" s="198" t="s">
        <v>301</v>
      </c>
      <c r="D625" s="168"/>
      <c r="E625" s="168"/>
      <c r="F625" s="168"/>
      <c r="G625" s="168"/>
      <c r="H625" s="23"/>
      <c r="I625" s="58" t="s">
        <v>547</v>
      </c>
      <c r="J625" s="197" t="s">
        <v>547</v>
      </c>
      <c r="K625" s="197" t="s">
        <v>547</v>
      </c>
    </row>
    <row r="626" spans="1:11" hidden="1" x14ac:dyDescent="0.35">
      <c r="A626" s="196"/>
      <c r="B626" s="178" t="s">
        <v>305</v>
      </c>
      <c r="C626" s="198" t="s">
        <v>301</v>
      </c>
      <c r="D626" s="168"/>
      <c r="E626" s="168"/>
      <c r="F626" s="168"/>
      <c r="G626" s="168"/>
      <c r="H626" s="23"/>
      <c r="I626" s="58" t="s">
        <v>547</v>
      </c>
      <c r="J626" s="197" t="s">
        <v>547</v>
      </c>
      <c r="K626" s="197" t="s">
        <v>547</v>
      </c>
    </row>
    <row r="627" spans="1:11" ht="18.5" hidden="1" x14ac:dyDescent="0.45">
      <c r="A627" s="2"/>
      <c r="B627" s="18" t="s">
        <v>403</v>
      </c>
      <c r="C627" s="64"/>
      <c r="D627" s="41">
        <f>SUM(D628:D634)</f>
        <v>0</v>
      </c>
      <c r="E627" s="41">
        <f t="shared" ref="E627" si="227">SUM(E628:E634)</f>
        <v>0</v>
      </c>
      <c r="F627" s="41">
        <f>SUM(F628:F634)</f>
        <v>0</v>
      </c>
      <c r="G627" s="41">
        <f>SUM(G628:G634)</f>
        <v>0</v>
      </c>
      <c r="H627" s="110">
        <f>SUM(H628:H634)</f>
        <v>0</v>
      </c>
      <c r="I627" s="113">
        <f>SUM(I628:I634)</f>
        <v>0</v>
      </c>
      <c r="J627" s="41">
        <f t="shared" ref="J627:K627" si="228">SUM(J628:J634)</f>
        <v>0</v>
      </c>
      <c r="K627" s="41">
        <f t="shared" si="228"/>
        <v>0</v>
      </c>
    </row>
    <row r="628" spans="1:11" hidden="1" x14ac:dyDescent="0.35">
      <c r="A628" s="196"/>
      <c r="B628" s="178" t="s">
        <v>353</v>
      </c>
      <c r="C628" s="198" t="s">
        <v>301</v>
      </c>
      <c r="D628" s="168"/>
      <c r="E628" s="168"/>
      <c r="F628" s="168"/>
      <c r="G628" s="168"/>
      <c r="H628" s="23"/>
      <c r="I628" s="58" t="s">
        <v>547</v>
      </c>
      <c r="J628" s="197" t="s">
        <v>547</v>
      </c>
      <c r="K628" s="197" t="s">
        <v>547</v>
      </c>
    </row>
    <row r="629" spans="1:11" hidden="1" x14ac:dyDescent="0.35">
      <c r="A629" s="196"/>
      <c r="B629" s="178" t="s">
        <v>227</v>
      </c>
      <c r="C629" s="198" t="s">
        <v>301</v>
      </c>
      <c r="D629" s="168"/>
      <c r="E629" s="168"/>
      <c r="F629" s="168"/>
      <c r="G629" s="168"/>
      <c r="H629" s="23"/>
      <c r="I629" s="58" t="s">
        <v>547</v>
      </c>
      <c r="J629" s="197" t="s">
        <v>547</v>
      </c>
      <c r="K629" s="197" t="s">
        <v>547</v>
      </c>
    </row>
    <row r="630" spans="1:11" hidden="1" x14ac:dyDescent="0.35">
      <c r="A630" s="196"/>
      <c r="B630" s="178" t="s">
        <v>380</v>
      </c>
      <c r="C630" s="198" t="s">
        <v>301</v>
      </c>
      <c r="D630" s="168"/>
      <c r="E630" s="168"/>
      <c r="F630" s="168"/>
      <c r="G630" s="168"/>
      <c r="H630" s="23"/>
      <c r="I630" s="58" t="s">
        <v>547</v>
      </c>
      <c r="J630" s="197" t="s">
        <v>547</v>
      </c>
      <c r="K630" s="197" t="s">
        <v>547</v>
      </c>
    </row>
    <row r="631" spans="1:11" hidden="1" x14ac:dyDescent="0.35">
      <c r="A631" s="196"/>
      <c r="B631" s="178" t="s">
        <v>0</v>
      </c>
      <c r="C631" s="198" t="s">
        <v>301</v>
      </c>
      <c r="D631" s="168"/>
      <c r="E631" s="168"/>
      <c r="F631" s="168"/>
      <c r="G631" s="168"/>
      <c r="H631" s="23"/>
      <c r="I631" s="75"/>
      <c r="J631" s="5"/>
      <c r="K631" s="5"/>
    </row>
    <row r="632" spans="1:11" hidden="1" x14ac:dyDescent="0.35">
      <c r="A632" s="196"/>
      <c r="B632" s="178" t="s">
        <v>390</v>
      </c>
      <c r="C632" s="198" t="s">
        <v>301</v>
      </c>
      <c r="D632" s="168"/>
      <c r="E632" s="168"/>
      <c r="F632" s="168"/>
      <c r="G632" s="168"/>
      <c r="H632" s="23"/>
      <c r="I632" s="58" t="s">
        <v>547</v>
      </c>
      <c r="J632" s="197" t="s">
        <v>547</v>
      </c>
      <c r="K632" s="197" t="s">
        <v>547</v>
      </c>
    </row>
    <row r="633" spans="1:11" hidden="1" x14ac:dyDescent="0.35">
      <c r="A633" s="196"/>
      <c r="B633" s="178" t="s">
        <v>299</v>
      </c>
      <c r="C633" s="198" t="s">
        <v>301</v>
      </c>
      <c r="D633" s="168"/>
      <c r="E633" s="168"/>
      <c r="F633" s="168"/>
      <c r="G633" s="168"/>
      <c r="H633" s="23"/>
      <c r="I633" s="58" t="s">
        <v>547</v>
      </c>
      <c r="J633" s="197" t="s">
        <v>547</v>
      </c>
      <c r="K633" s="197" t="s">
        <v>547</v>
      </c>
    </row>
    <row r="634" spans="1:11" hidden="1" x14ac:dyDescent="0.35">
      <c r="A634" s="196"/>
      <c r="B634" s="178" t="s">
        <v>598</v>
      </c>
      <c r="C634" s="198" t="s">
        <v>301</v>
      </c>
      <c r="D634" s="168"/>
      <c r="E634" s="168"/>
      <c r="F634" s="168"/>
      <c r="G634" s="168"/>
      <c r="H634" s="23"/>
      <c r="I634" s="58" t="s">
        <v>547</v>
      </c>
      <c r="J634" s="197" t="s">
        <v>547</v>
      </c>
      <c r="K634" s="197" t="s">
        <v>547</v>
      </c>
    </row>
    <row r="635" spans="1:11" ht="18.5" x14ac:dyDescent="0.45">
      <c r="A635" s="2"/>
      <c r="B635" s="18" t="s">
        <v>459</v>
      </c>
      <c r="C635" s="64"/>
      <c r="D635" s="41">
        <f>D636+SUM(D640:D646)+SUM(D650:D658)+D662</f>
        <v>9</v>
      </c>
      <c r="E635" s="41">
        <f t="shared" ref="E635:F635" si="229">E636+SUM(E640:E646)+SUM(E650:E658)+E662</f>
        <v>7</v>
      </c>
      <c r="F635" s="41">
        <f t="shared" si="229"/>
        <v>0</v>
      </c>
      <c r="G635" s="41">
        <f t="shared" ref="G635:H635" si="230">G636+SUM(G640:G646)+SUM(G650:G658)+G662</f>
        <v>0</v>
      </c>
      <c r="H635" s="110">
        <f t="shared" si="230"/>
        <v>2</v>
      </c>
      <c r="I635" s="113">
        <f>SUM(I636,I640:I646,I650:I658,I662)</f>
        <v>77</v>
      </c>
      <c r="J635" s="41">
        <f t="shared" ref="J635:K635" si="231">SUM(J636,J640:J646,J650:J658,J662)</f>
        <v>245</v>
      </c>
      <c r="K635" s="41">
        <f t="shared" si="231"/>
        <v>4200</v>
      </c>
    </row>
    <row r="636" spans="1:11" hidden="1" x14ac:dyDescent="0.35">
      <c r="A636" s="196"/>
      <c r="B636" s="178" t="s">
        <v>298</v>
      </c>
      <c r="C636" s="142"/>
      <c r="D636" s="168">
        <f>SUM(D637:D639)</f>
        <v>0</v>
      </c>
      <c r="E636" s="168">
        <f t="shared" ref="E636:K636" si="232">SUM(E637:E639)</f>
        <v>0</v>
      </c>
      <c r="F636" s="168">
        <f t="shared" si="232"/>
        <v>0</v>
      </c>
      <c r="G636" s="168">
        <f t="shared" ref="G636:H636" si="233">SUM(G637:G639)</f>
        <v>0</v>
      </c>
      <c r="H636" s="23">
        <f t="shared" si="233"/>
        <v>0</v>
      </c>
      <c r="I636" s="203">
        <f>SUM(I637:I639)</f>
        <v>0</v>
      </c>
      <c r="J636" s="63">
        <f t="shared" si="232"/>
        <v>0</v>
      </c>
      <c r="K636" s="63">
        <f t="shared" si="232"/>
        <v>0</v>
      </c>
    </row>
    <row r="637" spans="1:11" hidden="1" x14ac:dyDescent="0.35">
      <c r="B637" s="152" t="s">
        <v>224</v>
      </c>
      <c r="C637" s="73" t="s">
        <v>301</v>
      </c>
      <c r="D637" s="174"/>
      <c r="E637" s="174"/>
      <c r="F637" s="174"/>
      <c r="G637" s="174"/>
      <c r="H637" s="30"/>
      <c r="I637" s="97"/>
      <c r="J637" s="167"/>
      <c r="K637" s="167"/>
    </row>
    <row r="638" spans="1:11" hidden="1" x14ac:dyDescent="0.35">
      <c r="B638" s="152" t="s">
        <v>577</v>
      </c>
      <c r="C638" s="73" t="s">
        <v>301</v>
      </c>
      <c r="D638" s="174"/>
      <c r="E638" s="174"/>
      <c r="F638" s="174"/>
      <c r="G638" s="174"/>
      <c r="H638" s="30"/>
      <c r="I638" s="58"/>
      <c r="J638" s="197"/>
      <c r="K638" s="197"/>
    </row>
    <row r="639" spans="1:11" hidden="1" x14ac:dyDescent="0.35">
      <c r="B639" s="152" t="s">
        <v>457</v>
      </c>
      <c r="C639" s="73" t="s">
        <v>301</v>
      </c>
      <c r="D639" s="174"/>
      <c r="E639" s="174"/>
      <c r="F639" s="174"/>
      <c r="G639" s="174"/>
      <c r="H639" s="30"/>
      <c r="I639" s="58"/>
      <c r="J639" s="197"/>
      <c r="K639" s="197"/>
    </row>
    <row r="640" spans="1:11" hidden="1" x14ac:dyDescent="0.35">
      <c r="A640" s="196"/>
      <c r="B640" s="178" t="s">
        <v>492</v>
      </c>
      <c r="C640" s="198" t="s">
        <v>301</v>
      </c>
      <c r="D640" s="168"/>
      <c r="E640" s="168"/>
      <c r="F640" s="168"/>
      <c r="G640" s="168"/>
      <c r="H640" s="23"/>
      <c r="I640" s="75"/>
      <c r="J640" s="5"/>
      <c r="K640" s="197" t="s">
        <v>547</v>
      </c>
    </row>
    <row r="641" spans="1:11" hidden="1" x14ac:dyDescent="0.35">
      <c r="A641" s="196"/>
      <c r="B641" s="178" t="s">
        <v>29</v>
      </c>
      <c r="C641" s="198" t="s">
        <v>301</v>
      </c>
      <c r="D641" s="168"/>
      <c r="E641" s="168"/>
      <c r="F641" s="168"/>
      <c r="G641" s="168"/>
      <c r="H641" s="23"/>
      <c r="I641" s="75"/>
      <c r="J641" s="5"/>
      <c r="K641" s="5"/>
    </row>
    <row r="642" spans="1:11" hidden="1" x14ac:dyDescent="0.35">
      <c r="A642" s="196"/>
      <c r="B642" s="178" t="s">
        <v>205</v>
      </c>
      <c r="C642" s="198" t="s">
        <v>301</v>
      </c>
      <c r="D642" s="168"/>
      <c r="E642" s="168"/>
      <c r="F642" s="168"/>
      <c r="G642" s="168"/>
      <c r="H642" s="23"/>
      <c r="I642" s="75"/>
      <c r="J642" s="5"/>
      <c r="K642" s="5"/>
    </row>
    <row r="643" spans="1:11" hidden="1" x14ac:dyDescent="0.35">
      <c r="A643" s="196"/>
      <c r="B643" s="178" t="s">
        <v>614</v>
      </c>
      <c r="C643" s="198" t="s">
        <v>301</v>
      </c>
      <c r="D643" s="168"/>
      <c r="E643" s="168"/>
      <c r="F643" s="168"/>
      <c r="G643" s="168"/>
      <c r="H643" s="23"/>
      <c r="I643" s="75"/>
      <c r="J643" s="5"/>
      <c r="K643" s="5"/>
    </row>
    <row r="644" spans="1:11" hidden="1" x14ac:dyDescent="0.35">
      <c r="A644" s="196"/>
      <c r="B644" s="178" t="s">
        <v>321</v>
      </c>
      <c r="C644" s="198" t="s">
        <v>301</v>
      </c>
      <c r="D644" s="168"/>
      <c r="E644" s="168"/>
      <c r="F644" s="168"/>
      <c r="G644" s="168"/>
      <c r="H644" s="23"/>
      <c r="I644" s="58" t="s">
        <v>547</v>
      </c>
      <c r="J644" s="197" t="s">
        <v>547</v>
      </c>
      <c r="K644" s="197" t="s">
        <v>547</v>
      </c>
    </row>
    <row r="645" spans="1:11" hidden="1" x14ac:dyDescent="0.35">
      <c r="A645" s="196"/>
      <c r="B645" s="178" t="s">
        <v>125</v>
      </c>
      <c r="C645" s="198" t="s">
        <v>301</v>
      </c>
      <c r="D645" s="168"/>
      <c r="E645" s="168"/>
      <c r="F645" s="168"/>
      <c r="G645" s="168"/>
      <c r="H645" s="23"/>
      <c r="I645" s="75"/>
      <c r="J645" s="5"/>
      <c r="K645" s="5"/>
    </row>
    <row r="646" spans="1:11" x14ac:dyDescent="0.35">
      <c r="A646" s="196"/>
      <c r="B646" s="178" t="s">
        <v>224</v>
      </c>
      <c r="C646" s="142"/>
      <c r="D646" s="168">
        <f>SUM(D647:D649)</f>
        <v>7</v>
      </c>
      <c r="E646" s="168">
        <f t="shared" ref="E646" si="234">SUM(E647:E649)</f>
        <v>7</v>
      </c>
      <c r="F646" s="168">
        <f t="shared" ref="F646:G646" si="235">SUM(F647:F649)</f>
        <v>0</v>
      </c>
      <c r="G646" s="168">
        <f t="shared" si="235"/>
        <v>0</v>
      </c>
      <c r="H646" s="23">
        <f t="shared" ref="H646" si="236">SUM(H647:H649)</f>
        <v>0</v>
      </c>
      <c r="I646" s="203">
        <f t="shared" ref="I646" si="237">SUM(I647:I649)</f>
        <v>77</v>
      </c>
      <c r="J646" s="63">
        <f t="shared" ref="J646" si="238">SUM(J647:J649)</f>
        <v>245</v>
      </c>
      <c r="K646" s="63">
        <f t="shared" ref="K646" si="239">SUM(K647:K649)</f>
        <v>4200</v>
      </c>
    </row>
    <row r="647" spans="1:11" hidden="1" x14ac:dyDescent="0.35">
      <c r="B647" s="152" t="s">
        <v>566</v>
      </c>
      <c r="C647" s="73" t="s">
        <v>301</v>
      </c>
      <c r="D647" s="174"/>
      <c r="E647" s="174"/>
      <c r="F647" s="174"/>
      <c r="G647" s="174"/>
      <c r="H647" s="30"/>
      <c r="I647" s="97"/>
      <c r="J647" s="167"/>
      <c r="K647" s="167"/>
    </row>
    <row r="648" spans="1:11" x14ac:dyDescent="0.35">
      <c r="B648" s="152" t="s">
        <v>632</v>
      </c>
      <c r="C648" s="73" t="s">
        <v>301</v>
      </c>
      <c r="D648" s="174">
        <v>7</v>
      </c>
      <c r="E648" s="174">
        <v>7</v>
      </c>
      <c r="F648" s="174"/>
      <c r="G648" s="174"/>
      <c r="H648" s="30"/>
      <c r="I648" s="97">
        <v>77</v>
      </c>
      <c r="J648" s="167">
        <v>245</v>
      </c>
      <c r="K648" s="167">
        <v>4200</v>
      </c>
    </row>
    <row r="649" spans="1:11" hidden="1" x14ac:dyDescent="0.35">
      <c r="B649" s="152" t="s">
        <v>226</v>
      </c>
      <c r="C649" s="73" t="s">
        <v>301</v>
      </c>
      <c r="D649" s="174"/>
      <c r="E649" s="174"/>
      <c r="F649" s="174"/>
      <c r="G649" s="174"/>
      <c r="H649" s="30"/>
      <c r="I649" s="58"/>
      <c r="J649" s="197"/>
      <c r="K649" s="197"/>
    </row>
    <row r="650" spans="1:11" hidden="1" x14ac:dyDescent="0.35">
      <c r="A650" s="196"/>
      <c r="B650" s="178" t="s">
        <v>229</v>
      </c>
      <c r="C650" s="198" t="s">
        <v>301</v>
      </c>
      <c r="D650" s="168"/>
      <c r="E650" s="168"/>
      <c r="F650" s="168"/>
      <c r="G650" s="168"/>
      <c r="H650" s="23"/>
      <c r="I650" s="75"/>
      <c r="J650" s="5"/>
      <c r="K650" s="5"/>
    </row>
    <row r="651" spans="1:11" hidden="1" x14ac:dyDescent="0.35">
      <c r="A651" s="196"/>
      <c r="B651" s="178" t="s">
        <v>27</v>
      </c>
      <c r="C651" s="198" t="s">
        <v>301</v>
      </c>
      <c r="D651" s="168"/>
      <c r="E651" s="168"/>
      <c r="F651" s="168"/>
      <c r="G651" s="168"/>
      <c r="H651" s="23"/>
      <c r="I651" s="203"/>
      <c r="J651" s="63"/>
      <c r="K651" s="63"/>
    </row>
    <row r="652" spans="1:11" hidden="1" x14ac:dyDescent="0.35">
      <c r="A652" s="196"/>
      <c r="B652" s="178" t="s">
        <v>4</v>
      </c>
      <c r="C652" s="198" t="s">
        <v>301</v>
      </c>
      <c r="D652" s="168"/>
      <c r="E652" s="168"/>
      <c r="F652" s="168"/>
      <c r="G652" s="168"/>
      <c r="H652" s="23"/>
      <c r="I652" s="75"/>
      <c r="J652" s="5"/>
      <c r="K652" s="197" t="s">
        <v>547</v>
      </c>
    </row>
    <row r="653" spans="1:11" hidden="1" x14ac:dyDescent="0.35">
      <c r="A653" s="196"/>
      <c r="B653" s="178" t="s">
        <v>345</v>
      </c>
      <c r="C653" s="198" t="s">
        <v>301</v>
      </c>
      <c r="D653" s="168"/>
      <c r="E653" s="168"/>
      <c r="F653" s="168"/>
      <c r="G653" s="168"/>
      <c r="H653" s="23"/>
      <c r="I653" s="75"/>
      <c r="J653" s="5"/>
      <c r="K653" s="5"/>
    </row>
    <row r="654" spans="1:11" hidden="1" x14ac:dyDescent="0.35">
      <c r="A654" s="196"/>
      <c r="B654" s="178" t="s">
        <v>705</v>
      </c>
      <c r="C654" s="198" t="s">
        <v>301</v>
      </c>
      <c r="D654" s="168"/>
      <c r="E654" s="168"/>
      <c r="F654" s="168"/>
      <c r="G654" s="168"/>
      <c r="H654" s="23"/>
      <c r="I654" s="75"/>
      <c r="J654" s="5"/>
      <c r="K654" s="5"/>
    </row>
    <row r="655" spans="1:11" hidden="1" x14ac:dyDescent="0.35">
      <c r="A655" s="196"/>
      <c r="B655" s="178" t="s">
        <v>313</v>
      </c>
      <c r="C655" s="198" t="s">
        <v>301</v>
      </c>
      <c r="D655" s="168"/>
      <c r="E655" s="168"/>
      <c r="F655" s="168"/>
      <c r="G655" s="168"/>
      <c r="H655" s="23"/>
      <c r="I655" s="75"/>
      <c r="J655" s="5"/>
      <c r="K655" s="5"/>
    </row>
    <row r="656" spans="1:11" hidden="1" x14ac:dyDescent="0.35">
      <c r="A656" s="196"/>
      <c r="B656" s="178" t="s">
        <v>601</v>
      </c>
      <c r="C656" s="198" t="s">
        <v>301</v>
      </c>
      <c r="D656" s="168"/>
      <c r="E656" s="168"/>
      <c r="F656" s="168"/>
      <c r="G656" s="168"/>
      <c r="H656" s="23"/>
      <c r="I656" s="75"/>
      <c r="J656" s="5"/>
      <c r="K656" s="5"/>
    </row>
    <row r="657" spans="1:11" hidden="1" x14ac:dyDescent="0.35">
      <c r="A657" s="196"/>
      <c r="B657" s="178" t="s">
        <v>174</v>
      </c>
      <c r="C657" s="198" t="s">
        <v>301</v>
      </c>
      <c r="D657" s="168"/>
      <c r="E657" s="168"/>
      <c r="F657" s="168"/>
      <c r="G657" s="168"/>
      <c r="H657" s="23"/>
      <c r="I657" s="58" t="s">
        <v>547</v>
      </c>
      <c r="J657" s="197" t="s">
        <v>547</v>
      </c>
      <c r="K657" s="197" t="s">
        <v>547</v>
      </c>
    </row>
    <row r="658" spans="1:11" hidden="1" x14ac:dyDescent="0.35">
      <c r="A658" s="196"/>
      <c r="B658" s="178" t="s">
        <v>10</v>
      </c>
      <c r="C658" s="142"/>
      <c r="D658" s="168">
        <f>SUM(D659:D661)</f>
        <v>0</v>
      </c>
      <c r="E658" s="168">
        <f t="shared" ref="E658" si="240">SUM(E659:E661)</f>
        <v>0</v>
      </c>
      <c r="F658" s="168">
        <f>SUM(F659:F661)</f>
        <v>0</v>
      </c>
      <c r="G658" s="168">
        <f>SUM(G659:G661)</f>
        <v>0</v>
      </c>
      <c r="H658" s="23">
        <f>SUM(H659:H661)</f>
        <v>0</v>
      </c>
      <c r="I658" s="29">
        <f t="shared" ref="I658:K658" si="241">SUM(I659:I661)</f>
        <v>0</v>
      </c>
      <c r="J658" s="168">
        <f t="shared" si="241"/>
        <v>0</v>
      </c>
      <c r="K658" s="168">
        <f t="shared" si="241"/>
        <v>0</v>
      </c>
    </row>
    <row r="659" spans="1:11" hidden="1" x14ac:dyDescent="0.35">
      <c r="B659" s="152" t="s">
        <v>427</v>
      </c>
      <c r="C659" s="73" t="s">
        <v>301</v>
      </c>
      <c r="D659" s="174"/>
      <c r="E659" s="174"/>
      <c r="F659" s="174"/>
      <c r="G659" s="174"/>
      <c r="H659" s="30"/>
      <c r="I659" s="58"/>
      <c r="J659" s="197"/>
      <c r="K659" s="197" t="s">
        <v>547</v>
      </c>
    </row>
    <row r="660" spans="1:11" hidden="1" x14ac:dyDescent="0.35">
      <c r="B660" s="152" t="s">
        <v>545</v>
      </c>
      <c r="C660" s="73" t="s">
        <v>301</v>
      </c>
      <c r="D660" s="174"/>
      <c r="E660" s="174"/>
      <c r="F660" s="174"/>
      <c r="G660" s="174"/>
      <c r="H660" s="30"/>
      <c r="I660" s="58"/>
      <c r="J660" s="197"/>
      <c r="K660" s="197" t="s">
        <v>547</v>
      </c>
    </row>
    <row r="661" spans="1:11" hidden="1" x14ac:dyDescent="0.35">
      <c r="B661" s="152" t="s">
        <v>535</v>
      </c>
      <c r="C661" s="73" t="s">
        <v>301</v>
      </c>
      <c r="D661" s="174"/>
      <c r="E661" s="174"/>
      <c r="F661" s="174"/>
      <c r="G661" s="174"/>
      <c r="H661" s="30"/>
      <c r="I661" s="58" t="s">
        <v>547</v>
      </c>
      <c r="J661" s="197" t="s">
        <v>547</v>
      </c>
      <c r="K661" s="197" t="s">
        <v>547</v>
      </c>
    </row>
    <row r="662" spans="1:11" x14ac:dyDescent="0.35">
      <c r="A662" s="196"/>
      <c r="B662" s="178" t="s">
        <v>394</v>
      </c>
      <c r="C662" s="198" t="s">
        <v>301</v>
      </c>
      <c r="D662" s="168">
        <v>2</v>
      </c>
      <c r="E662" s="168"/>
      <c r="F662" s="168"/>
      <c r="G662" s="168"/>
      <c r="H662" s="23">
        <v>2</v>
      </c>
      <c r="I662" s="58" t="s">
        <v>547</v>
      </c>
      <c r="J662" s="197" t="s">
        <v>547</v>
      </c>
      <c r="K662" s="197" t="s">
        <v>547</v>
      </c>
    </row>
    <row r="663" spans="1:11" ht="18.5" hidden="1" x14ac:dyDescent="0.45">
      <c r="A663" s="2"/>
      <c r="B663" s="18" t="s">
        <v>194</v>
      </c>
      <c r="C663" s="64"/>
      <c r="D663" s="41">
        <f>D664+D668+D675+D679+D686+D693+D701</f>
        <v>0</v>
      </c>
      <c r="E663" s="41">
        <f t="shared" ref="E663:H663" si="242">E664+E668+E675+E679+E686+E693+E701</f>
        <v>0</v>
      </c>
      <c r="F663" s="41">
        <f t="shared" si="242"/>
        <v>0</v>
      </c>
      <c r="G663" s="41">
        <f t="shared" si="242"/>
        <v>0</v>
      </c>
      <c r="H663" s="41">
        <f t="shared" si="242"/>
        <v>0</v>
      </c>
      <c r="I663" s="99">
        <f>SUM(I664,I668,I675,I679,I686,I693,I701,I702)</f>
        <v>0</v>
      </c>
      <c r="J663" s="41">
        <f>SUM(J664,J668,J675,J679,J686,J693,J701,J702)</f>
        <v>0</v>
      </c>
      <c r="K663" s="41">
        <f t="shared" ref="K663" si="243">SUM(K664,K668,K675,K679,K686,K693,K701,K702)</f>
        <v>0</v>
      </c>
    </row>
    <row r="664" spans="1:11" hidden="1" x14ac:dyDescent="0.35">
      <c r="A664" s="196"/>
      <c r="B664" s="178" t="s">
        <v>378</v>
      </c>
      <c r="C664" s="142"/>
      <c r="D664" s="168">
        <f>SUM(D665:D667)</f>
        <v>0</v>
      </c>
      <c r="E664" s="168">
        <f t="shared" ref="E664:F664" si="244">SUM(E665:E667)</f>
        <v>0</v>
      </c>
      <c r="F664" s="168">
        <f t="shared" si="244"/>
        <v>0</v>
      </c>
      <c r="G664" s="168">
        <f>SUM(G665:G667)</f>
        <v>0</v>
      </c>
      <c r="H664" s="23">
        <f>SUM(H665:H667)</f>
        <v>0</v>
      </c>
      <c r="I664" s="29">
        <f>SUM(I665:I667)</f>
        <v>0</v>
      </c>
      <c r="J664" s="168">
        <f>SUM(J665:J667)</f>
        <v>0</v>
      </c>
      <c r="K664" s="168">
        <f>SUM(K665:K667)</f>
        <v>0</v>
      </c>
    </row>
    <row r="665" spans="1:11" hidden="1" x14ac:dyDescent="0.35">
      <c r="B665" s="152" t="s">
        <v>433</v>
      </c>
      <c r="C665" s="73" t="s">
        <v>144</v>
      </c>
      <c r="D665" s="174"/>
      <c r="E665" s="174"/>
      <c r="F665" s="174"/>
      <c r="G665" s="174"/>
      <c r="H665" s="30"/>
      <c r="I665" s="58"/>
      <c r="J665" s="197"/>
      <c r="K665" s="197" t="s">
        <v>547</v>
      </c>
    </row>
    <row r="666" spans="1:11" hidden="1" x14ac:dyDescent="0.35">
      <c r="B666" s="152" t="s">
        <v>240</v>
      </c>
      <c r="C666" s="73" t="s">
        <v>144</v>
      </c>
      <c r="D666" s="174"/>
      <c r="E666" s="174"/>
      <c r="F666" s="174"/>
      <c r="G666" s="174"/>
      <c r="H666" s="30"/>
      <c r="I666" s="58"/>
      <c r="J666" s="197"/>
      <c r="K666" s="197" t="s">
        <v>547</v>
      </c>
    </row>
    <row r="667" spans="1:11" hidden="1" x14ac:dyDescent="0.35">
      <c r="B667" s="152" t="s">
        <v>149</v>
      </c>
      <c r="C667" s="73" t="s">
        <v>144</v>
      </c>
      <c r="D667" s="174"/>
      <c r="E667" s="174"/>
      <c r="F667" s="174"/>
      <c r="G667" s="174"/>
      <c r="H667" s="30"/>
      <c r="I667" s="58"/>
      <c r="J667" s="197"/>
      <c r="K667" s="197" t="s">
        <v>547</v>
      </c>
    </row>
    <row r="668" spans="1:11" hidden="1" x14ac:dyDescent="0.35">
      <c r="A668" s="196"/>
      <c r="B668" s="178" t="s">
        <v>600</v>
      </c>
      <c r="C668" s="142"/>
      <c r="D668" s="168">
        <f t="shared" ref="D668:K668" si="245">SUM(D669:D674)</f>
        <v>0</v>
      </c>
      <c r="E668" s="168">
        <f t="shared" si="245"/>
        <v>0</v>
      </c>
      <c r="F668" s="168">
        <f t="shared" si="245"/>
        <v>0</v>
      </c>
      <c r="G668" s="168">
        <f t="shared" si="245"/>
        <v>0</v>
      </c>
      <c r="H668" s="23">
        <f t="shared" si="245"/>
        <v>0</v>
      </c>
      <c r="I668" s="29">
        <f t="shared" si="245"/>
        <v>0</v>
      </c>
      <c r="J668" s="168">
        <f t="shared" si="245"/>
        <v>0</v>
      </c>
      <c r="K668" s="168">
        <f t="shared" si="245"/>
        <v>0</v>
      </c>
    </row>
    <row r="669" spans="1:11" hidden="1" x14ac:dyDescent="0.35">
      <c r="B669" s="152" t="s">
        <v>316</v>
      </c>
      <c r="C669" s="73" t="s">
        <v>451</v>
      </c>
      <c r="D669" s="174"/>
      <c r="E669" s="174"/>
      <c r="F669" s="174"/>
      <c r="G669" s="174"/>
      <c r="H669" s="30"/>
      <c r="I669" s="58"/>
      <c r="J669" s="197"/>
      <c r="K669" s="197"/>
    </row>
    <row r="670" spans="1:11" hidden="1" x14ac:dyDescent="0.35">
      <c r="B670" s="152" t="s">
        <v>402</v>
      </c>
      <c r="C670" s="73" t="s">
        <v>451</v>
      </c>
      <c r="D670" s="174"/>
      <c r="E670" s="174"/>
      <c r="F670" s="174"/>
      <c r="G670" s="174"/>
      <c r="H670" s="30"/>
      <c r="I670" s="58"/>
      <c r="J670" s="197"/>
      <c r="K670" s="197" t="s">
        <v>547</v>
      </c>
    </row>
    <row r="671" spans="1:11" hidden="1" x14ac:dyDescent="0.35">
      <c r="B671" s="152" t="s">
        <v>437</v>
      </c>
      <c r="C671" s="73" t="s">
        <v>451</v>
      </c>
      <c r="D671" s="174"/>
      <c r="E671" s="174"/>
      <c r="F671" s="174"/>
      <c r="G671" s="174"/>
      <c r="H671" s="30"/>
      <c r="I671" s="58"/>
      <c r="J671" s="197"/>
      <c r="K671" s="197" t="s">
        <v>547</v>
      </c>
    </row>
    <row r="672" spans="1:11" hidden="1" x14ac:dyDescent="0.35">
      <c r="B672" s="152" t="s">
        <v>286</v>
      </c>
      <c r="C672" s="73" t="s">
        <v>451</v>
      </c>
      <c r="D672" s="174"/>
      <c r="E672" s="174"/>
      <c r="F672" s="174"/>
      <c r="G672" s="174"/>
      <c r="H672" s="30"/>
      <c r="I672" s="58"/>
      <c r="J672" s="197"/>
      <c r="K672" s="197"/>
    </row>
    <row r="673" spans="1:11" hidden="1" x14ac:dyDescent="0.35">
      <c r="B673" s="152" t="s">
        <v>89</v>
      </c>
      <c r="C673" s="73" t="s">
        <v>451</v>
      </c>
      <c r="D673" s="174"/>
      <c r="E673" s="174"/>
      <c r="F673" s="174"/>
      <c r="G673" s="174"/>
      <c r="H673" s="30"/>
      <c r="I673" s="58"/>
      <c r="J673" s="197"/>
      <c r="K673" s="197"/>
    </row>
    <row r="674" spans="1:11" hidden="1" x14ac:dyDescent="0.35">
      <c r="B674" s="152" t="s">
        <v>589</v>
      </c>
      <c r="C674" s="73" t="s">
        <v>451</v>
      </c>
      <c r="D674" s="174"/>
      <c r="E674" s="174"/>
      <c r="F674" s="174"/>
      <c r="G674" s="174"/>
      <c r="H674" s="30"/>
      <c r="I674" s="58"/>
      <c r="J674" s="197"/>
      <c r="K674" s="197"/>
    </row>
    <row r="675" spans="1:11" hidden="1" x14ac:dyDescent="0.35">
      <c r="A675" s="196"/>
      <c r="B675" s="178" t="s">
        <v>372</v>
      </c>
      <c r="C675" s="142"/>
      <c r="D675" s="168">
        <f>SUM(D676:D678)</f>
        <v>0</v>
      </c>
      <c r="E675" s="168">
        <f t="shared" ref="E675:H675" si="246">SUM(E676:E678)</f>
        <v>0</v>
      </c>
      <c r="F675" s="168">
        <f t="shared" si="246"/>
        <v>0</v>
      </c>
      <c r="G675" s="168">
        <f t="shared" si="246"/>
        <v>0</v>
      </c>
      <c r="H675" s="168">
        <f t="shared" si="246"/>
        <v>0</v>
      </c>
      <c r="I675" s="29">
        <f>SUM(I676:I678)</f>
        <v>0</v>
      </c>
      <c r="J675" s="168">
        <f>SUM(J676:J678)</f>
        <v>0</v>
      </c>
      <c r="K675" s="168">
        <f>SUM(K676:K678)</f>
        <v>0</v>
      </c>
    </row>
    <row r="676" spans="1:11" hidden="1" x14ac:dyDescent="0.35">
      <c r="B676" s="152" t="s">
        <v>70</v>
      </c>
      <c r="C676" s="73" t="s">
        <v>144</v>
      </c>
      <c r="D676" s="174"/>
      <c r="E676" s="174"/>
      <c r="F676" s="174"/>
      <c r="G676" s="174"/>
      <c r="H676" s="30"/>
      <c r="I676" s="58"/>
      <c r="J676" s="197"/>
      <c r="K676" s="197" t="s">
        <v>547</v>
      </c>
    </row>
    <row r="677" spans="1:11" hidden="1" x14ac:dyDescent="0.35">
      <c r="B677" s="152" t="s">
        <v>60</v>
      </c>
      <c r="C677" s="73" t="s">
        <v>144</v>
      </c>
      <c r="D677" s="174"/>
      <c r="E677" s="174"/>
      <c r="F677" s="174"/>
      <c r="G677" s="174"/>
      <c r="H677" s="30"/>
      <c r="I677" s="58"/>
      <c r="J677" s="197"/>
      <c r="K677" s="197" t="s">
        <v>547</v>
      </c>
    </row>
    <row r="678" spans="1:11" hidden="1" x14ac:dyDescent="0.35">
      <c r="B678" s="152" t="s">
        <v>506</v>
      </c>
      <c r="C678" s="73" t="s">
        <v>144</v>
      </c>
      <c r="D678" s="174"/>
      <c r="E678" s="174"/>
      <c r="F678" s="174"/>
      <c r="G678" s="174"/>
      <c r="H678" s="30"/>
      <c r="I678" s="58"/>
      <c r="J678" s="197"/>
      <c r="K678" s="197" t="s">
        <v>547</v>
      </c>
    </row>
    <row r="679" spans="1:11" hidden="1" x14ac:dyDescent="0.35">
      <c r="A679" s="196"/>
      <c r="B679" s="178" t="s">
        <v>16</v>
      </c>
      <c r="C679" s="142"/>
      <c r="D679" s="168">
        <f>SUM(D680:D685)</f>
        <v>0</v>
      </c>
      <c r="E679" s="168">
        <f t="shared" ref="E679:K679" si="247">SUM(E680:E685)</f>
        <v>0</v>
      </c>
      <c r="F679" s="168">
        <f t="shared" si="247"/>
        <v>0</v>
      </c>
      <c r="G679" s="168">
        <f t="shared" ref="G679:H679" si="248">SUM(G680:G685)</f>
        <v>0</v>
      </c>
      <c r="H679" s="23">
        <f t="shared" si="248"/>
        <v>0</v>
      </c>
      <c r="I679" s="29">
        <f>SUM(I680:I685)</f>
        <v>0</v>
      </c>
      <c r="J679" s="168">
        <f t="shared" si="247"/>
        <v>0</v>
      </c>
      <c r="K679" s="168">
        <f t="shared" si="247"/>
        <v>0</v>
      </c>
    </row>
    <row r="680" spans="1:11" hidden="1" x14ac:dyDescent="0.35">
      <c r="B680" s="152" t="s">
        <v>316</v>
      </c>
      <c r="C680" s="73" t="s">
        <v>451</v>
      </c>
      <c r="D680" s="174"/>
      <c r="E680" s="174"/>
      <c r="F680" s="174"/>
      <c r="G680" s="174"/>
      <c r="H680" s="30"/>
      <c r="I680" s="58"/>
      <c r="J680" s="197"/>
      <c r="K680" s="197"/>
    </row>
    <row r="681" spans="1:11" hidden="1" x14ac:dyDescent="0.35">
      <c r="B681" s="152" t="s">
        <v>402</v>
      </c>
      <c r="C681" s="73" t="s">
        <v>451</v>
      </c>
      <c r="D681" s="174"/>
      <c r="E681" s="174"/>
      <c r="F681" s="174"/>
      <c r="G681" s="174"/>
      <c r="H681" s="30"/>
      <c r="I681" s="58"/>
      <c r="J681" s="197"/>
      <c r="K681" s="197" t="s">
        <v>547</v>
      </c>
    </row>
    <row r="682" spans="1:11" hidden="1" x14ac:dyDescent="0.35">
      <c r="B682" s="152" t="s">
        <v>437</v>
      </c>
      <c r="C682" s="73" t="s">
        <v>451</v>
      </c>
      <c r="D682" s="174"/>
      <c r="E682" s="174"/>
      <c r="F682" s="174"/>
      <c r="G682" s="174"/>
      <c r="H682" s="30"/>
      <c r="I682" s="58"/>
      <c r="J682" s="197"/>
      <c r="K682" s="197" t="s">
        <v>547</v>
      </c>
    </row>
    <row r="683" spans="1:11" hidden="1" x14ac:dyDescent="0.35">
      <c r="B683" s="152" t="s">
        <v>286</v>
      </c>
      <c r="C683" s="73" t="s">
        <v>451</v>
      </c>
      <c r="D683" s="174"/>
      <c r="E683" s="174"/>
      <c r="F683" s="174"/>
      <c r="G683" s="174"/>
      <c r="H683" s="30"/>
      <c r="I683" s="58"/>
      <c r="J683" s="197"/>
      <c r="K683" s="197"/>
    </row>
    <row r="684" spans="1:11" hidden="1" x14ac:dyDescent="0.35">
      <c r="B684" s="152" t="s">
        <v>89</v>
      </c>
      <c r="C684" s="73" t="s">
        <v>451</v>
      </c>
      <c r="D684" s="174"/>
      <c r="E684" s="174"/>
      <c r="F684" s="174"/>
      <c r="G684" s="174"/>
      <c r="H684" s="30"/>
      <c r="I684" s="58"/>
      <c r="J684" s="197"/>
      <c r="K684" s="197"/>
    </row>
    <row r="685" spans="1:11" hidden="1" x14ac:dyDescent="0.35">
      <c r="B685" s="152" t="s">
        <v>326</v>
      </c>
      <c r="C685" s="73" t="s">
        <v>451</v>
      </c>
      <c r="D685" s="174"/>
      <c r="E685" s="174"/>
      <c r="F685" s="174"/>
      <c r="G685" s="174"/>
      <c r="H685" s="30"/>
      <c r="I685" s="58"/>
      <c r="J685" s="197"/>
      <c r="K685" s="197"/>
    </row>
    <row r="686" spans="1:11" hidden="1" x14ac:dyDescent="0.35">
      <c r="A686" s="196"/>
      <c r="B686" s="178" t="s">
        <v>253</v>
      </c>
      <c r="C686" s="142"/>
      <c r="D686" s="168">
        <f>SUM(D687:D692)</f>
        <v>0</v>
      </c>
      <c r="E686" s="168">
        <f t="shared" ref="E686:K686" si="249">SUM(E687:E692)</f>
        <v>0</v>
      </c>
      <c r="F686" s="168">
        <f t="shared" si="249"/>
        <v>0</v>
      </c>
      <c r="G686" s="168">
        <f t="shared" ref="G686:H686" si="250">SUM(G687:G692)</f>
        <v>0</v>
      </c>
      <c r="H686" s="23">
        <f t="shared" si="250"/>
        <v>0</v>
      </c>
      <c r="I686" s="29">
        <f>SUM(I687:I692)</f>
        <v>0</v>
      </c>
      <c r="J686" s="168">
        <f t="shared" si="249"/>
        <v>0</v>
      </c>
      <c r="K686" s="168">
        <f t="shared" si="249"/>
        <v>0</v>
      </c>
    </row>
    <row r="687" spans="1:11" hidden="1" x14ac:dyDescent="0.35">
      <c r="B687" s="152" t="s">
        <v>316</v>
      </c>
      <c r="C687" s="73" t="s">
        <v>451</v>
      </c>
      <c r="D687" s="174"/>
      <c r="E687" s="174"/>
      <c r="F687" s="174"/>
      <c r="G687" s="174"/>
      <c r="H687" s="30"/>
      <c r="I687" s="58"/>
      <c r="J687" s="197"/>
      <c r="K687" s="197"/>
    </row>
    <row r="688" spans="1:11" hidden="1" x14ac:dyDescent="0.35">
      <c r="B688" s="152" t="s">
        <v>402</v>
      </c>
      <c r="C688" s="73" t="s">
        <v>451</v>
      </c>
      <c r="D688" s="174"/>
      <c r="E688" s="174"/>
      <c r="F688" s="174"/>
      <c r="G688" s="174"/>
      <c r="H688" s="30"/>
      <c r="I688" s="58"/>
      <c r="J688" s="197"/>
      <c r="K688" s="197" t="s">
        <v>547</v>
      </c>
    </row>
    <row r="689" spans="1:11" hidden="1" x14ac:dyDescent="0.35">
      <c r="B689" s="152" t="s">
        <v>437</v>
      </c>
      <c r="C689" s="73" t="s">
        <v>451</v>
      </c>
      <c r="D689" s="174"/>
      <c r="E689" s="174"/>
      <c r="F689" s="174"/>
      <c r="G689" s="174"/>
      <c r="H689" s="30"/>
      <c r="I689" s="58"/>
      <c r="J689" s="197"/>
      <c r="K689" s="197" t="s">
        <v>547</v>
      </c>
    </row>
    <row r="690" spans="1:11" hidden="1" x14ac:dyDescent="0.35">
      <c r="B690" s="152" t="s">
        <v>286</v>
      </c>
      <c r="C690" s="73" t="s">
        <v>451</v>
      </c>
      <c r="D690" s="174"/>
      <c r="E690" s="174"/>
      <c r="F690" s="174"/>
      <c r="G690" s="174"/>
      <c r="H690" s="30"/>
      <c r="I690" s="58"/>
      <c r="J690" s="197"/>
      <c r="K690" s="197"/>
    </row>
    <row r="691" spans="1:11" hidden="1" x14ac:dyDescent="0.35">
      <c r="B691" s="152" t="s">
        <v>89</v>
      </c>
      <c r="C691" s="73" t="s">
        <v>451</v>
      </c>
      <c r="D691" s="174"/>
      <c r="E691" s="174"/>
      <c r="F691" s="174"/>
      <c r="G691" s="174"/>
      <c r="H691" s="30"/>
      <c r="I691" s="58"/>
      <c r="J691" s="197"/>
      <c r="K691" s="197"/>
    </row>
    <row r="692" spans="1:11" hidden="1" x14ac:dyDescent="0.35">
      <c r="B692" s="152" t="s">
        <v>543</v>
      </c>
      <c r="C692" s="73" t="s">
        <v>451</v>
      </c>
      <c r="D692" s="174"/>
      <c r="E692" s="174"/>
      <c r="F692" s="174"/>
      <c r="G692" s="174"/>
      <c r="H692" s="30"/>
      <c r="I692" s="58"/>
      <c r="J692" s="197"/>
      <c r="K692" s="197"/>
    </row>
    <row r="693" spans="1:11" hidden="1" x14ac:dyDescent="0.35">
      <c r="A693" s="196"/>
      <c r="B693" s="178" t="s">
        <v>277</v>
      </c>
      <c r="C693" s="142"/>
      <c r="D693" s="168">
        <f>SUM(D694:D700)</f>
        <v>0</v>
      </c>
      <c r="E693" s="168">
        <f t="shared" ref="E693" si="251">SUM(E694:E700)</f>
        <v>0</v>
      </c>
      <c r="F693" s="168">
        <f>SUM(F694:F700)</f>
        <v>0</v>
      </c>
      <c r="G693" s="168">
        <f>SUM(G694:G700)</f>
        <v>0</v>
      </c>
      <c r="H693" s="23">
        <f>SUM(H694:H700)</f>
        <v>0</v>
      </c>
      <c r="I693" s="29">
        <f t="shared" ref="I693:K693" si="252">SUM(I694:I700)</f>
        <v>0</v>
      </c>
      <c r="J693" s="168">
        <f t="shared" si="252"/>
        <v>0</v>
      </c>
      <c r="K693" s="168">
        <f t="shared" si="252"/>
        <v>0</v>
      </c>
    </row>
    <row r="694" spans="1:11" hidden="1" x14ac:dyDescent="0.35">
      <c r="B694" s="152" t="s">
        <v>254</v>
      </c>
      <c r="C694" s="73" t="s">
        <v>451</v>
      </c>
      <c r="D694" s="174"/>
      <c r="E694" s="174"/>
      <c r="F694" s="174"/>
      <c r="G694" s="174"/>
      <c r="H694" s="30"/>
      <c r="I694" s="58" t="s">
        <v>547</v>
      </c>
      <c r="J694" s="197" t="s">
        <v>547</v>
      </c>
      <c r="K694" s="197" t="s">
        <v>547</v>
      </c>
    </row>
    <row r="695" spans="1:11" hidden="1" x14ac:dyDescent="0.35">
      <c r="B695" s="152" t="s">
        <v>333</v>
      </c>
      <c r="C695" s="73" t="s">
        <v>451</v>
      </c>
      <c r="D695" s="174"/>
      <c r="E695" s="174"/>
      <c r="F695" s="174"/>
      <c r="G695" s="174"/>
      <c r="H695" s="30"/>
      <c r="I695" s="58"/>
      <c r="J695" s="197"/>
      <c r="K695" s="197"/>
    </row>
    <row r="696" spans="1:11" hidden="1" x14ac:dyDescent="0.35">
      <c r="B696" s="152" t="s">
        <v>412</v>
      </c>
      <c r="C696" s="73" t="s">
        <v>451</v>
      </c>
      <c r="D696" s="174"/>
      <c r="E696" s="174"/>
      <c r="F696" s="174"/>
      <c r="G696" s="174"/>
      <c r="H696" s="30"/>
      <c r="I696" s="58"/>
      <c r="J696" s="197"/>
      <c r="K696" s="197"/>
    </row>
    <row r="697" spans="1:11" hidden="1" x14ac:dyDescent="0.35">
      <c r="B697" s="152" t="s">
        <v>672</v>
      </c>
      <c r="C697" s="73" t="s">
        <v>451</v>
      </c>
      <c r="D697" s="174"/>
      <c r="E697" s="174"/>
      <c r="F697" s="174"/>
      <c r="G697" s="174"/>
      <c r="H697" s="30"/>
      <c r="I697" s="58"/>
      <c r="J697" s="197"/>
      <c r="K697" s="197"/>
    </row>
    <row r="698" spans="1:11" hidden="1" x14ac:dyDescent="0.35">
      <c r="B698" s="152" t="s">
        <v>397</v>
      </c>
      <c r="C698" s="73" t="s">
        <v>451</v>
      </c>
      <c r="D698" s="174"/>
      <c r="E698" s="174"/>
      <c r="F698" s="174"/>
      <c r="G698" s="174"/>
      <c r="H698" s="30"/>
      <c r="I698" s="58"/>
      <c r="J698" s="197"/>
      <c r="K698" s="197"/>
    </row>
    <row r="699" spans="1:11" hidden="1" x14ac:dyDescent="0.35">
      <c r="B699" s="152" t="s">
        <v>71</v>
      </c>
      <c r="C699" s="73" t="s">
        <v>451</v>
      </c>
      <c r="D699" s="174"/>
      <c r="E699" s="174"/>
      <c r="F699" s="174"/>
      <c r="G699" s="174"/>
      <c r="H699" s="30"/>
      <c r="I699" s="58" t="s">
        <v>547</v>
      </c>
      <c r="J699" s="197" t="s">
        <v>547</v>
      </c>
      <c r="K699" s="197" t="s">
        <v>547</v>
      </c>
    </row>
    <row r="700" spans="1:11" hidden="1" x14ac:dyDescent="0.35">
      <c r="B700" s="152" t="s">
        <v>307</v>
      </c>
      <c r="C700" s="73" t="s">
        <v>451</v>
      </c>
      <c r="D700" s="174"/>
      <c r="E700" s="174"/>
      <c r="F700" s="174"/>
      <c r="G700" s="174"/>
      <c r="H700" s="30"/>
      <c r="I700" s="58"/>
      <c r="J700" s="197"/>
      <c r="K700" s="197"/>
    </row>
    <row r="701" spans="1:11" hidden="1" x14ac:dyDescent="0.35">
      <c r="A701" s="196"/>
      <c r="B701" s="178" t="s">
        <v>154</v>
      </c>
      <c r="C701" s="169" t="s">
        <v>301</v>
      </c>
      <c r="D701" s="168"/>
      <c r="E701" s="168"/>
      <c r="F701" s="168"/>
      <c r="G701" s="168"/>
      <c r="H701" s="23"/>
      <c r="I701" s="58" t="s">
        <v>547</v>
      </c>
      <c r="J701" s="197" t="s">
        <v>547</v>
      </c>
      <c r="K701" s="197" t="s">
        <v>547</v>
      </c>
    </row>
    <row r="702" spans="1:11" ht="18.5" x14ac:dyDescent="0.45">
      <c r="A702" s="2"/>
      <c r="B702" s="18" t="s">
        <v>209</v>
      </c>
      <c r="C702" s="44" t="s">
        <v>301</v>
      </c>
      <c r="D702" s="41">
        <v>1</v>
      </c>
      <c r="E702" s="41">
        <v>1</v>
      </c>
      <c r="F702" s="41"/>
      <c r="G702" s="41"/>
      <c r="H702" s="110"/>
      <c r="I702" s="58" t="s">
        <v>547</v>
      </c>
      <c r="J702" s="197" t="s">
        <v>547</v>
      </c>
      <c r="K702" s="197" t="s">
        <v>547</v>
      </c>
    </row>
  </sheetData>
  <sheetProtection sheet="1" autoFilter="0"/>
  <conditionalFormatting sqref="I206:K209 I53:K55 I57:K61 I63:K87 I26:K28 I137:K139 I211:K214 I357:K363 I383:K399 I411:K414 I511:K514 I516:K519 I521:K523 I439:K442 I526:K529 I531:K534 I536:K539 I541:K544 I566:K571 I669:K670 I680:K681 I177:K179 I326:K327 I329:K332 I444:K447 I416:K420 I474:K477 I479:K483 I573:K586 I588:K597 I607:K607 I620:K626 I609:K618 I628:K634 I636:K657 I34:K42 I89:K135 I141:K175 I220:K242 I244:K259 I261:K280 I365:K381 I486:K508 I546:K564 I659:K662 I471:K472 I342:K355 I282:K324 I4:K24 I51:K51 I694:K702 I687:K688 I690:K692 J689:K689 I683:K685 I672:K674 I598:J598 I599:K604 I181:K204">
    <cfRule type="containsText" dxfId="33" priority="39" operator="containsText" text="saknas CCBuild-data">
      <formula>NOT(ISERROR(SEARCH("saknas CCBuild-data",I4)))</formula>
    </cfRule>
  </conditionalFormatting>
  <conditionalFormatting sqref="I205:K205">
    <cfRule type="containsText" dxfId="32" priority="38" operator="containsText" text="saknas CCBuild-data">
      <formula>NOT(ISERROR(SEARCH("saknas CCBuild-data",I205)))</formula>
    </cfRule>
  </conditionalFormatting>
  <conditionalFormatting sqref="I215">
    <cfRule type="containsText" dxfId="31" priority="37" operator="containsText" text="saknas CCBuild-data">
      <formula>NOT(ISERROR(SEARCH("saknas CCBuild-data",I215)))</formula>
    </cfRule>
  </conditionalFormatting>
  <conditionalFormatting sqref="J215">
    <cfRule type="containsText" dxfId="30" priority="36" operator="containsText" text="saknas CCBuild-data">
      <formula>NOT(ISERROR(SEARCH("saknas CCBuild-data",J215)))</formula>
    </cfRule>
  </conditionalFormatting>
  <conditionalFormatting sqref="K215">
    <cfRule type="containsText" dxfId="29" priority="35" operator="containsText" text="saknas CCBuild-data">
      <formula>NOT(ISERROR(SEARCH("saknas CCBuild-data",K215)))</formula>
    </cfRule>
  </conditionalFormatting>
  <conditionalFormatting sqref="I463:K466">
    <cfRule type="containsText" dxfId="28" priority="34" operator="containsText" text="saknas CCBuild-data">
      <formula>NOT(ISERROR(SEARCH("saknas CCBuild-data",I463)))</formula>
    </cfRule>
  </conditionalFormatting>
  <conditionalFormatting sqref="I468:K470">
    <cfRule type="containsText" dxfId="27" priority="33" operator="containsText" text="saknas CCBuild-data">
      <formula>NOT(ISERROR(SEARCH("saknas CCBuild-data",I468)))</formula>
    </cfRule>
  </conditionalFormatting>
  <conditionalFormatting sqref="I334:K337">
    <cfRule type="containsText" dxfId="26" priority="32" operator="containsText" text="saknas CCBuild-data">
      <formula>NOT(ISERROR(SEARCH("saknas CCBuild-data",I334)))</formula>
    </cfRule>
  </conditionalFormatting>
  <conditionalFormatting sqref="I339:K341">
    <cfRule type="containsText" dxfId="25" priority="31" operator="containsText" text="saknas CCBuild-data">
      <formula>NOT(ISERROR(SEARCH("saknas CCBuild-data",I339)))</formula>
    </cfRule>
  </conditionalFormatting>
  <conditionalFormatting sqref="I30:K32">
    <cfRule type="containsText" dxfId="24" priority="30" operator="containsText" text="saknas CCBuild-data">
      <formula>NOT(ISERROR(SEARCH("saknas CCBuild-data",I30)))</formula>
    </cfRule>
  </conditionalFormatting>
  <conditionalFormatting sqref="I43:K43">
    <cfRule type="containsText" dxfId="23" priority="28" operator="containsText" text="saknas CCBuild-data">
      <formula>NOT(ISERROR(SEARCH("saknas CCBuild-data",I43)))</formula>
    </cfRule>
  </conditionalFormatting>
  <conditionalFormatting sqref="I46:K50">
    <cfRule type="containsText" dxfId="22" priority="27" operator="containsText" text="saknas CCBuild-data">
      <formula>NOT(ISERROR(SEARCH("saknas CCBuild-data",I46)))</formula>
    </cfRule>
  </conditionalFormatting>
  <conditionalFormatting sqref="J676:K678">
    <cfRule type="containsText" dxfId="21" priority="22" operator="containsText" text="saknas CCBuild-data">
      <formula>NOT(ISERROR(SEARCH("saknas CCBuild-data",J676)))</formula>
    </cfRule>
  </conditionalFormatting>
  <conditionalFormatting sqref="I45:K45">
    <cfRule type="containsText" dxfId="20" priority="23" operator="containsText" text="saknas CCBuild-data">
      <formula>NOT(ISERROR(SEARCH("saknas CCBuild-data",I45)))</formula>
    </cfRule>
  </conditionalFormatting>
  <conditionalFormatting sqref="I676:I678">
    <cfRule type="containsText" dxfId="19" priority="21" operator="containsText" text="saknas CCBuild-data">
      <formula>NOT(ISERROR(SEARCH("saknas CCBuild-data",I676)))</formula>
    </cfRule>
  </conditionalFormatting>
  <conditionalFormatting sqref="J665:K667">
    <cfRule type="containsText" dxfId="18" priority="20" operator="containsText" text="saknas CCBuild-data">
      <formula>NOT(ISERROR(SEARCH("saknas CCBuild-data",J665)))</formula>
    </cfRule>
  </conditionalFormatting>
  <conditionalFormatting sqref="I665:I667">
    <cfRule type="containsText" dxfId="17" priority="19" operator="containsText" text="saknas CCBuild-data">
      <formula>NOT(ISERROR(SEARCH("saknas CCBuild-data",I665)))</formula>
    </cfRule>
  </conditionalFormatting>
  <conditionalFormatting sqref="J682:K682">
    <cfRule type="containsText" dxfId="16" priority="17" operator="containsText" text="saknas CCBuild-data">
      <formula>NOT(ISERROR(SEARCH("saknas CCBuild-data",J682)))</formula>
    </cfRule>
  </conditionalFormatting>
  <conditionalFormatting sqref="I689">
    <cfRule type="containsText" dxfId="15" priority="18" operator="containsText" text="saknas CCBuild-data">
      <formula>NOT(ISERROR(SEARCH("saknas CCBuild-data",I689)))</formula>
    </cfRule>
  </conditionalFormatting>
  <conditionalFormatting sqref="I682">
    <cfRule type="containsText" dxfId="14" priority="16" operator="containsText" text="saknas CCBuild-data">
      <formula>NOT(ISERROR(SEARCH("saknas CCBuild-data",I682)))</formula>
    </cfRule>
  </conditionalFormatting>
  <conditionalFormatting sqref="J671:K671">
    <cfRule type="containsText" dxfId="13" priority="15" operator="containsText" text="saknas CCBuild-data">
      <formula>NOT(ISERROR(SEARCH("saknas CCBuild-data",J671)))</formula>
    </cfRule>
  </conditionalFormatting>
  <conditionalFormatting sqref="I671">
    <cfRule type="containsText" dxfId="12" priority="14" operator="containsText" text="saknas CCBuild-data">
      <formula>NOT(ISERROR(SEARCH("saknas CCBuild-data",I671)))</formula>
    </cfRule>
  </conditionalFormatting>
  <conditionalFormatting sqref="K598">
    <cfRule type="containsText" dxfId="11" priority="13" operator="containsText" text="saknas CCBuild-data">
      <formula>NOT(ISERROR(SEARCH("saknas CCBuild-data",K598)))</formula>
    </cfRule>
  </conditionalFormatting>
  <conditionalFormatting sqref="I510:K510">
    <cfRule type="containsText" dxfId="10" priority="11" operator="containsText" text="saknas CCBuild-data">
      <formula>NOT(ISERROR(SEARCH("saknas CCBuild-data",I510)))</formula>
    </cfRule>
  </conditionalFormatting>
  <conditionalFormatting sqref="I454:K460">
    <cfRule type="containsText" dxfId="9" priority="10" operator="containsText" text="saknas CCBuild-data">
      <formula>NOT(ISERROR(SEARCH("saknas CCBuild-data",I454)))</formula>
    </cfRule>
  </conditionalFormatting>
  <conditionalFormatting sqref="I453:K453">
    <cfRule type="containsText" dxfId="8" priority="9" operator="containsText" text="saknas CCBuild-data">
      <formula>NOT(ISERROR(SEARCH("saknas CCBuild-data",I453)))</formula>
    </cfRule>
  </conditionalFormatting>
  <conditionalFormatting sqref="I461:K461">
    <cfRule type="containsText" dxfId="7" priority="8" operator="containsText" text="saknas CCBuild-data">
      <formula>NOT(ISERROR(SEARCH("saknas CCBuild-data",I461)))</formula>
    </cfRule>
  </conditionalFormatting>
  <conditionalFormatting sqref="I402:K408">
    <cfRule type="containsText" dxfId="6" priority="7" operator="containsText" text="saknas CCBuild-data">
      <formula>NOT(ISERROR(SEARCH("saknas CCBuild-data",I402)))</formula>
    </cfRule>
  </conditionalFormatting>
  <conditionalFormatting sqref="I452:K452">
    <cfRule type="containsText" dxfId="5" priority="6" operator="containsText" text="saknas CCBuild-data">
      <formula>NOT(ISERROR(SEARCH("saknas CCBuild-data",I452)))</formula>
    </cfRule>
  </conditionalFormatting>
  <conditionalFormatting sqref="I449:K449">
    <cfRule type="containsText" dxfId="4" priority="5" operator="containsText" text="saknas CCBuild-data">
      <formula>NOT(ISERROR(SEARCH("saknas CCBuild-data",I449)))</formula>
    </cfRule>
  </conditionalFormatting>
  <conditionalFormatting sqref="I451:K451">
    <cfRule type="containsText" dxfId="3" priority="4" operator="containsText" text="saknas CCBuild-data">
      <formula>NOT(ISERROR(SEARCH("saknas CCBuild-data",I451)))</formula>
    </cfRule>
  </conditionalFormatting>
  <conditionalFormatting sqref="I450:K450">
    <cfRule type="containsText" dxfId="2" priority="3" operator="containsText" text="saknas CCBuild-data">
      <formula>NOT(ISERROR(SEARCH("saknas CCBuild-data",I450)))</formula>
    </cfRule>
  </conditionalFormatting>
  <conditionalFormatting sqref="I409:K409">
    <cfRule type="containsText" dxfId="1" priority="2" operator="containsText" text="saknas CCBuild-data">
      <formula>NOT(ISERROR(SEARCH("saknas CCBuild-data",I409)))</formula>
    </cfRule>
  </conditionalFormatting>
  <conditionalFormatting sqref="I422:K437">
    <cfRule type="containsText" dxfId="0" priority="1" operator="containsText" text="saknas CCBuild-data">
      <formula>NOT(ISERROR(SEARCH("saknas CCBuild-data",I422)))</formula>
    </cfRule>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99"/>
  <sheetViews>
    <sheetView showGridLines="0" zoomScaleNormal="100" zoomScaleSheetLayoutView="100" workbookViewId="0">
      <pane ySplit="1" topLeftCell="A2" activePane="bottomLeft" state="frozen"/>
      <selection pane="bottomLeft" activeCell="K1" sqref="K1"/>
    </sheetView>
  </sheetViews>
  <sheetFormatPr defaultColWidth="8.81640625" defaultRowHeight="14.5" x14ac:dyDescent="0.35"/>
  <cols>
    <col min="1" max="12" width="8.81640625" style="148"/>
    <col min="13" max="13" width="13.7265625" style="148" customWidth="1"/>
    <col min="14" max="16384" width="8.81640625" style="148"/>
  </cols>
  <sheetData>
    <row r="1" spans="1:25" ht="47.5" customHeight="1" x14ac:dyDescent="0.6">
      <c r="A1" s="190"/>
      <c r="B1" s="118" t="s">
        <v>441</v>
      </c>
    </row>
    <row r="2" spans="1:25" ht="29.25" customHeight="1" x14ac:dyDescent="0.6">
      <c r="A2" s="190"/>
      <c r="B2" s="177" t="s">
        <v>64</v>
      </c>
    </row>
    <row r="3" spans="1:25" ht="24" customHeight="1" x14ac:dyDescent="0.6">
      <c r="A3" s="190"/>
      <c r="B3" s="177"/>
      <c r="C3" s="71" t="s">
        <v>221</v>
      </c>
    </row>
    <row r="4" spans="1:25" ht="20.25" customHeight="1" x14ac:dyDescent="0.6">
      <c r="A4" s="190"/>
      <c r="B4" s="177"/>
      <c r="C4" s="71" t="s">
        <v>369</v>
      </c>
    </row>
    <row r="5" spans="1:25" ht="21.75" customHeight="1" x14ac:dyDescent="0.6">
      <c r="A5" s="190"/>
      <c r="B5" s="177"/>
      <c r="C5" s="71" t="s">
        <v>363</v>
      </c>
    </row>
    <row r="6" spans="1:25" ht="22.5" customHeight="1" x14ac:dyDescent="0.6">
      <c r="A6" s="190"/>
      <c r="B6" s="71" t="s">
        <v>550</v>
      </c>
      <c r="C6" s="71"/>
    </row>
    <row r="8" spans="1:25" ht="23.5" customHeight="1" x14ac:dyDescent="0.55000000000000004">
      <c r="B8" s="160" t="s">
        <v>640</v>
      </c>
      <c r="C8" s="213"/>
      <c r="D8" s="213"/>
      <c r="E8" s="213"/>
      <c r="F8" s="213"/>
      <c r="G8" s="213"/>
      <c r="H8" s="213"/>
      <c r="I8" s="213"/>
      <c r="J8" s="213"/>
    </row>
    <row r="9" spans="1:25" ht="9.65" customHeight="1" x14ac:dyDescent="0.55000000000000004">
      <c r="B9" s="92"/>
    </row>
    <row r="10" spans="1:25" ht="14.5" customHeight="1" x14ac:dyDescent="0.35">
      <c r="B10" s="286" t="s">
        <v>49</v>
      </c>
      <c r="C10" s="286"/>
      <c r="D10" s="286"/>
      <c r="E10" s="286"/>
      <c r="F10" s="286"/>
      <c r="G10" s="286"/>
      <c r="H10" s="286"/>
      <c r="I10" s="286"/>
      <c r="J10" s="286"/>
      <c r="K10" s="286"/>
      <c r="L10" s="286"/>
      <c r="M10" s="286"/>
      <c r="N10" s="286"/>
      <c r="O10" s="286"/>
    </row>
    <row r="11" spans="1:25" ht="13.5" customHeight="1" x14ac:dyDescent="0.35">
      <c r="B11" s="286"/>
      <c r="C11" s="286"/>
      <c r="D11" s="286"/>
      <c r="E11" s="286"/>
      <c r="F11" s="286"/>
      <c r="G11" s="286"/>
      <c r="H11" s="286"/>
      <c r="I11" s="286"/>
      <c r="J11" s="286"/>
      <c r="K11" s="286"/>
      <c r="L11" s="286"/>
      <c r="M11" s="286"/>
      <c r="N11" s="286"/>
      <c r="O11" s="286"/>
    </row>
    <row r="12" spans="1:25" x14ac:dyDescent="0.35">
      <c r="B12" s="286"/>
      <c r="C12" s="286"/>
      <c r="D12" s="286"/>
      <c r="E12" s="286"/>
      <c r="F12" s="286"/>
      <c r="G12" s="286"/>
      <c r="H12" s="286"/>
      <c r="I12" s="286"/>
      <c r="J12" s="286"/>
      <c r="K12" s="286"/>
      <c r="L12" s="286"/>
      <c r="M12" s="286"/>
      <c r="N12" s="286"/>
      <c r="O12" s="286"/>
    </row>
    <row r="13" spans="1:25" ht="23.5" x14ac:dyDescent="0.55000000000000004">
      <c r="B13" s="160" t="s">
        <v>189</v>
      </c>
      <c r="C13" s="213"/>
      <c r="D13" s="213"/>
      <c r="E13" s="213"/>
      <c r="F13" s="213"/>
      <c r="G13" s="213"/>
      <c r="H13" s="213"/>
      <c r="I13" s="213"/>
      <c r="J13" s="213"/>
    </row>
    <row r="14" spans="1:25" s="183" customFormat="1" ht="24.65" customHeight="1" x14ac:dyDescent="0.3">
      <c r="A14" s="71"/>
      <c r="B14" s="287" t="s">
        <v>173</v>
      </c>
      <c r="C14" s="287"/>
      <c r="D14" s="287"/>
      <c r="E14" s="287"/>
      <c r="F14" s="287"/>
      <c r="G14" s="287"/>
      <c r="H14" s="287"/>
      <c r="I14" s="287"/>
      <c r="J14" s="287"/>
      <c r="K14" s="287"/>
      <c r="L14" s="287"/>
      <c r="M14" s="287"/>
      <c r="N14" s="287"/>
      <c r="O14" s="287"/>
      <c r="P14" s="71"/>
      <c r="Q14" s="71"/>
      <c r="R14" s="71"/>
      <c r="S14" s="71"/>
      <c r="T14" s="71"/>
      <c r="U14" s="71"/>
      <c r="V14" s="71"/>
      <c r="W14" s="71"/>
      <c r="X14" s="71"/>
      <c r="Y14" s="71"/>
    </row>
    <row r="15" spans="1:25" s="183" customFormat="1" ht="13.5" customHeight="1" x14ac:dyDescent="0.3">
      <c r="A15" s="71"/>
      <c r="B15" s="287"/>
      <c r="C15" s="287"/>
      <c r="D15" s="287"/>
      <c r="E15" s="287"/>
      <c r="F15" s="287"/>
      <c r="G15" s="287"/>
      <c r="H15" s="287"/>
      <c r="I15" s="287"/>
      <c r="J15" s="287"/>
      <c r="K15" s="287"/>
      <c r="L15" s="287"/>
      <c r="M15" s="287"/>
      <c r="N15" s="287"/>
      <c r="O15" s="287"/>
      <c r="P15" s="71"/>
      <c r="Q15" s="71"/>
      <c r="R15" s="71"/>
      <c r="S15" s="71"/>
      <c r="T15" s="71"/>
      <c r="U15" s="71"/>
      <c r="V15" s="71"/>
      <c r="W15" s="71"/>
      <c r="X15" s="71"/>
      <c r="Y15" s="71"/>
    </row>
    <row r="16" spans="1:25" s="183" customFormat="1" ht="13.5" customHeight="1" x14ac:dyDescent="0.3">
      <c r="A16" s="71"/>
      <c r="B16" s="287"/>
      <c r="C16" s="287"/>
      <c r="D16" s="287"/>
      <c r="E16" s="287"/>
      <c r="F16" s="287"/>
      <c r="G16" s="287"/>
      <c r="H16" s="287"/>
      <c r="I16" s="287"/>
      <c r="J16" s="287"/>
      <c r="K16" s="287"/>
      <c r="L16" s="287"/>
      <c r="M16" s="287"/>
      <c r="N16" s="287"/>
      <c r="O16" s="287"/>
      <c r="P16" s="71"/>
      <c r="Q16" s="71"/>
      <c r="R16" s="71"/>
      <c r="S16" s="71"/>
      <c r="T16" s="71"/>
      <c r="U16" s="71"/>
      <c r="V16" s="71"/>
      <c r="W16" s="71"/>
      <c r="X16" s="71"/>
      <c r="Y16" s="71"/>
    </row>
    <row r="17" spans="1:25" s="183" customFormat="1" ht="16.5" customHeight="1" x14ac:dyDescent="0.3">
      <c r="A17" s="71"/>
      <c r="B17" s="287"/>
      <c r="C17" s="287"/>
      <c r="D17" s="287"/>
      <c r="E17" s="287"/>
      <c r="F17" s="287"/>
      <c r="G17" s="287"/>
      <c r="H17" s="287"/>
      <c r="I17" s="287"/>
      <c r="J17" s="287"/>
      <c r="K17" s="287"/>
      <c r="L17" s="287"/>
      <c r="M17" s="287"/>
      <c r="N17" s="287"/>
      <c r="O17" s="287"/>
      <c r="P17" s="71"/>
      <c r="Q17" s="71"/>
      <c r="R17" s="71"/>
      <c r="S17" s="71"/>
      <c r="T17" s="71"/>
      <c r="U17" s="71"/>
      <c r="V17" s="71"/>
      <c r="W17" s="71"/>
      <c r="X17" s="71"/>
      <c r="Y17" s="71"/>
    </row>
    <row r="18" spans="1:25" s="183" customFormat="1" ht="13.15" customHeight="1" x14ac:dyDescent="0.3">
      <c r="A18" s="71"/>
      <c r="B18" s="287"/>
      <c r="C18" s="287"/>
      <c r="D18" s="287"/>
      <c r="E18" s="287"/>
      <c r="F18" s="287"/>
      <c r="G18" s="287"/>
      <c r="H18" s="287"/>
      <c r="I18" s="287"/>
      <c r="J18" s="287"/>
      <c r="K18" s="287"/>
      <c r="L18" s="287"/>
      <c r="M18" s="287"/>
      <c r="N18" s="287"/>
      <c r="O18" s="287"/>
      <c r="P18" s="71"/>
      <c r="Q18" s="71"/>
      <c r="R18" s="71"/>
      <c r="S18" s="71"/>
      <c r="T18" s="71"/>
      <c r="U18" s="71"/>
      <c r="V18" s="71"/>
      <c r="W18" s="71"/>
      <c r="X18" s="71"/>
      <c r="Y18" s="71"/>
    </row>
    <row r="19" spans="1:25" s="183" customFormat="1" ht="12" x14ac:dyDescent="0.3">
      <c r="A19" s="71"/>
      <c r="B19" s="287"/>
      <c r="C19" s="287"/>
      <c r="D19" s="287"/>
      <c r="E19" s="287"/>
      <c r="F19" s="287"/>
      <c r="G19" s="287"/>
      <c r="H19" s="287"/>
      <c r="I19" s="287"/>
      <c r="J19" s="287"/>
      <c r="K19" s="287"/>
      <c r="L19" s="287"/>
      <c r="M19" s="287"/>
      <c r="N19" s="287"/>
      <c r="O19" s="287"/>
      <c r="P19" s="71"/>
      <c r="Q19" s="71"/>
      <c r="R19" s="71"/>
      <c r="S19" s="71"/>
      <c r="T19" s="71"/>
      <c r="U19" s="71"/>
      <c r="V19" s="71"/>
      <c r="W19" s="71"/>
      <c r="X19" s="71"/>
      <c r="Y19" s="71"/>
    </row>
    <row r="20" spans="1:25" s="183" customFormat="1" ht="12" x14ac:dyDescent="0.3">
      <c r="A20" s="71"/>
      <c r="B20" s="287"/>
      <c r="C20" s="287"/>
      <c r="D20" s="287"/>
      <c r="E20" s="287"/>
      <c r="F20" s="287"/>
      <c r="G20" s="287"/>
      <c r="H20" s="287"/>
      <c r="I20" s="287"/>
      <c r="J20" s="287"/>
      <c r="K20" s="287"/>
      <c r="L20" s="287"/>
      <c r="M20" s="287"/>
      <c r="N20" s="287"/>
      <c r="O20" s="287"/>
      <c r="P20" s="71"/>
      <c r="Q20" s="71"/>
      <c r="R20" s="71"/>
      <c r="S20" s="71"/>
      <c r="T20" s="71"/>
      <c r="U20" s="71"/>
      <c r="V20" s="71"/>
      <c r="W20" s="71"/>
      <c r="X20" s="71"/>
      <c r="Y20" s="71"/>
    </row>
    <row r="21" spans="1:25" s="183" customFormat="1" ht="19.5" customHeight="1" x14ac:dyDescent="0.3">
      <c r="A21" s="71"/>
      <c r="B21" s="287"/>
      <c r="C21" s="287"/>
      <c r="D21" s="287"/>
      <c r="E21" s="287"/>
      <c r="F21" s="287"/>
      <c r="G21" s="287"/>
      <c r="H21" s="287"/>
      <c r="I21" s="287"/>
      <c r="J21" s="287"/>
      <c r="K21" s="287"/>
      <c r="L21" s="287"/>
      <c r="M21" s="287"/>
      <c r="N21" s="287"/>
      <c r="O21" s="287"/>
      <c r="P21" s="71"/>
      <c r="Q21" s="71"/>
      <c r="R21" s="71"/>
      <c r="S21" s="71"/>
      <c r="T21" s="71"/>
      <c r="U21" s="71"/>
      <c r="V21" s="71"/>
      <c r="W21" s="71"/>
      <c r="X21" s="71"/>
      <c r="Y21" s="71"/>
    </row>
    <row r="22" spans="1:25" s="183" customFormat="1" ht="19.5" customHeight="1" x14ac:dyDescent="0.3">
      <c r="A22" s="71"/>
      <c r="B22" s="287"/>
      <c r="C22" s="287"/>
      <c r="D22" s="287"/>
      <c r="E22" s="287"/>
      <c r="F22" s="287"/>
      <c r="G22" s="287"/>
      <c r="H22" s="287"/>
      <c r="I22" s="287"/>
      <c r="J22" s="287"/>
      <c r="K22" s="287"/>
      <c r="L22" s="287"/>
      <c r="M22" s="287"/>
      <c r="N22" s="287"/>
      <c r="O22" s="287"/>
      <c r="P22" s="71"/>
      <c r="Q22" s="71"/>
      <c r="R22" s="71"/>
      <c r="S22" s="71"/>
      <c r="T22" s="71"/>
      <c r="U22" s="71"/>
      <c r="V22" s="71"/>
      <c r="W22" s="71"/>
      <c r="X22" s="71"/>
      <c r="Y22" s="71"/>
    </row>
    <row r="23" spans="1:25" s="183" customFormat="1" ht="19.5" customHeight="1" x14ac:dyDescent="0.3">
      <c r="A23" s="71"/>
      <c r="B23" s="287"/>
      <c r="C23" s="287"/>
      <c r="D23" s="287"/>
      <c r="E23" s="287"/>
      <c r="F23" s="287"/>
      <c r="G23" s="287"/>
      <c r="H23" s="287"/>
      <c r="I23" s="287"/>
      <c r="J23" s="287"/>
      <c r="K23" s="287"/>
      <c r="L23" s="287"/>
      <c r="M23" s="287"/>
      <c r="N23" s="287"/>
      <c r="O23" s="287"/>
      <c r="P23" s="71"/>
      <c r="Q23" s="71"/>
      <c r="R23" s="71"/>
      <c r="S23" s="71"/>
      <c r="T23" s="71"/>
      <c r="U23" s="71"/>
      <c r="V23" s="71"/>
      <c r="W23" s="71"/>
      <c r="X23" s="71"/>
      <c r="Y23" s="71"/>
    </row>
    <row r="24" spans="1:25" s="183" customFormat="1" ht="19.5" customHeight="1" x14ac:dyDescent="0.3">
      <c r="A24" s="71"/>
      <c r="B24" s="287"/>
      <c r="C24" s="287"/>
      <c r="D24" s="287"/>
      <c r="E24" s="287"/>
      <c r="F24" s="287"/>
      <c r="G24" s="287"/>
      <c r="H24" s="287"/>
      <c r="I24" s="287"/>
      <c r="J24" s="287"/>
      <c r="K24" s="287"/>
      <c r="L24" s="287"/>
      <c r="M24" s="287"/>
      <c r="N24" s="287"/>
      <c r="O24" s="287"/>
      <c r="P24" s="71"/>
      <c r="Q24" s="71"/>
      <c r="R24" s="71"/>
      <c r="S24" s="71"/>
      <c r="T24" s="71"/>
      <c r="U24" s="71"/>
      <c r="V24" s="71"/>
      <c r="W24" s="71"/>
      <c r="X24" s="71"/>
      <c r="Y24" s="71"/>
    </row>
    <row r="25" spans="1:25" s="183" customFormat="1" ht="12" x14ac:dyDescent="0.3">
      <c r="A25" s="71"/>
      <c r="B25" s="287"/>
      <c r="C25" s="287"/>
      <c r="D25" s="287"/>
      <c r="E25" s="287"/>
      <c r="F25" s="287"/>
      <c r="G25" s="287"/>
      <c r="H25" s="287"/>
      <c r="I25" s="287"/>
      <c r="J25" s="287"/>
      <c r="K25" s="287"/>
      <c r="L25" s="287"/>
      <c r="M25" s="287"/>
      <c r="N25" s="287"/>
      <c r="O25" s="287"/>
      <c r="P25" s="71"/>
      <c r="Q25" s="71"/>
      <c r="R25" s="71"/>
      <c r="S25" s="71"/>
      <c r="T25" s="71"/>
      <c r="U25" s="71"/>
      <c r="V25" s="71"/>
      <c r="W25" s="71"/>
      <c r="X25" s="71"/>
      <c r="Y25" s="71"/>
    </row>
    <row r="26" spans="1:25" s="183" customFormat="1" ht="12" x14ac:dyDescent="0.3">
      <c r="A26" s="71"/>
      <c r="B26" s="287"/>
      <c r="C26" s="287"/>
      <c r="D26" s="287"/>
      <c r="E26" s="287"/>
      <c r="F26" s="287"/>
      <c r="G26" s="287"/>
      <c r="H26" s="287"/>
      <c r="I26" s="287"/>
      <c r="J26" s="287"/>
      <c r="K26" s="287"/>
      <c r="L26" s="287"/>
      <c r="M26" s="287"/>
      <c r="N26" s="287"/>
      <c r="O26" s="287"/>
      <c r="P26" s="71"/>
      <c r="Q26" s="71"/>
      <c r="R26" s="71"/>
      <c r="S26" s="71"/>
      <c r="T26" s="71"/>
      <c r="U26" s="71"/>
      <c r="V26" s="71"/>
      <c r="W26" s="71"/>
      <c r="X26" s="71"/>
      <c r="Y26" s="71"/>
    </row>
    <row r="27" spans="1:25" s="183" customFormat="1" ht="12" x14ac:dyDescent="0.3">
      <c r="A27" s="71"/>
      <c r="B27" s="287"/>
      <c r="C27" s="287"/>
      <c r="D27" s="287"/>
      <c r="E27" s="287"/>
      <c r="F27" s="287"/>
      <c r="G27" s="287"/>
      <c r="H27" s="287"/>
      <c r="I27" s="287"/>
      <c r="J27" s="287"/>
      <c r="K27" s="287"/>
      <c r="L27" s="287"/>
      <c r="M27" s="287"/>
      <c r="N27" s="287"/>
      <c r="O27" s="287"/>
      <c r="P27" s="71"/>
      <c r="Q27" s="71"/>
      <c r="R27" s="71"/>
      <c r="S27" s="71"/>
      <c r="T27" s="71"/>
      <c r="U27" s="71"/>
      <c r="V27" s="71"/>
      <c r="W27" s="71"/>
      <c r="X27" s="71"/>
      <c r="Y27" s="71"/>
    </row>
    <row r="28" spans="1:25" s="183" customFormat="1" ht="12" x14ac:dyDescent="0.3">
      <c r="A28" s="71"/>
      <c r="B28" s="287"/>
      <c r="C28" s="287"/>
      <c r="D28" s="287"/>
      <c r="E28" s="287"/>
      <c r="F28" s="287"/>
      <c r="G28" s="287"/>
      <c r="H28" s="287"/>
      <c r="I28" s="287"/>
      <c r="J28" s="287"/>
      <c r="K28" s="287"/>
      <c r="L28" s="287"/>
      <c r="M28" s="287"/>
      <c r="N28" s="287"/>
      <c r="O28" s="287"/>
      <c r="P28" s="71"/>
      <c r="Q28" s="71"/>
      <c r="R28" s="71"/>
      <c r="S28" s="71"/>
      <c r="T28" s="71"/>
      <c r="U28" s="71"/>
      <c r="V28" s="71"/>
      <c r="W28" s="71"/>
      <c r="X28" s="71"/>
      <c r="Y28" s="71"/>
    </row>
    <row r="29" spans="1:25" s="183" customFormat="1" ht="12" x14ac:dyDescent="0.3">
      <c r="A29" s="71"/>
      <c r="B29" s="287"/>
      <c r="C29" s="287"/>
      <c r="D29" s="287"/>
      <c r="E29" s="287"/>
      <c r="F29" s="287"/>
      <c r="G29" s="287"/>
      <c r="H29" s="287"/>
      <c r="I29" s="287"/>
      <c r="J29" s="287"/>
      <c r="K29" s="287"/>
      <c r="L29" s="287"/>
      <c r="M29" s="287"/>
      <c r="N29" s="287"/>
      <c r="O29" s="287"/>
      <c r="P29" s="71"/>
      <c r="Q29" s="71"/>
      <c r="R29" s="71"/>
      <c r="S29" s="71"/>
      <c r="T29" s="71"/>
      <c r="U29" s="71"/>
      <c r="V29" s="71"/>
      <c r="W29" s="71"/>
      <c r="X29" s="71"/>
      <c r="Y29" s="71"/>
    </row>
    <row r="30" spans="1:25" s="183" customFormat="1" ht="12" x14ac:dyDescent="0.3">
      <c r="A30" s="71"/>
      <c r="B30" s="287"/>
      <c r="C30" s="287"/>
      <c r="D30" s="287"/>
      <c r="E30" s="287"/>
      <c r="F30" s="287"/>
      <c r="G30" s="287"/>
      <c r="H30" s="287"/>
      <c r="I30" s="287"/>
      <c r="J30" s="287"/>
      <c r="K30" s="287"/>
      <c r="L30" s="287"/>
      <c r="M30" s="287"/>
      <c r="N30" s="287"/>
      <c r="O30" s="287"/>
      <c r="P30" s="71"/>
      <c r="Q30" s="71"/>
      <c r="R30" s="71"/>
      <c r="S30" s="71"/>
      <c r="T30" s="71"/>
      <c r="U30" s="71"/>
      <c r="V30" s="71"/>
      <c r="W30" s="71"/>
      <c r="X30" s="71"/>
      <c r="Y30" s="71"/>
    </row>
    <row r="31" spans="1:25" s="183" customFormat="1" ht="12" x14ac:dyDescent="0.3">
      <c r="A31" s="71"/>
      <c r="B31" s="287"/>
      <c r="C31" s="287"/>
      <c r="D31" s="287"/>
      <c r="E31" s="287"/>
      <c r="F31" s="287"/>
      <c r="G31" s="287"/>
      <c r="H31" s="287"/>
      <c r="I31" s="287"/>
      <c r="J31" s="287"/>
      <c r="K31" s="287"/>
      <c r="L31" s="287"/>
      <c r="M31" s="287"/>
      <c r="N31" s="287"/>
      <c r="O31" s="287"/>
      <c r="P31" s="71"/>
      <c r="Q31" s="71"/>
      <c r="R31" s="71"/>
      <c r="S31" s="71"/>
      <c r="T31" s="71"/>
      <c r="U31" s="71"/>
      <c r="V31" s="71"/>
      <c r="W31" s="71"/>
      <c r="X31" s="71"/>
      <c r="Y31" s="71"/>
    </row>
    <row r="32" spans="1:25" s="183" customFormat="1" ht="12" x14ac:dyDescent="0.3">
      <c r="A32" s="71"/>
      <c r="B32" s="287"/>
      <c r="C32" s="287"/>
      <c r="D32" s="287"/>
      <c r="E32" s="287"/>
      <c r="F32" s="287"/>
      <c r="G32" s="287"/>
      <c r="H32" s="287"/>
      <c r="I32" s="287"/>
      <c r="J32" s="287"/>
      <c r="K32" s="287"/>
      <c r="L32" s="287"/>
      <c r="M32" s="287"/>
      <c r="N32" s="287"/>
      <c r="O32" s="287"/>
      <c r="P32" s="71"/>
      <c r="Q32" s="71"/>
      <c r="R32" s="71"/>
      <c r="S32" s="71"/>
      <c r="T32" s="71"/>
      <c r="U32" s="71"/>
      <c r="V32" s="71"/>
      <c r="W32" s="71"/>
      <c r="X32" s="71"/>
      <c r="Y32" s="71"/>
    </row>
    <row r="33" spans="1:25" s="183" customFormat="1" ht="12" x14ac:dyDescent="0.3">
      <c r="A33" s="71"/>
      <c r="B33" s="287"/>
      <c r="C33" s="287"/>
      <c r="D33" s="287"/>
      <c r="E33" s="287"/>
      <c r="F33" s="287"/>
      <c r="G33" s="287"/>
      <c r="H33" s="287"/>
      <c r="I33" s="287"/>
      <c r="J33" s="287"/>
      <c r="K33" s="287"/>
      <c r="L33" s="287"/>
      <c r="M33" s="287"/>
      <c r="N33" s="287"/>
      <c r="O33" s="287"/>
      <c r="P33" s="71"/>
      <c r="Q33" s="71"/>
      <c r="R33" s="71"/>
      <c r="S33" s="71"/>
      <c r="T33" s="71"/>
      <c r="U33" s="71"/>
      <c r="V33" s="71"/>
      <c r="W33" s="71"/>
      <c r="X33" s="71"/>
      <c r="Y33" s="71"/>
    </row>
    <row r="34" spans="1:25" s="183" customFormat="1" ht="12" x14ac:dyDescent="0.3">
      <c r="A34" s="71"/>
      <c r="B34" s="287"/>
      <c r="C34" s="287"/>
      <c r="D34" s="287"/>
      <c r="E34" s="287"/>
      <c r="F34" s="287"/>
      <c r="G34" s="287"/>
      <c r="H34" s="287"/>
      <c r="I34" s="287"/>
      <c r="J34" s="287"/>
      <c r="K34" s="287"/>
      <c r="L34" s="287"/>
      <c r="M34" s="287"/>
      <c r="N34" s="287"/>
      <c r="O34" s="287"/>
      <c r="P34" s="71"/>
      <c r="Q34" s="71"/>
      <c r="R34" s="71"/>
      <c r="S34" s="71"/>
      <c r="T34" s="71"/>
      <c r="U34" s="71"/>
      <c r="V34" s="71"/>
      <c r="W34" s="71"/>
      <c r="X34" s="71"/>
      <c r="Y34" s="71"/>
    </row>
    <row r="35" spans="1:25" s="183" customFormat="1" ht="12" x14ac:dyDescent="0.3">
      <c r="A35" s="71"/>
      <c r="B35" s="287"/>
      <c r="C35" s="287"/>
      <c r="D35" s="287"/>
      <c r="E35" s="287"/>
      <c r="F35" s="287"/>
      <c r="G35" s="287"/>
      <c r="H35" s="287"/>
      <c r="I35" s="287"/>
      <c r="J35" s="287"/>
      <c r="K35" s="287"/>
      <c r="L35" s="287"/>
      <c r="M35" s="287"/>
      <c r="N35" s="287"/>
      <c r="O35" s="287"/>
      <c r="P35" s="71"/>
      <c r="Q35" s="71"/>
      <c r="R35" s="71"/>
      <c r="S35" s="71"/>
      <c r="T35" s="71"/>
      <c r="U35" s="71"/>
      <c r="V35" s="71"/>
      <c r="W35" s="71"/>
      <c r="X35" s="71"/>
      <c r="Y35" s="71"/>
    </row>
    <row r="36" spans="1:25" s="183" customFormat="1" ht="12" x14ac:dyDescent="0.3">
      <c r="A36" s="71"/>
      <c r="B36" s="287"/>
      <c r="C36" s="287"/>
      <c r="D36" s="287"/>
      <c r="E36" s="287"/>
      <c r="F36" s="287"/>
      <c r="G36" s="287"/>
      <c r="H36" s="287"/>
      <c r="I36" s="287"/>
      <c r="J36" s="287"/>
      <c r="K36" s="287"/>
      <c r="L36" s="287"/>
      <c r="M36" s="287"/>
      <c r="N36" s="287"/>
      <c r="O36" s="287"/>
      <c r="P36" s="71"/>
      <c r="Q36" s="71"/>
      <c r="R36" s="71"/>
      <c r="S36" s="71"/>
      <c r="T36" s="71"/>
      <c r="U36" s="71"/>
      <c r="V36" s="71"/>
      <c r="W36" s="71"/>
      <c r="X36" s="71"/>
      <c r="Y36" s="71"/>
    </row>
    <row r="37" spans="1:25" s="183" customFormat="1" ht="12" x14ac:dyDescent="0.3">
      <c r="A37" s="71"/>
      <c r="B37" s="287"/>
      <c r="C37" s="287"/>
      <c r="D37" s="287"/>
      <c r="E37" s="287"/>
      <c r="F37" s="287"/>
      <c r="G37" s="287"/>
      <c r="H37" s="287"/>
      <c r="I37" s="287"/>
      <c r="J37" s="287"/>
      <c r="K37" s="287"/>
      <c r="L37" s="287"/>
      <c r="M37" s="287"/>
      <c r="N37" s="287"/>
      <c r="O37" s="287"/>
      <c r="P37" s="71"/>
      <c r="Q37" s="71"/>
      <c r="R37" s="71"/>
      <c r="S37" s="71"/>
      <c r="T37" s="71"/>
      <c r="U37" s="71"/>
      <c r="V37" s="71"/>
      <c r="W37" s="71"/>
      <c r="X37" s="71"/>
      <c r="Y37" s="71"/>
    </row>
    <row r="38" spans="1:25" s="183" customFormat="1" ht="12" x14ac:dyDescent="0.3">
      <c r="A38" s="71"/>
      <c r="B38" s="287"/>
      <c r="C38" s="287"/>
      <c r="D38" s="287"/>
      <c r="E38" s="287"/>
      <c r="F38" s="287"/>
      <c r="G38" s="287"/>
      <c r="H38" s="287"/>
      <c r="I38" s="287"/>
      <c r="J38" s="287"/>
      <c r="K38" s="287"/>
      <c r="L38" s="287"/>
      <c r="M38" s="287"/>
      <c r="N38" s="287"/>
      <c r="O38" s="287"/>
      <c r="P38" s="71"/>
      <c r="Q38" s="71"/>
      <c r="R38" s="71"/>
      <c r="S38" s="71"/>
      <c r="T38" s="71"/>
      <c r="U38" s="71"/>
      <c r="V38" s="71"/>
      <c r="W38" s="71"/>
      <c r="X38" s="71"/>
      <c r="Y38" s="71"/>
    </row>
    <row r="39" spans="1:25" x14ac:dyDescent="0.35">
      <c r="B39" s="287"/>
      <c r="C39" s="287"/>
      <c r="D39" s="287"/>
      <c r="E39" s="287"/>
      <c r="F39" s="287"/>
      <c r="G39" s="287"/>
      <c r="H39" s="287"/>
      <c r="I39" s="287"/>
      <c r="J39" s="287"/>
      <c r="K39" s="287"/>
      <c r="L39" s="287"/>
      <c r="M39" s="287"/>
      <c r="N39" s="287"/>
      <c r="O39" s="287"/>
    </row>
    <row r="40" spans="1:25" x14ac:dyDescent="0.35">
      <c r="B40" s="287"/>
      <c r="C40" s="287"/>
      <c r="D40" s="287"/>
      <c r="E40" s="287"/>
      <c r="F40" s="287"/>
      <c r="G40" s="287"/>
      <c r="H40" s="287"/>
      <c r="I40" s="287"/>
      <c r="J40" s="287"/>
      <c r="K40" s="287"/>
      <c r="L40" s="287"/>
      <c r="M40" s="287"/>
      <c r="N40" s="287"/>
      <c r="O40" s="287"/>
    </row>
    <row r="41" spans="1:25" x14ac:dyDescent="0.35">
      <c r="B41" s="287"/>
      <c r="C41" s="287"/>
      <c r="D41" s="287"/>
      <c r="E41" s="287"/>
      <c r="F41" s="287"/>
      <c r="G41" s="287"/>
      <c r="H41" s="287"/>
      <c r="I41" s="287"/>
      <c r="J41" s="287"/>
      <c r="K41" s="287"/>
      <c r="L41" s="287"/>
      <c r="M41" s="287"/>
      <c r="N41" s="287"/>
      <c r="O41" s="287"/>
    </row>
    <row r="42" spans="1:25" x14ac:dyDescent="0.35">
      <c r="B42" s="287"/>
      <c r="C42" s="287"/>
      <c r="D42" s="287"/>
      <c r="E42" s="287"/>
      <c r="F42" s="287"/>
      <c r="G42" s="287"/>
      <c r="H42" s="287"/>
      <c r="I42" s="287"/>
      <c r="J42" s="287"/>
      <c r="K42" s="287"/>
      <c r="L42" s="287"/>
      <c r="M42" s="287"/>
      <c r="N42" s="287"/>
      <c r="O42" s="287"/>
    </row>
    <row r="43" spans="1:25" x14ac:dyDescent="0.35">
      <c r="B43" s="287"/>
      <c r="C43" s="287"/>
      <c r="D43" s="287"/>
      <c r="E43" s="287"/>
      <c r="F43" s="287"/>
      <c r="G43" s="287"/>
      <c r="H43" s="287"/>
      <c r="I43" s="287"/>
      <c r="J43" s="287"/>
      <c r="K43" s="287"/>
      <c r="L43" s="287"/>
      <c r="M43" s="287"/>
      <c r="N43" s="287"/>
      <c r="O43" s="287"/>
    </row>
    <row r="44" spans="1:25" x14ac:dyDescent="0.35">
      <c r="B44" s="287"/>
      <c r="C44" s="287"/>
      <c r="D44" s="287"/>
      <c r="E44" s="287"/>
      <c r="F44" s="287"/>
      <c r="G44" s="287"/>
      <c r="H44" s="287"/>
      <c r="I44" s="287"/>
      <c r="J44" s="287"/>
      <c r="K44" s="287"/>
      <c r="L44" s="287"/>
      <c r="M44" s="287"/>
      <c r="N44" s="287"/>
      <c r="O44" s="287"/>
    </row>
    <row r="45" spans="1:25" x14ac:dyDescent="0.35">
      <c r="B45" s="287"/>
      <c r="C45" s="287"/>
      <c r="D45" s="287"/>
      <c r="E45" s="287"/>
      <c r="F45" s="287"/>
      <c r="G45" s="287"/>
      <c r="H45" s="287"/>
      <c r="I45" s="287"/>
      <c r="J45" s="287"/>
      <c r="K45" s="287"/>
      <c r="L45" s="287"/>
      <c r="M45" s="287"/>
      <c r="N45" s="287"/>
      <c r="O45" s="287"/>
      <c r="P45" s="52"/>
      <c r="Q45" s="52"/>
    </row>
    <row r="46" spans="1:25" hidden="1" x14ac:dyDescent="0.35">
      <c r="B46" s="287"/>
      <c r="C46" s="287"/>
      <c r="D46" s="287"/>
      <c r="E46" s="287"/>
      <c r="F46" s="287"/>
      <c r="G46" s="287"/>
      <c r="H46" s="287"/>
      <c r="I46" s="287"/>
      <c r="J46" s="287"/>
      <c r="K46" s="287"/>
      <c r="L46" s="287"/>
      <c r="M46" s="287"/>
      <c r="N46" s="287"/>
      <c r="O46" s="287"/>
      <c r="P46" s="52"/>
      <c r="Q46" s="52"/>
    </row>
    <row r="47" spans="1:25" hidden="1" x14ac:dyDescent="0.35">
      <c r="B47" s="287"/>
      <c r="C47" s="287"/>
      <c r="D47" s="287"/>
      <c r="E47" s="287"/>
      <c r="F47" s="287"/>
      <c r="G47" s="287"/>
      <c r="H47" s="287"/>
      <c r="I47" s="287"/>
      <c r="J47" s="287"/>
      <c r="K47" s="287"/>
      <c r="L47" s="287"/>
      <c r="M47" s="287"/>
      <c r="N47" s="287"/>
      <c r="O47" s="287"/>
    </row>
    <row r="48" spans="1:25" hidden="1" x14ac:dyDescent="0.35">
      <c r="B48" s="287"/>
      <c r="C48" s="287"/>
      <c r="D48" s="287"/>
      <c r="E48" s="287"/>
      <c r="F48" s="287"/>
      <c r="G48" s="287"/>
      <c r="H48" s="287"/>
      <c r="I48" s="287"/>
      <c r="J48" s="287"/>
      <c r="K48" s="287"/>
      <c r="L48" s="287"/>
      <c r="M48" s="287"/>
      <c r="N48" s="287"/>
      <c r="O48" s="287"/>
    </row>
    <row r="49" spans="2:15" hidden="1" x14ac:dyDescent="0.35">
      <c r="B49" s="287"/>
      <c r="C49" s="287"/>
      <c r="D49" s="287"/>
      <c r="E49" s="287"/>
      <c r="F49" s="287"/>
      <c r="G49" s="287"/>
      <c r="H49" s="287"/>
      <c r="I49" s="287"/>
      <c r="J49" s="287"/>
      <c r="K49" s="287"/>
      <c r="L49" s="287"/>
      <c r="M49" s="287"/>
      <c r="N49" s="287"/>
      <c r="O49" s="287"/>
    </row>
    <row r="50" spans="2:15" hidden="1" x14ac:dyDescent="0.35">
      <c r="B50" s="287"/>
      <c r="C50" s="287"/>
      <c r="D50" s="287"/>
      <c r="E50" s="287"/>
      <c r="F50" s="287"/>
      <c r="G50" s="287"/>
      <c r="H50" s="287"/>
      <c r="I50" s="287"/>
      <c r="J50" s="287"/>
      <c r="K50" s="287"/>
      <c r="L50" s="287"/>
      <c r="M50" s="287"/>
      <c r="N50" s="287"/>
      <c r="O50" s="287"/>
    </row>
    <row r="51" spans="2:15" hidden="1" x14ac:dyDescent="0.35">
      <c r="B51" s="287"/>
      <c r="C51" s="287"/>
      <c r="D51" s="287"/>
      <c r="E51" s="287"/>
      <c r="F51" s="287"/>
      <c r="G51" s="287"/>
      <c r="H51" s="287"/>
      <c r="I51" s="287"/>
      <c r="J51" s="287"/>
      <c r="K51" s="287"/>
      <c r="L51" s="287"/>
      <c r="M51" s="287"/>
      <c r="N51" s="287"/>
      <c r="O51" s="287"/>
    </row>
    <row r="52" spans="2:15" hidden="1" x14ac:dyDescent="0.35">
      <c r="B52" s="287"/>
      <c r="C52" s="287"/>
      <c r="D52" s="287"/>
      <c r="E52" s="287"/>
      <c r="F52" s="287"/>
      <c r="G52" s="287"/>
      <c r="H52" s="287"/>
      <c r="I52" s="287"/>
      <c r="J52" s="287"/>
      <c r="K52" s="287"/>
      <c r="L52" s="287"/>
      <c r="M52" s="287"/>
      <c r="N52" s="287"/>
      <c r="O52" s="287"/>
    </row>
    <row r="53" spans="2:15" hidden="1" x14ac:dyDescent="0.35">
      <c r="B53" s="287"/>
      <c r="C53" s="287"/>
      <c r="D53" s="287"/>
      <c r="E53" s="287"/>
      <c r="F53" s="287"/>
      <c r="G53" s="287"/>
      <c r="H53" s="287"/>
      <c r="I53" s="287"/>
      <c r="J53" s="287"/>
      <c r="K53" s="287"/>
      <c r="L53" s="287"/>
      <c r="M53" s="287"/>
      <c r="N53" s="287"/>
      <c r="O53" s="287"/>
    </row>
    <row r="54" spans="2:15" ht="15" customHeight="1" x14ac:dyDescent="0.35">
      <c r="B54" s="287"/>
      <c r="C54" s="287"/>
      <c r="D54" s="287"/>
      <c r="E54" s="287"/>
      <c r="F54" s="287"/>
      <c r="G54" s="287"/>
      <c r="H54" s="287"/>
      <c r="I54" s="287"/>
      <c r="J54" s="287"/>
      <c r="K54" s="287"/>
      <c r="L54" s="287"/>
      <c r="M54" s="287"/>
      <c r="N54" s="287"/>
      <c r="O54" s="287"/>
    </row>
    <row r="55" spans="2:15" ht="26.25" customHeight="1" x14ac:dyDescent="0.35">
      <c r="B55" s="287"/>
      <c r="C55" s="287"/>
      <c r="D55" s="287"/>
      <c r="E55" s="287"/>
      <c r="F55" s="287"/>
      <c r="G55" s="287"/>
      <c r="H55" s="287"/>
      <c r="I55" s="287"/>
      <c r="J55" s="287"/>
      <c r="K55" s="287"/>
      <c r="L55" s="287"/>
      <c r="M55" s="287"/>
      <c r="N55" s="287"/>
      <c r="O55" s="287"/>
    </row>
    <row r="56" spans="2:15" ht="20.25" customHeight="1" x14ac:dyDescent="0.35">
      <c r="B56" s="287"/>
      <c r="C56" s="287"/>
      <c r="D56" s="287"/>
      <c r="E56" s="287"/>
      <c r="F56" s="287"/>
      <c r="G56" s="287"/>
      <c r="H56" s="287"/>
      <c r="I56" s="287"/>
      <c r="J56" s="287"/>
      <c r="K56" s="287"/>
      <c r="L56" s="287"/>
      <c r="M56" s="287"/>
      <c r="N56" s="287"/>
      <c r="O56" s="287"/>
    </row>
    <row r="57" spans="2:15" ht="20.25" customHeight="1" x14ac:dyDescent="0.35">
      <c r="B57" s="287"/>
      <c r="C57" s="287"/>
      <c r="D57" s="287"/>
      <c r="E57" s="287"/>
      <c r="F57" s="287"/>
      <c r="G57" s="287"/>
      <c r="H57" s="287"/>
      <c r="I57" s="287"/>
      <c r="J57" s="287"/>
      <c r="K57" s="287"/>
      <c r="L57" s="287"/>
      <c r="M57" s="287"/>
      <c r="N57" s="287"/>
      <c r="O57" s="287"/>
    </row>
    <row r="58" spans="2:15" ht="20.25" customHeight="1" x14ac:dyDescent="0.35">
      <c r="B58" s="287"/>
      <c r="C58" s="287"/>
      <c r="D58" s="287"/>
      <c r="E58" s="287"/>
      <c r="F58" s="287"/>
      <c r="G58" s="287"/>
      <c r="H58" s="287"/>
      <c r="I58" s="287"/>
      <c r="J58" s="287"/>
      <c r="K58" s="287"/>
      <c r="L58" s="287"/>
      <c r="M58" s="287"/>
      <c r="N58" s="287"/>
      <c r="O58" s="287"/>
    </row>
    <row r="59" spans="2:15" ht="24" customHeight="1" x14ac:dyDescent="0.35">
      <c r="B59" s="287"/>
      <c r="C59" s="287"/>
      <c r="D59" s="287"/>
      <c r="E59" s="287"/>
      <c r="F59" s="287"/>
      <c r="G59" s="287"/>
      <c r="H59" s="287"/>
      <c r="I59" s="287"/>
      <c r="J59" s="287"/>
      <c r="K59" s="287"/>
      <c r="L59" s="287"/>
      <c r="M59" s="287"/>
      <c r="N59" s="287"/>
      <c r="O59" s="287"/>
    </row>
    <row r="60" spans="2:15" ht="13.5" customHeight="1" x14ac:dyDescent="0.35">
      <c r="B60" s="287"/>
      <c r="C60" s="287"/>
      <c r="D60" s="287"/>
      <c r="E60" s="287"/>
      <c r="F60" s="287"/>
      <c r="G60" s="287"/>
      <c r="H60" s="287"/>
      <c r="I60" s="287"/>
      <c r="J60" s="287"/>
      <c r="K60" s="287"/>
      <c r="L60" s="287"/>
      <c r="M60" s="287"/>
      <c r="N60" s="287"/>
      <c r="O60" s="287"/>
    </row>
    <row r="61" spans="2:15" ht="14.25" customHeight="1" x14ac:dyDescent="0.35">
      <c r="B61" s="287"/>
      <c r="C61" s="287"/>
      <c r="D61" s="287"/>
      <c r="E61" s="287"/>
      <c r="F61" s="287"/>
      <c r="G61" s="287"/>
      <c r="H61" s="287"/>
      <c r="I61" s="287"/>
      <c r="J61" s="287"/>
      <c r="K61" s="287"/>
      <c r="L61" s="287"/>
      <c r="M61" s="287"/>
      <c r="N61" s="287"/>
      <c r="O61" s="287"/>
    </row>
    <row r="62" spans="2:15" ht="11.5" customHeight="1" x14ac:dyDescent="0.35">
      <c r="B62" s="287"/>
      <c r="C62" s="287"/>
      <c r="D62" s="287"/>
      <c r="E62" s="287"/>
      <c r="F62" s="287"/>
      <c r="G62" s="287"/>
      <c r="H62" s="287"/>
      <c r="I62" s="287"/>
      <c r="J62" s="287"/>
      <c r="K62" s="287"/>
      <c r="L62" s="287"/>
      <c r="M62" s="287"/>
      <c r="N62" s="287"/>
      <c r="O62" s="287"/>
    </row>
    <row r="63" spans="2:15" x14ac:dyDescent="0.35">
      <c r="B63" s="287"/>
      <c r="C63" s="287"/>
      <c r="D63" s="287"/>
      <c r="E63" s="287"/>
      <c r="F63" s="287"/>
      <c r="G63" s="287"/>
      <c r="H63" s="287"/>
      <c r="I63" s="287"/>
      <c r="J63" s="287"/>
      <c r="K63" s="287"/>
      <c r="L63" s="287"/>
      <c r="M63" s="287"/>
      <c r="N63" s="287"/>
      <c r="O63" s="287"/>
    </row>
    <row r="64" spans="2:15" x14ac:dyDescent="0.35">
      <c r="B64" s="287"/>
      <c r="C64" s="287"/>
      <c r="D64" s="287"/>
      <c r="E64" s="287"/>
      <c r="F64" s="287"/>
      <c r="G64" s="287"/>
      <c r="H64" s="287"/>
      <c r="I64" s="287"/>
      <c r="J64" s="287"/>
      <c r="K64" s="287"/>
      <c r="L64" s="287"/>
      <c r="M64" s="287"/>
      <c r="N64" s="287"/>
      <c r="O64" s="287"/>
    </row>
    <row r="65" spans="2:15" x14ac:dyDescent="0.35">
      <c r="B65" s="287"/>
      <c r="C65" s="287"/>
      <c r="D65" s="287"/>
      <c r="E65" s="287"/>
      <c r="F65" s="287"/>
      <c r="G65" s="287"/>
      <c r="H65" s="287"/>
      <c r="I65" s="287"/>
      <c r="J65" s="287"/>
      <c r="K65" s="287"/>
      <c r="L65" s="287"/>
      <c r="M65" s="287"/>
      <c r="N65" s="287"/>
      <c r="O65" s="287"/>
    </row>
    <row r="66" spans="2:15" x14ac:dyDescent="0.35">
      <c r="B66" s="287"/>
      <c r="C66" s="287"/>
      <c r="D66" s="287"/>
      <c r="E66" s="287"/>
      <c r="F66" s="287"/>
      <c r="G66" s="287"/>
      <c r="H66" s="287"/>
      <c r="I66" s="287"/>
      <c r="J66" s="287"/>
      <c r="K66" s="287"/>
      <c r="L66" s="287"/>
      <c r="M66" s="287"/>
      <c r="N66" s="287"/>
      <c r="O66" s="287"/>
    </row>
    <row r="67" spans="2:15" x14ac:dyDescent="0.35">
      <c r="B67" s="287"/>
      <c r="C67" s="287"/>
      <c r="D67" s="287"/>
      <c r="E67" s="287"/>
      <c r="F67" s="287"/>
      <c r="G67" s="287"/>
      <c r="H67" s="287"/>
      <c r="I67" s="287"/>
      <c r="J67" s="287"/>
      <c r="K67" s="287"/>
      <c r="L67" s="287"/>
      <c r="M67" s="287"/>
      <c r="N67" s="287"/>
      <c r="O67" s="287"/>
    </row>
    <row r="68" spans="2:15" x14ac:dyDescent="0.35">
      <c r="B68" s="287"/>
      <c r="C68" s="287"/>
      <c r="D68" s="287"/>
      <c r="E68" s="287"/>
      <c r="F68" s="287"/>
      <c r="G68" s="287"/>
      <c r="H68" s="287"/>
      <c r="I68" s="287"/>
      <c r="J68" s="287"/>
      <c r="K68" s="287"/>
      <c r="L68" s="287"/>
      <c r="M68" s="287"/>
      <c r="N68" s="287"/>
      <c r="O68" s="287"/>
    </row>
    <row r="69" spans="2:15" x14ac:dyDescent="0.35">
      <c r="B69" s="287"/>
      <c r="C69" s="287"/>
      <c r="D69" s="287"/>
      <c r="E69" s="287"/>
      <c r="F69" s="287"/>
      <c r="G69" s="287"/>
      <c r="H69" s="287"/>
      <c r="I69" s="287"/>
      <c r="J69" s="287"/>
      <c r="K69" s="287"/>
      <c r="L69" s="287"/>
      <c r="M69" s="287"/>
      <c r="N69" s="287"/>
      <c r="O69" s="287"/>
    </row>
    <row r="70" spans="2:15" x14ac:dyDescent="0.35">
      <c r="B70" s="287"/>
      <c r="C70" s="287"/>
      <c r="D70" s="287"/>
      <c r="E70" s="287"/>
      <c r="F70" s="287"/>
      <c r="G70" s="287"/>
      <c r="H70" s="287"/>
      <c r="I70" s="287"/>
      <c r="J70" s="287"/>
      <c r="K70" s="287"/>
      <c r="L70" s="287"/>
      <c r="M70" s="287"/>
      <c r="N70" s="287"/>
      <c r="O70" s="287"/>
    </row>
    <row r="71" spans="2:15" x14ac:dyDescent="0.35">
      <c r="B71" s="59"/>
      <c r="C71" s="59"/>
      <c r="D71" s="59"/>
      <c r="E71" s="59"/>
      <c r="F71" s="59"/>
      <c r="G71" s="59"/>
      <c r="H71" s="59"/>
      <c r="I71" s="59"/>
      <c r="J71" s="59"/>
      <c r="K71" s="59"/>
      <c r="L71" s="59"/>
      <c r="M71" s="59"/>
      <c r="N71" s="59"/>
      <c r="O71" s="59"/>
    </row>
    <row r="72" spans="2:15" ht="23.5" x14ac:dyDescent="0.55000000000000004">
      <c r="B72" s="160" t="s">
        <v>714</v>
      </c>
    </row>
    <row r="73" spans="2:15" x14ac:dyDescent="0.35">
      <c r="B73" s="287" t="s">
        <v>91</v>
      </c>
      <c r="C73" s="287"/>
      <c r="D73" s="287"/>
      <c r="E73" s="287"/>
      <c r="F73" s="287"/>
      <c r="G73" s="287"/>
      <c r="H73" s="287"/>
      <c r="I73" s="287"/>
      <c r="J73" s="287"/>
      <c r="K73" s="287"/>
      <c r="L73" s="287"/>
      <c r="M73" s="287"/>
      <c r="N73" s="287"/>
      <c r="O73" s="287"/>
    </row>
    <row r="74" spans="2:15" x14ac:dyDescent="0.35">
      <c r="B74" s="287"/>
      <c r="C74" s="287"/>
      <c r="D74" s="287"/>
      <c r="E74" s="287"/>
      <c r="F74" s="287"/>
      <c r="G74" s="287"/>
      <c r="H74" s="287"/>
      <c r="I74" s="287"/>
      <c r="J74" s="287"/>
      <c r="K74" s="287"/>
      <c r="L74" s="287"/>
      <c r="M74" s="287"/>
      <c r="N74" s="287"/>
      <c r="O74" s="287"/>
    </row>
    <row r="75" spans="2:15" x14ac:dyDescent="0.35">
      <c r="B75" s="287"/>
      <c r="C75" s="287"/>
      <c r="D75" s="287"/>
      <c r="E75" s="287"/>
      <c r="F75" s="287"/>
      <c r="G75" s="287"/>
      <c r="H75" s="287"/>
      <c r="I75" s="287"/>
      <c r="J75" s="287"/>
      <c r="K75" s="287"/>
      <c r="L75" s="287"/>
      <c r="M75" s="287"/>
      <c r="N75" s="287"/>
      <c r="O75" s="287"/>
    </row>
    <row r="76" spans="2:15" x14ac:dyDescent="0.35">
      <c r="B76" s="287"/>
      <c r="C76" s="287"/>
      <c r="D76" s="287"/>
      <c r="E76" s="287"/>
      <c r="F76" s="287"/>
      <c r="G76" s="287"/>
      <c r="H76" s="287"/>
      <c r="I76" s="287"/>
      <c r="J76" s="287"/>
      <c r="K76" s="287"/>
      <c r="L76" s="287"/>
      <c r="M76" s="287"/>
      <c r="N76" s="287"/>
      <c r="O76" s="287"/>
    </row>
    <row r="77" spans="2:15" x14ac:dyDescent="0.35">
      <c r="B77" s="287"/>
      <c r="C77" s="287"/>
      <c r="D77" s="287"/>
      <c r="E77" s="287"/>
      <c r="F77" s="287"/>
      <c r="G77" s="287"/>
      <c r="H77" s="287"/>
      <c r="I77" s="287"/>
      <c r="J77" s="287"/>
      <c r="K77" s="287"/>
      <c r="L77" s="287"/>
      <c r="M77" s="287"/>
      <c r="N77" s="287"/>
      <c r="O77" s="287"/>
    </row>
    <row r="78" spans="2:15" x14ac:dyDescent="0.35">
      <c r="B78" s="287"/>
      <c r="C78" s="287"/>
      <c r="D78" s="287"/>
      <c r="E78" s="287"/>
      <c r="F78" s="287"/>
      <c r="G78" s="287"/>
      <c r="H78" s="287"/>
      <c r="I78" s="287"/>
      <c r="J78" s="287"/>
      <c r="K78" s="287"/>
      <c r="L78" s="287"/>
      <c r="M78" s="287"/>
      <c r="N78" s="287"/>
      <c r="O78" s="287"/>
    </row>
    <row r="79" spans="2:15" x14ac:dyDescent="0.35">
      <c r="B79" s="287"/>
      <c r="C79" s="287"/>
      <c r="D79" s="287"/>
      <c r="E79" s="287"/>
      <c r="F79" s="287"/>
      <c r="G79" s="287"/>
      <c r="H79" s="287"/>
      <c r="I79" s="287"/>
      <c r="J79" s="287"/>
      <c r="K79" s="287"/>
      <c r="L79" s="287"/>
      <c r="M79" s="287"/>
      <c r="N79" s="287"/>
      <c r="O79" s="287"/>
    </row>
    <row r="80" spans="2:15" x14ac:dyDescent="0.35">
      <c r="B80" s="287"/>
      <c r="C80" s="287"/>
      <c r="D80" s="287"/>
      <c r="E80" s="287"/>
      <c r="F80" s="287"/>
      <c r="G80" s="287"/>
      <c r="H80" s="287"/>
      <c r="I80" s="287"/>
      <c r="J80" s="287"/>
      <c r="K80" s="287"/>
      <c r="L80" s="287"/>
      <c r="M80" s="287"/>
      <c r="N80" s="287"/>
      <c r="O80" s="287"/>
    </row>
    <row r="81" spans="2:23" x14ac:dyDescent="0.35">
      <c r="B81" s="287"/>
      <c r="C81" s="287"/>
      <c r="D81" s="287"/>
      <c r="E81" s="287"/>
      <c r="F81" s="287"/>
      <c r="G81" s="287"/>
      <c r="H81" s="287"/>
      <c r="I81" s="287"/>
      <c r="J81" s="287"/>
      <c r="K81" s="287"/>
      <c r="L81" s="287"/>
      <c r="M81" s="287"/>
      <c r="N81" s="287"/>
      <c r="O81" s="287"/>
    </row>
    <row r="82" spans="2:23" x14ac:dyDescent="0.35">
      <c r="B82" s="287"/>
      <c r="C82" s="287"/>
      <c r="D82" s="287"/>
      <c r="E82" s="287"/>
      <c r="F82" s="287"/>
      <c r="G82" s="287"/>
      <c r="H82" s="287"/>
      <c r="I82" s="287"/>
      <c r="J82" s="287"/>
      <c r="K82" s="287"/>
      <c r="L82" s="287"/>
      <c r="M82" s="287"/>
      <c r="N82" s="287"/>
      <c r="O82" s="287"/>
      <c r="W82" s="67"/>
    </row>
    <row r="83" spans="2:23" x14ac:dyDescent="0.35">
      <c r="B83" s="287"/>
      <c r="C83" s="287"/>
      <c r="D83" s="287"/>
      <c r="E83" s="287"/>
      <c r="F83" s="287"/>
      <c r="G83" s="287"/>
      <c r="H83" s="287"/>
      <c r="I83" s="287"/>
      <c r="J83" s="287"/>
      <c r="K83" s="287"/>
      <c r="L83" s="287"/>
      <c r="M83" s="287"/>
      <c r="N83" s="287"/>
      <c r="O83" s="287"/>
      <c r="W83" s="67"/>
    </row>
    <row r="84" spans="2:23" x14ac:dyDescent="0.35">
      <c r="B84" s="287"/>
      <c r="C84" s="287"/>
      <c r="D84" s="287"/>
      <c r="E84" s="287"/>
      <c r="F84" s="287"/>
      <c r="G84" s="287"/>
      <c r="H84" s="287"/>
      <c r="I84" s="287"/>
      <c r="J84" s="287"/>
      <c r="K84" s="287"/>
      <c r="L84" s="287"/>
      <c r="M84" s="287"/>
      <c r="N84" s="287"/>
      <c r="O84" s="287"/>
      <c r="W84" s="163"/>
    </row>
    <row r="85" spans="2:23" x14ac:dyDescent="0.35">
      <c r="B85" s="287"/>
      <c r="C85" s="287"/>
      <c r="D85" s="287"/>
      <c r="E85" s="287"/>
      <c r="F85" s="287"/>
      <c r="G85" s="287"/>
      <c r="H85" s="287"/>
      <c r="I85" s="287"/>
      <c r="J85" s="287"/>
      <c r="K85" s="287"/>
      <c r="L85" s="287"/>
      <c r="M85" s="287"/>
      <c r="N85" s="287"/>
      <c r="O85" s="287"/>
    </row>
    <row r="86" spans="2:23" x14ac:dyDescent="0.35">
      <c r="B86" s="287"/>
      <c r="C86" s="287"/>
      <c r="D86" s="287"/>
      <c r="E86" s="287"/>
      <c r="F86" s="287"/>
      <c r="G86" s="287"/>
      <c r="H86" s="287"/>
      <c r="I86" s="287"/>
      <c r="J86" s="287"/>
      <c r="K86" s="287"/>
      <c r="L86" s="287"/>
      <c r="M86" s="287"/>
      <c r="N86" s="287"/>
      <c r="O86" s="287"/>
    </row>
    <row r="87" spans="2:23" x14ac:dyDescent="0.35">
      <c r="B87" s="287"/>
      <c r="C87" s="287"/>
      <c r="D87" s="287"/>
      <c r="E87" s="287"/>
      <c r="F87" s="287"/>
      <c r="G87" s="287"/>
      <c r="H87" s="287"/>
      <c r="I87" s="287"/>
      <c r="J87" s="287"/>
      <c r="K87" s="287"/>
      <c r="L87" s="287"/>
      <c r="M87" s="287"/>
      <c r="N87" s="287"/>
      <c r="O87" s="287"/>
    </row>
    <row r="88" spans="2:23" x14ac:dyDescent="0.35">
      <c r="B88" s="287"/>
      <c r="C88" s="287"/>
      <c r="D88" s="287"/>
      <c r="E88" s="287"/>
      <c r="F88" s="287"/>
      <c r="G88" s="287"/>
      <c r="H88" s="287"/>
      <c r="I88" s="287"/>
      <c r="J88" s="287"/>
      <c r="K88" s="287"/>
      <c r="L88" s="287"/>
      <c r="M88" s="287"/>
      <c r="N88" s="287"/>
      <c r="O88" s="287"/>
    </row>
    <row r="89" spans="2:23" x14ac:dyDescent="0.35">
      <c r="B89" s="287"/>
      <c r="C89" s="287"/>
      <c r="D89" s="287"/>
      <c r="E89" s="287"/>
      <c r="F89" s="287"/>
      <c r="G89" s="287"/>
      <c r="H89" s="287"/>
      <c r="I89" s="287"/>
      <c r="J89" s="287"/>
      <c r="K89" s="287"/>
      <c r="L89" s="287"/>
      <c r="M89" s="287"/>
      <c r="N89" s="287"/>
      <c r="O89" s="287"/>
    </row>
    <row r="90" spans="2:23" x14ac:dyDescent="0.35">
      <c r="B90" s="287"/>
      <c r="C90" s="287"/>
      <c r="D90" s="287"/>
      <c r="E90" s="287"/>
      <c r="F90" s="287"/>
      <c r="G90" s="287"/>
      <c r="H90" s="287"/>
      <c r="I90" s="287"/>
      <c r="J90" s="287"/>
      <c r="K90" s="287"/>
      <c r="L90" s="287"/>
      <c r="M90" s="287"/>
      <c r="N90" s="287"/>
      <c r="O90" s="287"/>
    </row>
    <row r="91" spans="2:23" x14ac:dyDescent="0.35">
      <c r="B91" s="287"/>
      <c r="C91" s="287"/>
      <c r="D91" s="287"/>
      <c r="E91" s="287"/>
      <c r="F91" s="287"/>
      <c r="G91" s="287"/>
      <c r="H91" s="287"/>
      <c r="I91" s="287"/>
      <c r="J91" s="287"/>
      <c r="K91" s="287"/>
      <c r="L91" s="287"/>
      <c r="M91" s="287"/>
      <c r="N91" s="287"/>
      <c r="O91" s="287"/>
    </row>
    <row r="92" spans="2:23" x14ac:dyDescent="0.35">
      <c r="B92" s="287"/>
      <c r="C92" s="287"/>
      <c r="D92" s="287"/>
      <c r="E92" s="287"/>
      <c r="F92" s="287"/>
      <c r="G92" s="287"/>
      <c r="H92" s="287"/>
      <c r="I92" s="287"/>
      <c r="J92" s="287"/>
      <c r="K92" s="287"/>
      <c r="L92" s="287"/>
      <c r="M92" s="287"/>
      <c r="N92" s="287"/>
      <c r="O92" s="287"/>
    </row>
    <row r="93" spans="2:23" x14ac:dyDescent="0.35">
      <c r="B93" s="287"/>
      <c r="C93" s="287"/>
      <c r="D93" s="287"/>
      <c r="E93" s="287"/>
      <c r="F93" s="287"/>
      <c r="G93" s="287"/>
      <c r="H93" s="287"/>
      <c r="I93" s="287"/>
      <c r="J93" s="287"/>
      <c r="K93" s="287"/>
      <c r="L93" s="287"/>
      <c r="M93" s="287"/>
      <c r="N93" s="287"/>
      <c r="O93" s="287"/>
    </row>
    <row r="94" spans="2:23" x14ac:dyDescent="0.35">
      <c r="B94" s="287"/>
      <c r="C94" s="287"/>
      <c r="D94" s="287"/>
      <c r="E94" s="287"/>
      <c r="F94" s="287"/>
      <c r="G94" s="287"/>
      <c r="H94" s="287"/>
      <c r="I94" s="287"/>
      <c r="J94" s="287"/>
      <c r="K94" s="287"/>
      <c r="L94" s="287"/>
      <c r="M94" s="287"/>
      <c r="N94" s="287"/>
      <c r="O94" s="287"/>
    </row>
    <row r="95" spans="2:23" x14ac:dyDescent="0.35">
      <c r="B95" s="287"/>
      <c r="C95" s="287"/>
      <c r="D95" s="287"/>
      <c r="E95" s="287"/>
      <c r="F95" s="287"/>
      <c r="G95" s="287"/>
      <c r="H95" s="287"/>
      <c r="I95" s="287"/>
      <c r="J95" s="287"/>
      <c r="K95" s="287"/>
      <c r="L95" s="287"/>
      <c r="M95" s="287"/>
      <c r="N95" s="287"/>
      <c r="O95" s="287"/>
    </row>
    <row r="96" spans="2:23" x14ac:dyDescent="0.35">
      <c r="B96" s="287"/>
      <c r="C96" s="287"/>
      <c r="D96" s="287"/>
      <c r="E96" s="287"/>
      <c r="F96" s="287"/>
      <c r="G96" s="287"/>
      <c r="H96" s="287"/>
      <c r="I96" s="287"/>
      <c r="J96" s="287"/>
      <c r="K96" s="287"/>
      <c r="L96" s="287"/>
      <c r="M96" s="287"/>
      <c r="N96" s="287"/>
      <c r="O96" s="287"/>
    </row>
    <row r="97" spans="2:15" x14ac:dyDescent="0.35">
      <c r="B97" s="287"/>
      <c r="C97" s="287"/>
      <c r="D97" s="287"/>
      <c r="E97" s="287"/>
      <c r="F97" s="287"/>
      <c r="G97" s="287"/>
      <c r="H97" s="287"/>
      <c r="I97" s="287"/>
      <c r="J97" s="287"/>
      <c r="K97" s="287"/>
      <c r="L97" s="287"/>
      <c r="M97" s="287"/>
      <c r="N97" s="287"/>
      <c r="O97" s="287"/>
    </row>
    <row r="98" spans="2:15" x14ac:dyDescent="0.35">
      <c r="B98" s="287"/>
      <c r="C98" s="287"/>
      <c r="D98" s="287"/>
      <c r="E98" s="287"/>
      <c r="F98" s="287"/>
      <c r="G98" s="287"/>
      <c r="H98" s="287"/>
      <c r="I98" s="287"/>
      <c r="J98" s="287"/>
      <c r="K98" s="287"/>
      <c r="L98" s="287"/>
      <c r="M98" s="287"/>
      <c r="N98" s="287"/>
      <c r="O98" s="287"/>
    </row>
    <row r="99" spans="2:15" x14ac:dyDescent="0.35">
      <c r="B99" s="287"/>
      <c r="C99" s="287"/>
      <c r="D99" s="287"/>
      <c r="E99" s="287"/>
      <c r="F99" s="287"/>
      <c r="G99" s="287"/>
      <c r="H99" s="287"/>
      <c r="I99" s="287"/>
      <c r="J99" s="287"/>
      <c r="K99" s="287"/>
      <c r="L99" s="287"/>
      <c r="M99" s="287"/>
      <c r="N99" s="287"/>
      <c r="O99" s="287"/>
    </row>
  </sheetData>
  <sheetProtection sheet="1" objects="1" scenarios="1"/>
  <mergeCells count="3">
    <mergeCell ref="B10:O12"/>
    <mergeCell ref="B14:O70"/>
    <mergeCell ref="B73:O9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E27"/>
  <sheetViews>
    <sheetView zoomScaleNormal="100" zoomScaleSheetLayoutView="100" workbookViewId="0"/>
  </sheetViews>
  <sheetFormatPr defaultColWidth="9.1796875" defaultRowHeight="14.5" x14ac:dyDescent="0.35"/>
  <cols>
    <col min="2" max="2" width="23.81640625" customWidth="1"/>
    <col min="3" max="3" width="21" customWidth="1"/>
    <col min="4" max="4" width="24.81640625" customWidth="1"/>
    <col min="5" max="5" width="28" customWidth="1"/>
  </cols>
  <sheetData>
    <row r="1" spans="2:5" x14ac:dyDescent="0.35">
      <c r="C1" t="s">
        <v>88</v>
      </c>
      <c r="D1" t="s">
        <v>523</v>
      </c>
      <c r="E1" t="s">
        <v>358</v>
      </c>
    </row>
    <row r="2" spans="2:5" x14ac:dyDescent="0.35">
      <c r="B2" t="s">
        <v>155</v>
      </c>
      <c r="C2">
        <f>VLOOKUP($B2,'Potential per produkt'!$B$4:$K$702,8,FALSE)/1000</f>
        <v>0</v>
      </c>
      <c r="D2">
        <f>VLOOKUP($B2,'Potential per produkt'!$B$4:$K$702,9,FALSE)/1000</f>
        <v>0</v>
      </c>
      <c r="E2">
        <f>VLOOKUP($B2,'Potential per produkt'!$B$4:$K$702,10,FALSE)</f>
        <v>0</v>
      </c>
    </row>
    <row r="3" spans="2:5" x14ac:dyDescent="0.35">
      <c r="B3" t="s">
        <v>393</v>
      </c>
      <c r="C3">
        <f>VLOOKUP($B3,'Potential per produkt'!$B$4:$K$702,8,FALSE)/1000</f>
        <v>0</v>
      </c>
      <c r="D3">
        <f>VLOOKUP($B3,'Potential per produkt'!$B$4:$K$702,9,FALSE)/1000</f>
        <v>0</v>
      </c>
      <c r="E3">
        <f>VLOOKUP($B3,'Potential per produkt'!$B$4:$K$702,10,FALSE)</f>
        <v>0</v>
      </c>
    </row>
    <row r="4" spans="2:5" x14ac:dyDescent="0.35">
      <c r="B4" s="195" t="s">
        <v>422</v>
      </c>
      <c r="C4">
        <f t="shared" ref="C4:E4" si="0">SUM(C5:C6)</f>
        <v>0.46200000000000002</v>
      </c>
      <c r="D4">
        <f t="shared" si="0"/>
        <v>0.125</v>
      </c>
      <c r="E4">
        <f t="shared" si="0"/>
        <v>11750</v>
      </c>
    </row>
    <row r="5" spans="2:5" x14ac:dyDescent="0.35">
      <c r="B5" s="189" t="s">
        <v>40</v>
      </c>
      <c r="C5">
        <f>VLOOKUP($B5,'Potential per produkt'!$B$4:$K$702,8,FALSE)/1000</f>
        <v>0.46200000000000002</v>
      </c>
      <c r="D5">
        <f>VLOOKUP($B5,'Potential per produkt'!$B$4:$K$702,9,FALSE)/1000</f>
        <v>0.125</v>
      </c>
      <c r="E5">
        <f>VLOOKUP($B5,'Potential per produkt'!$B$4:$K$702,10,FALSE)</f>
        <v>11750</v>
      </c>
    </row>
    <row r="6" spans="2:5" x14ac:dyDescent="0.35">
      <c r="B6" s="189" t="s">
        <v>75</v>
      </c>
      <c r="C6">
        <f>VLOOKUP($B6,'Potential per produkt'!$B$4:$K$702,8,FALSE)/1000</f>
        <v>0</v>
      </c>
      <c r="D6">
        <f>VLOOKUP($B6,'Potential per produkt'!$B$4:$K$702,9,FALSE)/1000</f>
        <v>0</v>
      </c>
      <c r="E6">
        <f>VLOOKUP($B6,'Potential per produkt'!$B$4:$K$702,10,FALSE)</f>
        <v>0</v>
      </c>
    </row>
    <row r="7" spans="2:5" x14ac:dyDescent="0.35">
      <c r="B7" t="s">
        <v>150</v>
      </c>
      <c r="C7">
        <f>VLOOKUP($B7,'Potential per produkt'!$B$4:$K$702,8,FALSE)/1000</f>
        <v>0</v>
      </c>
      <c r="D7">
        <f>VLOOKUP($B7,'Potential per produkt'!$B$4:$K$702,9,FALSE)/1000</f>
        <v>0</v>
      </c>
      <c r="E7">
        <f>VLOOKUP($B7,'Potential per produkt'!$B$4:$K$702,10,FALSE)</f>
        <v>0</v>
      </c>
    </row>
    <row r="8" spans="2:5" x14ac:dyDescent="0.35">
      <c r="B8" t="s">
        <v>722</v>
      </c>
      <c r="C8">
        <f>VLOOKUP($B8,'Potential per produkt'!$B$4:$K$702,8,FALSE)/1000</f>
        <v>0</v>
      </c>
      <c r="D8">
        <f>VLOOKUP($B8,'Potential per produkt'!$B$4:$K$702,9,FALSE)/1000</f>
        <v>0</v>
      </c>
      <c r="E8">
        <f>VLOOKUP($B8,'Potential per produkt'!$B$4:$K$702,10,FALSE)</f>
        <v>0</v>
      </c>
    </row>
    <row r="9" spans="2:5" x14ac:dyDescent="0.35">
      <c r="B9" t="s">
        <v>93</v>
      </c>
      <c r="C9">
        <f>VLOOKUP($B9,'Potential per produkt'!$B$4:$K$702,8,FALSE)/1000</f>
        <v>0</v>
      </c>
      <c r="D9">
        <f>VLOOKUP($B9,'Potential per produkt'!$B$4:$K$702,9,FALSE)/1000</f>
        <v>0</v>
      </c>
      <c r="E9">
        <f>VLOOKUP($B9,'Potential per produkt'!$B$4:$K$702,10,FALSE)</f>
        <v>0</v>
      </c>
    </row>
    <row r="10" spans="2:5" x14ac:dyDescent="0.35">
      <c r="B10" t="s">
        <v>562</v>
      </c>
      <c r="C10">
        <f>VLOOKUP($B10,'Potential per produkt'!$B$4:$K$702,8,FALSE)/1000</f>
        <v>0</v>
      </c>
      <c r="D10">
        <f>VLOOKUP($B10,'Potential per produkt'!$B$4:$K$702,9,FALSE)/1000</f>
        <v>0</v>
      </c>
      <c r="E10">
        <f>VLOOKUP($B10,'Potential per produkt'!$B$4:$K$702,10,FALSE)</f>
        <v>0</v>
      </c>
    </row>
    <row r="11" spans="2:5" x14ac:dyDescent="0.35">
      <c r="B11" t="s">
        <v>471</v>
      </c>
      <c r="C11">
        <f>VLOOKUP($B11,'Potential per produkt'!$B$4:$K$702,8,FALSE)/1000</f>
        <v>0</v>
      </c>
      <c r="D11">
        <f>VLOOKUP($B11,'Potential per produkt'!$B$4:$K$702,9,FALSE)/1000</f>
        <v>0</v>
      </c>
      <c r="E11">
        <f>VLOOKUP($B11,'Potential per produkt'!$B$4:$K$702,10,FALSE)</f>
        <v>0</v>
      </c>
    </row>
    <row r="12" spans="2:5" x14ac:dyDescent="0.35">
      <c r="B12" t="s">
        <v>467</v>
      </c>
      <c r="C12">
        <f>VLOOKUP($B12,'Potential per produkt'!$B$4:$K$702,8,FALSE)/1000</f>
        <v>0</v>
      </c>
      <c r="D12">
        <f>VLOOKUP($B12,'Potential per produkt'!$B$4:$K$702,9,FALSE)/1000</f>
        <v>0</v>
      </c>
      <c r="E12">
        <f>VLOOKUP($B12,'Potential per produkt'!$B$4:$K$702,10,FALSE)</f>
        <v>0</v>
      </c>
    </row>
    <row r="13" spans="2:5" x14ac:dyDescent="0.35">
      <c r="B13" t="s">
        <v>181</v>
      </c>
      <c r="C13">
        <f>VLOOKUP($B13,'Potential per produkt'!$B$4:$K$702,8,FALSE)/1000</f>
        <v>0</v>
      </c>
      <c r="D13">
        <f>VLOOKUP($B13,'Potential per produkt'!$B$4:$K$702,9,FALSE)/1000</f>
        <v>0</v>
      </c>
      <c r="E13">
        <f>VLOOKUP($B13,'Potential per produkt'!$B$4:$K$702,10,FALSE)</f>
        <v>0</v>
      </c>
    </row>
    <row r="14" spans="2:5" x14ac:dyDescent="0.35">
      <c r="B14" t="s">
        <v>636</v>
      </c>
      <c r="C14">
        <f>VLOOKUP($B14,'Potential per produkt'!$B$4:$K$702,8,FALSE)/1000</f>
        <v>0.03</v>
      </c>
      <c r="D14">
        <f>VLOOKUP($B14,'Potential per produkt'!$B$4:$K$702,9,FALSE)/1000</f>
        <v>0.16200000000000001</v>
      </c>
      <c r="E14">
        <f>VLOOKUP($B14,'Potential per produkt'!$B$4:$K$702,10,FALSE)</f>
        <v>2700</v>
      </c>
    </row>
    <row r="15" spans="2:5" x14ac:dyDescent="0.35">
      <c r="B15" t="s">
        <v>504</v>
      </c>
      <c r="C15">
        <f>VLOOKUP($B15,'Potential per produkt'!$B$4:$K$702,8,FALSE)/1000</f>
        <v>0</v>
      </c>
      <c r="D15">
        <f>VLOOKUP($B15,'Potential per produkt'!$B$4:$K$702,9,FALSE)/1000</f>
        <v>0</v>
      </c>
      <c r="E15">
        <f>VLOOKUP($B15,'Potential per produkt'!$B$4:$K$702,10,FALSE)</f>
        <v>0</v>
      </c>
    </row>
    <row r="16" spans="2:5" x14ac:dyDescent="0.35">
      <c r="B16" t="s">
        <v>303</v>
      </c>
      <c r="C16">
        <f>VLOOKUP($B16,'Potential per produkt'!$B$4:$K$702,8,FALSE)/1000</f>
        <v>0</v>
      </c>
      <c r="D16">
        <f>VLOOKUP($B16,'Potential per produkt'!$B$4:$K$702,9,FALSE)/1000</f>
        <v>0</v>
      </c>
      <c r="E16">
        <f>VLOOKUP($B16,'Potential per produkt'!$B$4:$K$702,10,FALSE)</f>
        <v>0</v>
      </c>
    </row>
    <row r="17" spans="2:5" x14ac:dyDescent="0.35">
      <c r="B17" t="s">
        <v>317</v>
      </c>
      <c r="C17">
        <f>VLOOKUP($B17,'Potential per produkt'!$B$4:$K$702,8,FALSE)/1000</f>
        <v>0</v>
      </c>
      <c r="D17">
        <f>VLOOKUP($B17,'Potential per produkt'!$B$4:$K$702,9,FALSE)/1000</f>
        <v>0</v>
      </c>
      <c r="E17">
        <f>VLOOKUP($B17,'Potential per produkt'!$B$4:$K$702,10,FALSE)</f>
        <v>0</v>
      </c>
    </row>
    <row r="18" spans="2:5" x14ac:dyDescent="0.35">
      <c r="B18" t="s">
        <v>611</v>
      </c>
      <c r="C18">
        <f>VLOOKUP($B18,'Potential per produkt'!$B$4:$K$702,8,FALSE)/1000</f>
        <v>0</v>
      </c>
      <c r="D18">
        <f>VLOOKUP($B18,'Potential per produkt'!$B$4:$K$702,9,FALSE)/1000</f>
        <v>0</v>
      </c>
      <c r="E18">
        <f>VLOOKUP($B18,'Potential per produkt'!$B$4:$K$702,10,FALSE)</f>
        <v>0</v>
      </c>
    </row>
    <row r="19" spans="2:5" x14ac:dyDescent="0.35">
      <c r="B19" t="s">
        <v>62</v>
      </c>
      <c r="C19">
        <f>VLOOKUP($B19,'Potential per produkt'!$B$4:$K$702,8,FALSE)/1000</f>
        <v>0</v>
      </c>
      <c r="D19">
        <f>VLOOKUP($B19,'Potential per produkt'!$B$4:$K$702,9,FALSE)/1000</f>
        <v>0</v>
      </c>
      <c r="E19">
        <f>VLOOKUP($B19,'Potential per produkt'!$B$4:$K$702,10,FALSE)</f>
        <v>0</v>
      </c>
    </row>
    <row r="20" spans="2:5" x14ac:dyDescent="0.35">
      <c r="B20" t="s">
        <v>530</v>
      </c>
      <c r="C20">
        <f>VLOOKUP($B20,'Potential per produkt'!$B$4:$K$702,8,FALSE)/1000</f>
        <v>0.14000000000000001</v>
      </c>
      <c r="D20">
        <f>VLOOKUP($B20,'Potential per produkt'!$B$4:$K$702,9,FALSE)/1000</f>
        <v>0.47299999999999998</v>
      </c>
      <c r="E20">
        <f>VLOOKUP($B20,'Potential per produkt'!$B$4:$K$702,10,FALSE)</f>
        <v>7468</v>
      </c>
    </row>
    <row r="21" spans="2:5" x14ac:dyDescent="0.35">
      <c r="B21" s="195" t="s">
        <v>292</v>
      </c>
      <c r="C21">
        <f t="shared" ref="C21:E21" si="1">SUM(C22:C25)</f>
        <v>0.746</v>
      </c>
      <c r="D21">
        <f t="shared" si="1"/>
        <v>3.4889999999999999</v>
      </c>
      <c r="E21">
        <f t="shared" si="1"/>
        <v>92236</v>
      </c>
    </row>
    <row r="22" spans="2:5" x14ac:dyDescent="0.35">
      <c r="B22" s="189" t="s">
        <v>274</v>
      </c>
      <c r="C22">
        <f>VLOOKUP($B22,'Potential per produkt'!$B$4:$K$702,8,FALSE)/1000</f>
        <v>1.6E-2</v>
      </c>
      <c r="D22">
        <f>VLOOKUP($B22,'Potential per produkt'!$B$4:$K$702,9,FALSE)/1000</f>
        <v>6.0999999999999999E-2</v>
      </c>
      <c r="E22">
        <f>VLOOKUP($B22,'Potential per produkt'!$B$4:$K$702,10,FALSE)</f>
        <v>91636</v>
      </c>
    </row>
    <row r="23" spans="2:5" x14ac:dyDescent="0.35">
      <c r="B23" s="189" t="s">
        <v>639</v>
      </c>
      <c r="C23">
        <f>VLOOKUP($B23,'Potential per produkt'!$B$4:$K$702,8,FALSE)/1000</f>
        <v>0.72599999999999998</v>
      </c>
      <c r="D23">
        <f>VLOOKUP($B23,'Potential per produkt'!$B$4:$K$702,9,FALSE)/1000</f>
        <v>3.4119999999999999</v>
      </c>
      <c r="E23">
        <f>VLOOKUP($B23,'Potential per produkt'!$B$4:$K$702,10,FALSE)</f>
        <v>0</v>
      </c>
    </row>
    <row r="24" spans="2:5" x14ac:dyDescent="0.35">
      <c r="B24" s="189" t="s">
        <v>491</v>
      </c>
      <c r="C24">
        <f>VLOOKUP($B24,'Potential per produkt'!$B$4:$K$702,8,FALSE)/1000</f>
        <v>4.0000000000000001E-3</v>
      </c>
      <c r="D24">
        <f>VLOOKUP($B24,'Potential per produkt'!$B$4:$K$702,9,FALSE)/1000</f>
        <v>1.6E-2</v>
      </c>
      <c r="E24">
        <f>VLOOKUP($B24,'Potential per produkt'!$B$4:$K$702,10,FALSE)</f>
        <v>600</v>
      </c>
    </row>
    <row r="25" spans="2:5" x14ac:dyDescent="0.35">
      <c r="B25" s="189" t="s">
        <v>403</v>
      </c>
      <c r="C25">
        <f>VLOOKUP($B25,'Potential per produkt'!$B$4:$K$702,8,FALSE)/1000</f>
        <v>0</v>
      </c>
      <c r="D25">
        <f>VLOOKUP($B25,'Potential per produkt'!$B$4:$K$702,9,FALSE)/1000</f>
        <v>0</v>
      </c>
      <c r="E25">
        <f>VLOOKUP($B25,'Potential per produkt'!$B$4:$K$702,10,FALSE)</f>
        <v>0</v>
      </c>
    </row>
    <row r="26" spans="2:5" x14ac:dyDescent="0.35">
      <c r="B26" t="s">
        <v>459</v>
      </c>
      <c r="C26">
        <f>VLOOKUP($B26,'Potential per produkt'!$B$4:$K$702,8,FALSE)/1000</f>
        <v>7.6999999999999999E-2</v>
      </c>
      <c r="D26">
        <f>VLOOKUP($B26,'Potential per produkt'!$B$4:$K$702,9,FALSE)/1000</f>
        <v>0.245</v>
      </c>
      <c r="E26">
        <f>VLOOKUP($B26,'Potential per produkt'!$B$4:$K$702,10,FALSE)</f>
        <v>4200</v>
      </c>
    </row>
    <row r="27" spans="2:5" x14ac:dyDescent="0.35">
      <c r="B27" t="s">
        <v>194</v>
      </c>
      <c r="C27">
        <f>VLOOKUP($B27,'Potential per produkt'!$B$4:$K$702,8,FALSE)/1000</f>
        <v>0</v>
      </c>
      <c r="D27">
        <f>VLOOKUP($B27,'Potential per produkt'!$B$4:$K$702,9,FALSE)/1000</f>
        <v>0</v>
      </c>
      <c r="E27">
        <f>VLOOKUP($B27,'Potential per produkt'!$B$4:$K$702,10,FALSE)</f>
        <v>0</v>
      </c>
    </row>
  </sheetData>
  <sheetProtection sheet="1" objects="1" scenarios="1"/>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36291E603A1B7478954D0C0A0BD62E7" ma:contentTypeVersion="14" ma:contentTypeDescription="Create a new document." ma:contentTypeScope="" ma:versionID="dd4f3552f4a378c91065725bd2213c38">
  <xsd:schema xmlns:xsd="http://www.w3.org/2001/XMLSchema" xmlns:xs="http://www.w3.org/2001/XMLSchema" xmlns:p="http://schemas.microsoft.com/office/2006/metadata/properties" xmlns:ns2="7e5846ea-83b9-4846-a3aa-41cf33f2656c" xmlns:ns3="ef45df8d-75f8-485b-985e-bf503cb9ccb5" targetNamespace="http://schemas.microsoft.com/office/2006/metadata/properties" ma:root="true" ma:fieldsID="fac1772fbd0b03add019c98963ad4503" ns2:_="" ns3:_="">
    <xsd:import namespace="7e5846ea-83b9-4846-a3aa-41cf33f2656c"/>
    <xsd:import namespace="ef45df8d-75f8-485b-985e-bf503cb9ccb5"/>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element ref="ns3:SharedWithUsers" minOccurs="0"/>
                <xsd:element ref="ns3:SharedWithDetails" minOccurs="0"/>
                <xsd:element ref="ns2:MediaLengthInSecond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5846ea-83b9-4846-a3aa-41cf33f265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3569b3b9-8756-48c3-ba76-55afd89ee894"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MediaLengthInSeconds" ma:index="20" nillable="true" ma:displayName="MediaLengthInSeconds" ma:hidden="true" ma:internalName="MediaLengthInSeconds" ma:readOnly="true">
      <xsd:simpleType>
        <xsd:restriction base="dms:Unknown"/>
      </xsd:simpleType>
    </xsd:element>
    <xsd:element name="MediaServiceDateTaken" ma:index="21"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f45df8d-75f8-485b-985e-bf503cb9ccb5"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716ea130-878a-4108-95ba-f601da18698b}" ma:internalName="TaxCatchAll" ma:showField="CatchAllData" ma:web="ef45df8d-75f8-485b-985e-bf503cb9ccb5">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e5846ea-83b9-4846-a3aa-41cf33f2656c">
      <Terms xmlns="http://schemas.microsoft.com/office/infopath/2007/PartnerControls"/>
    </lcf76f155ced4ddcb4097134ff3c332f>
    <TaxCatchAll xmlns="ef45df8d-75f8-485b-985e-bf503cb9ccb5" xsi:nil="true"/>
  </documentManagement>
</p:properties>
</file>

<file path=customXml/itemProps1.xml><?xml version="1.0" encoding="utf-8"?>
<ds:datastoreItem xmlns:ds="http://schemas.openxmlformats.org/officeDocument/2006/customXml" ds:itemID="{B9FEF4B8-9FB4-4E18-91EC-AD730C59F959}"/>
</file>

<file path=customXml/itemProps2.xml><?xml version="1.0" encoding="utf-8"?>
<ds:datastoreItem xmlns:ds="http://schemas.openxmlformats.org/officeDocument/2006/customXml" ds:itemID="{0C16ABA1-A5CA-4E4E-AA88-294B380149DD}"/>
</file>

<file path=customXml/itemProps3.xml><?xml version="1.0" encoding="utf-8"?>
<ds:datastoreItem xmlns:ds="http://schemas.openxmlformats.org/officeDocument/2006/customXml" ds:itemID="{D93EAD36-3CA3-4B4F-AF03-58CA8F47BD81}"/>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4</vt:i4>
      </vt:variant>
      <vt:variant>
        <vt:lpstr>Namngivna områden</vt:lpstr>
      </vt:variant>
      <vt:variant>
        <vt:i4>2</vt:i4>
      </vt:variant>
    </vt:vector>
  </HeadingPairs>
  <TitlesOfParts>
    <vt:vector size="6" baseType="lpstr">
      <vt:lpstr>Sammanfattning potential</vt:lpstr>
      <vt:lpstr>Potential per produkt</vt:lpstr>
      <vt:lpstr>Metodbilaga</vt:lpstr>
      <vt:lpstr>Sammanställning - göm</vt:lpstr>
      <vt:lpstr>'Potential per produkt'!Urval</vt:lpstr>
      <vt:lpstr>'Sammanfattning potential'!Utskriftsområde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 Gerhardsson</dc:creator>
  <cp:lastModifiedBy>Ahmed Chalabi</cp:lastModifiedBy>
  <dcterms:created xsi:type="dcterms:W3CDTF">2023-02-15T10:18:28Z</dcterms:created>
  <dcterms:modified xsi:type="dcterms:W3CDTF">2024-08-14T14:57:02Z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0x010100936291E603A1B7478954D0C0A0BD62E7</vt:lpwstr>
  </property>
</Properties>
</file>