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U:\2024\SE01T24A71 BmSS Blåsvädersgatan\05 Leverans\2024-11-04 trädinventering uppdatering\"/>
    </mc:Choice>
  </mc:AlternateContent>
  <xr:revisionPtr revIDLastSave="0" documentId="13_ncr:1_{BEBA135F-7F27-49D3-971A-151AEF0C3119}" xr6:coauthVersionLast="47" xr6:coauthVersionMax="47" xr10:uidLastSave="{00000000-0000-0000-0000-000000000000}"/>
  <bookViews>
    <workbookView xWindow="-120" yWindow="-120" windowWidth="29040" windowHeight="17520" tabRatio="855" xr2:uid="{00000000-000D-0000-FFFF-FFFF00000000}"/>
  </bookViews>
  <sheets>
    <sheet name="Uträkning av ersättningsvärde" sheetId="4" r:id="rId1"/>
    <sheet name="Formler" sheetId="3" r:id="rId2"/>
    <sheet name="Formulär enstaka träd" sheetId="5" r:id="rId3"/>
  </sheets>
  <definedNames>
    <definedName name="Area">'Formulär enstaka träd'!$D$15</definedName>
    <definedName name="area1214">'Formulär enstaka träd'!$D$11</definedName>
    <definedName name="basvärde">'Formulär enstaka träd'!$D$9</definedName>
    <definedName name="diam1214">'Formulär enstaka träd'!$D$10</definedName>
    <definedName name="EUR">Formler!$C$2</definedName>
    <definedName name="gatuträdetabl">'Formulär enstaka träd'!$D$27</definedName>
    <definedName name="Kostnad_per_kvcm_etabl">'Formulär enstaka träd'!$D$26</definedName>
    <definedName name="kvadratcmpris">'Formulär enstaka träd'!$D$12</definedName>
    <definedName name="planteringetableringkostnad">'Formulär enstaka träd'!$D$37</definedName>
    <definedName name="skadorvitalitet">'Formulär enstaka träd'!$D$23</definedName>
    <definedName name="Stamomkrets">'Formulär enstaka träd'!$D$14</definedName>
    <definedName name="summaskador">'Formulär enstaka träd'!$D$23</definedName>
    <definedName name="Trädets_värde">'Formulär enstaka träd'!$D$16</definedName>
    <definedName name="övrigmarketabl">'Formulär enstaka träd'!$D$28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3" i="3" l="1"/>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7" i="3"/>
  <c r="D9" i="5"/>
  <c r="O120" i="3"/>
  <c r="O119" i="3"/>
  <c r="S120" i="3"/>
  <c r="R120" i="3"/>
  <c r="Q120" i="3"/>
  <c r="R119" i="3"/>
  <c r="Q119" i="3"/>
  <c r="E8" i="3"/>
  <c r="F8" i="3"/>
  <c r="E10" i="3"/>
  <c r="F10" i="3"/>
  <c r="E11" i="3"/>
  <c r="F11" i="3"/>
  <c r="E13" i="3"/>
  <c r="F13" i="3"/>
  <c r="E15" i="3"/>
  <c r="F15" i="3"/>
  <c r="E17" i="3"/>
  <c r="F17" i="3"/>
  <c r="E18" i="3"/>
  <c r="F18" i="3"/>
  <c r="E19" i="3"/>
  <c r="F19" i="3"/>
  <c r="F20" i="3"/>
  <c r="E21" i="3"/>
  <c r="F21" i="3"/>
  <c r="E22" i="3"/>
  <c r="E24" i="3"/>
  <c r="F24" i="3"/>
  <c r="E25" i="3"/>
  <c r="F25" i="3"/>
  <c r="E26" i="3"/>
  <c r="F26" i="3"/>
  <c r="E27" i="3"/>
  <c r="F27" i="3"/>
  <c r="E28" i="3"/>
  <c r="F28" i="3"/>
  <c r="E29" i="3"/>
  <c r="F29" i="3"/>
  <c r="E31" i="3"/>
  <c r="E32" i="3"/>
  <c r="F32" i="3"/>
  <c r="E36" i="3"/>
  <c r="F36" i="3"/>
  <c r="E39" i="3"/>
  <c r="F39" i="3"/>
  <c r="E40" i="3"/>
  <c r="F40" i="3"/>
  <c r="E43" i="3"/>
  <c r="F43" i="3"/>
  <c r="E44" i="3"/>
  <c r="F44" i="3"/>
  <c r="E45" i="3"/>
  <c r="F45" i="3"/>
  <c r="E47" i="3"/>
  <c r="E48" i="3"/>
  <c r="F48" i="3"/>
  <c r="F53" i="3"/>
  <c r="E49" i="3"/>
  <c r="F49" i="3"/>
  <c r="E51" i="3"/>
  <c r="F51" i="3"/>
  <c r="F52" i="3"/>
  <c r="F54" i="3"/>
  <c r="E55" i="3"/>
  <c r="F55" i="3"/>
  <c r="F56" i="3"/>
  <c r="E58" i="3"/>
  <c r="E60" i="3"/>
  <c r="F60" i="3"/>
  <c r="E61" i="3"/>
  <c r="F61" i="3"/>
  <c r="E62" i="3"/>
  <c r="E63" i="3"/>
  <c r="F63" i="3"/>
  <c r="E64" i="3"/>
  <c r="F64" i="3"/>
  <c r="E66" i="3"/>
  <c r="F66" i="3"/>
  <c r="E67" i="3"/>
  <c r="F67" i="3"/>
  <c r="E71" i="3"/>
  <c r="F71" i="3"/>
  <c r="E73" i="3"/>
  <c r="F73" i="3"/>
  <c r="E72" i="3"/>
  <c r="F72" i="3"/>
  <c r="E74" i="3"/>
  <c r="F74" i="3"/>
  <c r="E75" i="3"/>
  <c r="F75" i="3"/>
  <c r="E82" i="3"/>
  <c r="E76" i="3"/>
  <c r="E79" i="3"/>
  <c r="F79" i="3"/>
  <c r="E80" i="3"/>
  <c r="F80" i="3"/>
  <c r="E83" i="3"/>
  <c r="E85" i="3"/>
  <c r="F85" i="3"/>
  <c r="E86" i="3"/>
  <c r="F86" i="3"/>
  <c r="E84" i="3"/>
  <c r="F84" i="3"/>
  <c r="E88" i="3"/>
  <c r="F88" i="3"/>
  <c r="E90" i="3"/>
  <c r="F90" i="3"/>
  <c r="E91" i="3"/>
  <c r="F91" i="3"/>
  <c r="E92" i="3"/>
  <c r="F92" i="3"/>
  <c r="E93" i="3"/>
  <c r="E94" i="3"/>
  <c r="F94" i="3"/>
  <c r="E96" i="3"/>
  <c r="F96" i="3"/>
  <c r="E97" i="3"/>
  <c r="F97" i="3"/>
  <c r="E100" i="3"/>
  <c r="E101" i="3"/>
  <c r="F101" i="3"/>
  <c r="E107" i="3"/>
  <c r="F107" i="3"/>
  <c r="E102" i="3"/>
  <c r="F102" i="3"/>
  <c r="E104" i="3"/>
  <c r="F104" i="3"/>
  <c r="E106" i="3"/>
  <c r="F106" i="3"/>
  <c r="E108" i="3"/>
  <c r="F108" i="3"/>
  <c r="E111" i="3"/>
  <c r="E109" i="3"/>
  <c r="E116" i="3"/>
  <c r="F116" i="3"/>
  <c r="E118" i="3"/>
  <c r="F118" i="3"/>
  <c r="F121" i="3"/>
  <c r="E122" i="3"/>
  <c r="F122" i="3"/>
  <c r="E123" i="3"/>
  <c r="F123" i="3"/>
  <c r="E126" i="3"/>
  <c r="F126" i="3"/>
  <c r="E128" i="3"/>
  <c r="F128" i="3"/>
  <c r="E130" i="3"/>
  <c r="F130" i="3"/>
  <c r="E136" i="3"/>
  <c r="F136" i="3"/>
  <c r="F139" i="3"/>
  <c r="E138" i="3"/>
  <c r="F138" i="3"/>
  <c r="E142" i="3"/>
  <c r="F142" i="3"/>
  <c r="E140" i="3"/>
  <c r="F140" i="3"/>
  <c r="E145" i="3"/>
  <c r="F145" i="3"/>
  <c r="E146" i="3"/>
  <c r="F146" i="3"/>
  <c r="E150" i="3"/>
  <c r="F150" i="3"/>
  <c r="E151" i="3"/>
  <c r="F151" i="3"/>
  <c r="E153" i="3"/>
  <c r="F153" i="3"/>
  <c r="E154" i="3"/>
  <c r="F154" i="3"/>
  <c r="E155" i="3"/>
  <c r="F155" i="3"/>
  <c r="E157" i="3"/>
  <c r="F157" i="3"/>
  <c r="E159" i="3"/>
  <c r="F159" i="3"/>
  <c r="E158" i="3"/>
  <c r="O162" i="3"/>
  <c r="F163" i="3"/>
  <c r="E78" i="3"/>
  <c r="E81" i="3"/>
  <c r="F81" i="3"/>
  <c r="F95" i="3"/>
  <c r="E129" i="3"/>
  <c r="F129" i="3"/>
  <c r="E131" i="3"/>
  <c r="F131" i="3"/>
  <c r="E147" i="3"/>
  <c r="F147" i="3"/>
  <c r="E105" i="3"/>
  <c r="F105" i="3"/>
  <c r="E14" i="3"/>
  <c r="F14" i="3"/>
  <c r="E35" i="3"/>
  <c r="F35" i="3"/>
  <c r="E38" i="3"/>
  <c r="F38" i="3"/>
  <c r="E59" i="3"/>
  <c r="F59" i="3"/>
  <c r="E68" i="3"/>
  <c r="F68" i="3"/>
  <c r="F98" i="3"/>
  <c r="E148" i="3"/>
  <c r="F148" i="3"/>
  <c r="E152" i="3"/>
  <c r="F87" i="3"/>
  <c r="E124" i="3"/>
  <c r="F124" i="3"/>
  <c r="O124" i="3"/>
  <c r="E117" i="3"/>
  <c r="F117" i="3"/>
  <c r="F119" i="3"/>
  <c r="S119" i="3"/>
  <c r="E165" i="3"/>
  <c r="F165" i="3"/>
  <c r="E166" i="3"/>
  <c r="F166" i="3"/>
  <c r="E167" i="3"/>
  <c r="F167" i="3"/>
  <c r="E168" i="3"/>
  <c r="F168" i="3"/>
  <c r="E169" i="3"/>
  <c r="F169" i="3"/>
  <c r="E170" i="3"/>
  <c r="F170" i="3"/>
  <c r="E171" i="3"/>
  <c r="F171" i="3"/>
  <c r="E172" i="3"/>
  <c r="F172" i="3"/>
  <c r="E173" i="3"/>
  <c r="F173" i="3"/>
  <c r="E174" i="3"/>
  <c r="F174" i="3"/>
  <c r="E175" i="3"/>
  <c r="F175" i="3"/>
  <c r="E176" i="3"/>
  <c r="F176" i="3"/>
  <c r="Q152" i="3"/>
  <c r="R152" i="3"/>
  <c r="Q149" i="3"/>
  <c r="R149" i="3"/>
  <c r="Q160" i="3"/>
  <c r="R160" i="3"/>
  <c r="Q37" i="3"/>
  <c r="R37" i="3"/>
  <c r="Q87" i="3"/>
  <c r="R87" i="3"/>
  <c r="Q124" i="3"/>
  <c r="R124" i="3"/>
  <c r="Q112" i="3"/>
  <c r="R112" i="3"/>
  <c r="Q117" i="3"/>
  <c r="R117" i="3"/>
  <c r="Q46" i="3"/>
  <c r="R46" i="3"/>
  <c r="Q42" i="3"/>
  <c r="R42" i="3"/>
  <c r="Q65" i="3"/>
  <c r="R65" i="3"/>
  <c r="Q134" i="3"/>
  <c r="R134" i="3"/>
  <c r="Q14" i="3"/>
  <c r="R14" i="3"/>
  <c r="Q33" i="3"/>
  <c r="R33" i="3"/>
  <c r="Q35" i="3"/>
  <c r="R35" i="3"/>
  <c r="Q38" i="3"/>
  <c r="R38" i="3"/>
  <c r="Q59" i="3"/>
  <c r="R59" i="3"/>
  <c r="Q68" i="3"/>
  <c r="R68" i="3"/>
  <c r="Q70" i="3"/>
  <c r="R70" i="3"/>
  <c r="Q69" i="3"/>
  <c r="R69" i="3"/>
  <c r="Q98" i="3"/>
  <c r="R98" i="3"/>
  <c r="Q99" i="3"/>
  <c r="R99" i="3"/>
  <c r="Q144" i="3"/>
  <c r="R144" i="3"/>
  <c r="Q148" i="3"/>
  <c r="R148" i="3"/>
  <c r="Q77" i="3"/>
  <c r="R77" i="3"/>
  <c r="Q78" i="3"/>
  <c r="R78" i="3"/>
  <c r="Q81" i="3"/>
  <c r="R81" i="3"/>
  <c r="Q95" i="3"/>
  <c r="R95" i="3"/>
  <c r="Q129" i="3"/>
  <c r="R129" i="3"/>
  <c r="Q132" i="3"/>
  <c r="R132" i="3"/>
  <c r="Q131" i="3"/>
  <c r="R131" i="3"/>
  <c r="Q133" i="3"/>
  <c r="R133" i="3"/>
  <c r="Q147" i="3"/>
  <c r="R147" i="3"/>
  <c r="Q105" i="3"/>
  <c r="R105" i="3"/>
  <c r="Q151" i="3"/>
  <c r="R151" i="3"/>
  <c r="Q153" i="3"/>
  <c r="R153" i="3"/>
  <c r="Q154" i="3"/>
  <c r="R154" i="3"/>
  <c r="Q155" i="3"/>
  <c r="R155" i="3"/>
  <c r="O156" i="3"/>
  <c r="Q156" i="3"/>
  <c r="R156" i="3"/>
  <c r="Q157" i="3"/>
  <c r="R157" i="3"/>
  <c r="Q159" i="3"/>
  <c r="R159" i="3"/>
  <c r="Q158" i="3"/>
  <c r="R158" i="3"/>
  <c r="Q162" i="3"/>
  <c r="R162" i="3"/>
  <c r="Q163" i="3"/>
  <c r="R163" i="3"/>
  <c r="O164" i="3"/>
  <c r="Q164" i="3"/>
  <c r="R164" i="3"/>
  <c r="Q161" i="3"/>
  <c r="R161" i="3"/>
  <c r="O117" i="3"/>
  <c r="O38" i="3"/>
  <c r="O42" i="3"/>
  <c r="O46" i="3"/>
  <c r="O14" i="3"/>
  <c r="O37" i="3"/>
  <c r="O87" i="3"/>
  <c r="O160" i="3"/>
  <c r="O152" i="3"/>
  <c r="O70" i="3"/>
  <c r="O98" i="3"/>
  <c r="O99" i="3"/>
  <c r="O144" i="3"/>
  <c r="O131" i="3"/>
  <c r="O132" i="3"/>
  <c r="O95" i="3"/>
  <c r="O133" i="3"/>
  <c r="O134" i="3"/>
  <c r="O59" i="3"/>
  <c r="O148" i="3"/>
  <c r="O69" i="3"/>
  <c r="O35" i="3"/>
  <c r="O149" i="3"/>
  <c r="O68" i="3"/>
  <c r="O33" i="3"/>
  <c r="O112" i="3"/>
  <c r="O65" i="3"/>
  <c r="O129" i="3"/>
  <c r="O81" i="3"/>
  <c r="O78" i="3"/>
  <c r="O105" i="3"/>
  <c r="O147" i="3"/>
  <c r="O77" i="3"/>
  <c r="O9" i="3"/>
  <c r="O12" i="3"/>
  <c r="O16" i="3"/>
  <c r="O23" i="3"/>
  <c r="O30" i="3"/>
  <c r="O34" i="3"/>
  <c r="O41" i="3"/>
  <c r="O50" i="3"/>
  <c r="O57" i="3"/>
  <c r="O89" i="3"/>
  <c r="O103" i="3"/>
  <c r="O110" i="3"/>
  <c r="O114" i="3"/>
  <c r="O115" i="3"/>
  <c r="O125" i="3"/>
  <c r="O127" i="3"/>
  <c r="O135" i="3"/>
  <c r="O137" i="3"/>
  <c r="O143" i="3"/>
  <c r="O141" i="3"/>
  <c r="O31" i="3"/>
  <c r="O47" i="3"/>
  <c r="O82" i="3"/>
  <c r="O76" i="3"/>
  <c r="O111" i="3"/>
  <c r="E7" i="3"/>
  <c r="O24" i="3"/>
  <c r="O44" i="3"/>
  <c r="O52" i="3"/>
  <c r="O54" i="3"/>
  <c r="F7" i="3"/>
  <c r="O86" i="3"/>
  <c r="O45" i="3"/>
  <c r="O157" i="3"/>
  <c r="O151" i="3"/>
  <c r="O155" i="3"/>
  <c r="O161" i="3"/>
  <c r="O158" i="3"/>
  <c r="O154" i="3"/>
  <c r="O146" i="3"/>
  <c r="O128" i="3"/>
  <c r="O39" i="3"/>
  <c r="O163" i="3"/>
  <c r="O159" i="3"/>
  <c r="O153" i="3"/>
  <c r="O74" i="3"/>
  <c r="O15" i="3"/>
  <c r="O96" i="3"/>
  <c r="O106" i="3"/>
  <c r="O122" i="3"/>
  <c r="O62" i="3"/>
  <c r="O130" i="3"/>
  <c r="O100" i="3"/>
  <c r="O88" i="3"/>
  <c r="O64" i="3"/>
  <c r="O121" i="3"/>
  <c r="O19" i="3"/>
  <c r="O75" i="3"/>
  <c r="O79" i="3"/>
  <c r="O67" i="3"/>
  <c r="O56" i="3"/>
  <c r="O18" i="3"/>
  <c r="O136" i="3"/>
  <c r="O101" i="3"/>
  <c r="O90" i="3"/>
  <c r="O66" i="3"/>
  <c r="O55" i="3"/>
  <c r="O27" i="3"/>
  <c r="O17" i="3"/>
  <c r="O63" i="3"/>
  <c r="O7" i="3"/>
  <c r="O26" i="3"/>
  <c r="O97" i="3"/>
  <c r="O25" i="3"/>
  <c r="O145" i="3"/>
  <c r="O108" i="3"/>
  <c r="O53" i="3"/>
  <c r="O36" i="3"/>
  <c r="O140" i="3"/>
  <c r="O123" i="3"/>
  <c r="O48" i="3"/>
  <c r="O32" i="3"/>
  <c r="O118" i="3"/>
  <c r="O84" i="3"/>
  <c r="O8" i="3"/>
  <c r="O116" i="3"/>
  <c r="O94" i="3"/>
  <c r="O142" i="3"/>
  <c r="O93" i="3"/>
  <c r="O85" i="3"/>
  <c r="O72" i="3"/>
  <c r="O61" i="3"/>
  <c r="O51" i="3"/>
  <c r="O43" i="3"/>
  <c r="O22" i="3"/>
  <c r="O13" i="3"/>
  <c r="O104" i="3"/>
  <c r="O138" i="3"/>
  <c r="O126" i="3"/>
  <c r="O102" i="3"/>
  <c r="O92" i="3"/>
  <c r="O83" i="3"/>
  <c r="O73" i="3"/>
  <c r="O60" i="3"/>
  <c r="O40" i="3"/>
  <c r="O29" i="3"/>
  <c r="O21" i="3"/>
  <c r="O150" i="3"/>
  <c r="O139" i="3"/>
  <c r="O109" i="3"/>
  <c r="O107" i="3"/>
  <c r="O91" i="3"/>
  <c r="O80" i="3"/>
  <c r="O71" i="3"/>
  <c r="O58" i="3"/>
  <c r="O49" i="3"/>
  <c r="O28" i="3"/>
  <c r="O20" i="3"/>
  <c r="O11" i="3"/>
  <c r="O10" i="3"/>
  <c r="D7" i="5"/>
  <c r="D23" i="5"/>
  <c r="D36" i="5"/>
  <c r="D15" i="5"/>
  <c r="D10" i="5"/>
  <c r="D11" i="5"/>
  <c r="F32" i="5"/>
  <c r="F31" i="5"/>
  <c r="D37" i="5"/>
  <c r="R150" i="3"/>
  <c r="Q150" i="3"/>
  <c r="R146" i="3"/>
  <c r="Q146" i="3"/>
  <c r="R145" i="3"/>
  <c r="Q145" i="3"/>
  <c r="R141" i="3"/>
  <c r="Q141" i="3"/>
  <c r="R140" i="3"/>
  <c r="Q140" i="3"/>
  <c r="R143" i="3"/>
  <c r="Q143" i="3"/>
  <c r="R142" i="3"/>
  <c r="Q142" i="3"/>
  <c r="R138" i="3"/>
  <c r="Q138" i="3"/>
  <c r="R139" i="3"/>
  <c r="Q139" i="3"/>
  <c r="R137" i="3"/>
  <c r="Q137" i="3"/>
  <c r="R136" i="3"/>
  <c r="Q136" i="3"/>
  <c r="R135" i="3"/>
  <c r="Q135" i="3"/>
  <c r="R130" i="3"/>
  <c r="Q130" i="3"/>
  <c r="R128" i="3"/>
  <c r="Q128" i="3"/>
  <c r="R127" i="3"/>
  <c r="Q127" i="3"/>
  <c r="R126" i="3"/>
  <c r="Q126" i="3"/>
  <c r="R125" i="3"/>
  <c r="Q125" i="3"/>
  <c r="R123" i="3"/>
  <c r="Q123" i="3"/>
  <c r="R122" i="3"/>
  <c r="Q122" i="3"/>
  <c r="R121" i="3"/>
  <c r="Q121" i="3"/>
  <c r="R118" i="3"/>
  <c r="Q118" i="3"/>
  <c r="R116" i="3"/>
  <c r="Q116" i="3"/>
  <c r="R115" i="3"/>
  <c r="Q115" i="3"/>
  <c r="R114" i="3"/>
  <c r="Q114" i="3"/>
  <c r="R109" i="3"/>
  <c r="Q109" i="3"/>
  <c r="R111" i="3"/>
  <c r="Q111" i="3"/>
  <c r="R110" i="3"/>
  <c r="Q110" i="3"/>
  <c r="R108" i="3"/>
  <c r="Q108" i="3"/>
  <c r="R106" i="3"/>
  <c r="Q106" i="3"/>
  <c r="R104" i="3"/>
  <c r="Q104" i="3"/>
  <c r="R103" i="3"/>
  <c r="Q103" i="3"/>
  <c r="R102" i="3"/>
  <c r="Q102" i="3"/>
  <c r="R107" i="3"/>
  <c r="Q107" i="3"/>
  <c r="R101" i="3"/>
  <c r="Q101" i="3"/>
  <c r="R100" i="3"/>
  <c r="Q100" i="3"/>
  <c r="R97" i="3"/>
  <c r="Q97" i="3"/>
  <c r="R96" i="3"/>
  <c r="Q96" i="3"/>
  <c r="R94" i="3"/>
  <c r="Q94" i="3"/>
  <c r="R93" i="3"/>
  <c r="Q93" i="3"/>
  <c r="R92" i="3"/>
  <c r="Q92" i="3"/>
  <c r="R91" i="3"/>
  <c r="Q91" i="3"/>
  <c r="R90" i="3"/>
  <c r="Q90" i="3"/>
  <c r="R89" i="3"/>
  <c r="Q89" i="3"/>
  <c r="R88" i="3"/>
  <c r="Q88" i="3"/>
  <c r="R84" i="3"/>
  <c r="Q84" i="3"/>
  <c r="R86" i="3"/>
  <c r="Q86" i="3"/>
  <c r="R85" i="3"/>
  <c r="Q85" i="3"/>
  <c r="R83" i="3"/>
  <c r="Q83" i="3"/>
  <c r="R80" i="3"/>
  <c r="Q80" i="3"/>
  <c r="R79" i="3"/>
  <c r="Q79" i="3"/>
  <c r="R76" i="3"/>
  <c r="Q76" i="3"/>
  <c r="R82" i="3"/>
  <c r="Q82" i="3"/>
  <c r="R75" i="3"/>
  <c r="Q75" i="3"/>
  <c r="R74" i="3"/>
  <c r="Q74" i="3"/>
  <c r="R72" i="3"/>
  <c r="Q72" i="3"/>
  <c r="R73" i="3"/>
  <c r="Q73" i="3"/>
  <c r="R71" i="3"/>
  <c r="Q71" i="3"/>
  <c r="R67" i="3"/>
  <c r="Q67" i="3"/>
  <c r="R66" i="3"/>
  <c r="Q66" i="3"/>
  <c r="R64" i="3"/>
  <c r="Q64" i="3"/>
  <c r="R63" i="3"/>
  <c r="Q63" i="3"/>
  <c r="R62" i="3"/>
  <c r="Q62" i="3"/>
  <c r="R61" i="3"/>
  <c r="Q61" i="3"/>
  <c r="R60" i="3"/>
  <c r="Q60" i="3"/>
  <c r="R58" i="3"/>
  <c r="Q58" i="3"/>
  <c r="R56" i="3"/>
  <c r="Q56" i="3"/>
  <c r="R57" i="3"/>
  <c r="Q57" i="3"/>
  <c r="R55" i="3"/>
  <c r="Q55" i="3"/>
  <c r="R54" i="3"/>
  <c r="Q54" i="3"/>
  <c r="R52" i="3"/>
  <c r="Q52" i="3"/>
  <c r="R51" i="3"/>
  <c r="Q51" i="3"/>
  <c r="R50" i="3"/>
  <c r="Q50" i="3"/>
  <c r="R49" i="3"/>
  <c r="Q49" i="3"/>
  <c r="R53" i="3"/>
  <c r="Q53" i="3"/>
  <c r="R48" i="3"/>
  <c r="Q48" i="3"/>
  <c r="R47" i="3"/>
  <c r="Q47" i="3"/>
  <c r="R45" i="3"/>
  <c r="Q45" i="3"/>
  <c r="R44" i="3"/>
  <c r="Q44" i="3"/>
  <c r="R43" i="3"/>
  <c r="Q43" i="3"/>
  <c r="R40" i="3"/>
  <c r="Q40" i="3"/>
  <c r="R41" i="3"/>
  <c r="Q41" i="3"/>
  <c r="R39" i="3"/>
  <c r="Q39" i="3"/>
  <c r="R36" i="3"/>
  <c r="Q36" i="3"/>
  <c r="R34" i="3"/>
  <c r="Q34" i="3"/>
  <c r="R32" i="3"/>
  <c r="Q32" i="3"/>
  <c r="R31" i="3"/>
  <c r="Q31" i="3"/>
  <c r="R30" i="3"/>
  <c r="Q30" i="3"/>
  <c r="R29" i="3"/>
  <c r="Q29" i="3"/>
  <c r="R28" i="3"/>
  <c r="Q28" i="3"/>
  <c r="R27" i="3"/>
  <c r="Q27" i="3"/>
  <c r="R26" i="3"/>
  <c r="Q26" i="3"/>
  <c r="R25" i="3"/>
  <c r="Q25" i="3"/>
  <c r="R24" i="3"/>
  <c r="Q24" i="3"/>
  <c r="R23" i="3"/>
  <c r="Q23" i="3"/>
  <c r="R22" i="3"/>
  <c r="Q22" i="3"/>
  <c r="R21" i="3"/>
  <c r="Q21" i="3"/>
  <c r="R20" i="3"/>
  <c r="Q20" i="3"/>
  <c r="R19" i="3"/>
  <c r="Q19" i="3"/>
  <c r="R18" i="3"/>
  <c r="Q18" i="3"/>
  <c r="R17" i="3"/>
  <c r="Q17" i="3"/>
  <c r="R15" i="3"/>
  <c r="Q15" i="3"/>
  <c r="R16" i="3"/>
  <c r="Q16" i="3"/>
  <c r="R13" i="3"/>
  <c r="Q13" i="3"/>
  <c r="R12" i="3"/>
  <c r="Q12" i="3"/>
  <c r="R11" i="3"/>
  <c r="Q11" i="3"/>
  <c r="R10" i="3"/>
  <c r="Q10" i="3"/>
  <c r="R9" i="3"/>
  <c r="Q9" i="3"/>
  <c r="R8" i="3"/>
  <c r="Q8" i="3"/>
  <c r="R7" i="3"/>
  <c r="Q7" i="3"/>
  <c r="C3" i="3"/>
  <c r="S154" i="3"/>
  <c r="S69" i="3"/>
  <c r="S144" i="3"/>
  <c r="S46" i="3"/>
  <c r="S70" i="3"/>
  <c r="S117" i="3"/>
  <c r="S35" i="3"/>
  <c r="S38" i="3"/>
  <c r="S65" i="3"/>
  <c r="S149" i="3"/>
  <c r="S42" i="3"/>
  <c r="S152" i="3"/>
  <c r="S124" i="3"/>
  <c r="S148" i="3"/>
  <c r="S87" i="3"/>
  <c r="S59" i="3"/>
  <c r="S37" i="3"/>
  <c r="S98" i="3"/>
  <c r="S134" i="3"/>
  <c r="S112" i="3"/>
  <c r="S99" i="3"/>
  <c r="S14" i="3"/>
  <c r="S160" i="3"/>
  <c r="S68" i="3"/>
  <c r="S33" i="3"/>
  <c r="S161" i="3"/>
  <c r="S153" i="3"/>
  <c r="S163" i="3"/>
  <c r="S158" i="3"/>
  <c r="S155" i="3"/>
  <c r="S81" i="3"/>
  <c r="S147" i="3"/>
  <c r="S105" i="3"/>
  <c r="S133" i="3"/>
  <c r="S132" i="3"/>
  <c r="S77" i="3"/>
  <c r="S131" i="3"/>
  <c r="S129" i="3"/>
  <c r="S78" i="3"/>
  <c r="S95" i="3"/>
  <c r="S159" i="3"/>
  <c r="S164" i="3"/>
  <c r="S156" i="3"/>
  <c r="S162" i="3"/>
  <c r="S157" i="3"/>
  <c r="S151" i="3"/>
  <c r="S106" i="3"/>
  <c r="S22" i="3"/>
  <c r="S111" i="3"/>
  <c r="S100" i="3"/>
  <c r="S34" i="3"/>
  <c r="S71" i="3"/>
  <c r="S13" i="3"/>
  <c r="S31" i="3"/>
  <c r="S121" i="3"/>
  <c r="S84" i="3"/>
  <c r="S122" i="3"/>
  <c r="S125" i="3"/>
  <c r="S86" i="3"/>
  <c r="S90" i="3"/>
  <c r="S16" i="3"/>
  <c r="S48" i="3"/>
  <c r="S141" i="3"/>
  <c r="S43" i="3"/>
  <c r="S29" i="3"/>
  <c r="S53" i="3"/>
  <c r="S63" i="3"/>
  <c r="S9" i="3"/>
  <c r="S36" i="3"/>
  <c r="S58" i="3"/>
  <c r="S74" i="3"/>
  <c r="S44" i="3"/>
  <c r="S89" i="3"/>
  <c r="S11" i="3"/>
  <c r="S19" i="3"/>
  <c r="S30" i="3"/>
  <c r="S64" i="3"/>
  <c r="S97" i="3"/>
  <c r="S12" i="3"/>
  <c r="S17" i="3"/>
  <c r="S139" i="3"/>
  <c r="S8" i="3"/>
  <c r="S54" i="3"/>
  <c r="S62" i="3"/>
  <c r="S73" i="3"/>
  <c r="S10" i="3"/>
  <c r="S41" i="3"/>
  <c r="S57" i="3"/>
  <c r="S75" i="3"/>
  <c r="S115" i="3"/>
  <c r="S116" i="3"/>
  <c r="S27" i="3"/>
  <c r="S28" i="3"/>
  <c r="S49" i="3"/>
  <c r="S51" i="3"/>
  <c r="S91" i="3"/>
  <c r="S93" i="3"/>
  <c r="S102" i="3"/>
  <c r="S103" i="3"/>
  <c r="S104" i="3"/>
  <c r="S123" i="3"/>
  <c r="S20" i="3"/>
  <c r="S21" i="3"/>
  <c r="S23" i="3"/>
  <c r="S24" i="3"/>
  <c r="S25" i="3"/>
  <c r="S26" i="3"/>
  <c r="S32" i="3"/>
  <c r="S45" i="3"/>
  <c r="S47" i="3"/>
  <c r="S52" i="3"/>
  <c r="S55" i="3"/>
  <c r="S56" i="3"/>
  <c r="S83" i="3"/>
  <c r="S88" i="3"/>
  <c r="S92" i="3"/>
  <c r="S101" i="3"/>
  <c r="S126" i="3"/>
  <c r="S127" i="3"/>
  <c r="S128" i="3"/>
  <c r="S135" i="3"/>
  <c r="S137" i="3"/>
  <c r="S150" i="3"/>
  <c r="S72" i="3"/>
  <c r="S79" i="3"/>
  <c r="S80" i="3"/>
  <c r="S85" i="3"/>
  <c r="S96" i="3"/>
  <c r="S107" i="3"/>
  <c r="S130" i="3"/>
  <c r="S136" i="3"/>
  <c r="S143" i="3"/>
  <c r="S140" i="3"/>
  <c r="S145" i="3"/>
  <c r="S146" i="3"/>
  <c r="S15" i="3"/>
  <c r="S18" i="3"/>
  <c r="S39" i="3"/>
  <c r="S40" i="3"/>
  <c r="S50" i="3"/>
  <c r="S60" i="3"/>
  <c r="S61" i="3"/>
  <c r="S66" i="3"/>
  <c r="S67" i="3"/>
  <c r="S82" i="3"/>
  <c r="S76" i="3"/>
  <c r="S94" i="3"/>
  <c r="S108" i="3"/>
  <c r="S110" i="3"/>
  <c r="S109" i="3"/>
  <c r="S114" i="3"/>
  <c r="S118" i="3"/>
  <c r="S138" i="3"/>
  <c r="S142" i="3"/>
  <c r="G5" i="4"/>
  <c r="G6" i="4"/>
  <c r="G7" i="4"/>
  <c r="G8" i="4"/>
  <c r="G9" i="4"/>
  <c r="G10" i="4"/>
  <c r="J10" i="4" s="1"/>
  <c r="P10" i="4" s="1"/>
  <c r="R10" i="4" s="1"/>
  <c r="G11" i="4"/>
  <c r="G12" i="4"/>
  <c r="G13" i="4"/>
  <c r="G14" i="4"/>
  <c r="G15" i="4"/>
  <c r="H15" i="4" s="1"/>
  <c r="P15" i="4" s="1"/>
  <c r="R15" i="4" s="1"/>
  <c r="G16" i="4"/>
  <c r="H16" i="4" s="1"/>
  <c r="P16" i="4" s="1"/>
  <c r="R16" i="4" s="1"/>
  <c r="G17" i="4"/>
  <c r="G18" i="4"/>
  <c r="H18" i="4" s="1"/>
  <c r="P18" i="4" s="1"/>
  <c r="R18" i="4" s="1"/>
  <c r="G19" i="4"/>
  <c r="H19" i="4" s="1"/>
  <c r="P19" i="4" s="1"/>
  <c r="R19" i="4" s="1"/>
  <c r="G20" i="4"/>
  <c r="H20" i="4" s="1"/>
  <c r="P20" i="4" s="1"/>
  <c r="R20" i="4" s="1"/>
  <c r="G21" i="4"/>
  <c r="H21" i="4" s="1"/>
  <c r="G22" i="4"/>
  <c r="J22" i="4" s="1"/>
  <c r="G23" i="4"/>
  <c r="J23" i="4" s="1"/>
  <c r="G24" i="4"/>
  <c r="J24" i="4" s="1"/>
  <c r="G25" i="4"/>
  <c r="G26" i="4"/>
  <c r="G27" i="4"/>
  <c r="G28" i="4"/>
  <c r="H28" i="4" s="1"/>
  <c r="P28" i="4" s="1"/>
  <c r="R28" i="4" s="1"/>
  <c r="G29" i="4"/>
  <c r="G30" i="4"/>
  <c r="H30" i="4" s="1"/>
  <c r="P30" i="4" s="1"/>
  <c r="R30" i="4" s="1"/>
  <c r="G31" i="4"/>
  <c r="G32" i="4"/>
  <c r="J32" i="4" s="1"/>
  <c r="G33" i="4"/>
  <c r="H33" i="4" s="1"/>
  <c r="P33" i="4" s="1"/>
  <c r="R33" i="4" s="1"/>
  <c r="G4" i="4"/>
  <c r="J4" i="4" s="1"/>
  <c r="S7" i="3"/>
  <c r="D12" i="5"/>
  <c r="D16" i="5"/>
  <c r="D35" i="5"/>
  <c r="B7" i="4"/>
  <c r="C15" i="4"/>
  <c r="B15" i="4"/>
  <c r="C14" i="4"/>
  <c r="B14" i="4"/>
  <c r="D38" i="5"/>
  <c r="B5" i="4"/>
  <c r="C5" i="4"/>
  <c r="B6" i="4"/>
  <c r="C6" i="4"/>
  <c r="C7" i="4"/>
  <c r="B8" i="4"/>
  <c r="C8" i="4"/>
  <c r="B9" i="4"/>
  <c r="C9" i="4"/>
  <c r="B10" i="4"/>
  <c r="C10" i="4"/>
  <c r="B11" i="4"/>
  <c r="C11" i="4"/>
  <c r="B12" i="4"/>
  <c r="C12" i="4"/>
  <c r="B13" i="4"/>
  <c r="C13" i="4"/>
  <c r="B16" i="4"/>
  <c r="C16" i="4"/>
  <c r="B17" i="4"/>
  <c r="C17" i="4"/>
  <c r="B18" i="4"/>
  <c r="C18" i="4"/>
  <c r="B19" i="4"/>
  <c r="C19" i="4"/>
  <c r="B20" i="4"/>
  <c r="C20" i="4"/>
  <c r="B21" i="4"/>
  <c r="C21" i="4"/>
  <c r="B22" i="4"/>
  <c r="C22" i="4"/>
  <c r="B23" i="4"/>
  <c r="C23" i="4"/>
  <c r="B24" i="4"/>
  <c r="C24" i="4"/>
  <c r="B25" i="4"/>
  <c r="C25" i="4"/>
  <c r="B26" i="4"/>
  <c r="C26" i="4"/>
  <c r="B27" i="4"/>
  <c r="C27" i="4"/>
  <c r="B28" i="4"/>
  <c r="C28" i="4"/>
  <c r="B29" i="4"/>
  <c r="C29" i="4"/>
  <c r="B30" i="4"/>
  <c r="C30" i="4"/>
  <c r="B31" i="4"/>
  <c r="C31" i="4"/>
  <c r="B32" i="4"/>
  <c r="C32" i="4"/>
  <c r="B33" i="4"/>
  <c r="C33" i="4"/>
  <c r="C4" i="4"/>
  <c r="B4" i="4"/>
  <c r="E33" i="4"/>
  <c r="J33" i="4"/>
  <c r="O33" i="4"/>
  <c r="O32" i="4"/>
  <c r="E32" i="4"/>
  <c r="O5" i="4"/>
  <c r="O6" i="4"/>
  <c r="O7" i="4"/>
  <c r="O8" i="4"/>
  <c r="O9" i="4"/>
  <c r="O10" i="4"/>
  <c r="O11" i="4"/>
  <c r="O12" i="4"/>
  <c r="O13" i="4"/>
  <c r="O14" i="4"/>
  <c r="P14" i="4" s="1"/>
  <c r="R14" i="4" s="1"/>
  <c r="O15" i="4"/>
  <c r="O16" i="4"/>
  <c r="O17" i="4"/>
  <c r="O18" i="4"/>
  <c r="O19" i="4"/>
  <c r="O20" i="4"/>
  <c r="O21" i="4"/>
  <c r="O22" i="4"/>
  <c r="O23" i="4"/>
  <c r="O24" i="4"/>
  <c r="O25" i="4"/>
  <c r="O26" i="4"/>
  <c r="O27" i="4"/>
  <c r="O28" i="4"/>
  <c r="O29" i="4"/>
  <c r="P29" i="4" s="1"/>
  <c r="R29" i="4" s="1"/>
  <c r="O30" i="4"/>
  <c r="O31" i="4"/>
  <c r="O4" i="4"/>
  <c r="E24" i="4"/>
  <c r="E25" i="4"/>
  <c r="J25" i="4"/>
  <c r="E26" i="4"/>
  <c r="J26" i="4"/>
  <c r="E27" i="4"/>
  <c r="H27" i="4" s="1"/>
  <c r="P27" i="4" s="1"/>
  <c r="R27" i="4" s="1"/>
  <c r="J27" i="4"/>
  <c r="E28" i="4"/>
  <c r="J28" i="4"/>
  <c r="E29" i="4"/>
  <c r="J29" i="4"/>
  <c r="E30" i="4"/>
  <c r="J30" i="4"/>
  <c r="E31" i="4"/>
  <c r="H31" i="4" s="1"/>
  <c r="P31" i="4" s="1"/>
  <c r="R31" i="4" s="1"/>
  <c r="J31" i="4"/>
  <c r="J5" i="4"/>
  <c r="P5" i="4" s="1"/>
  <c r="R5" i="4" s="1"/>
  <c r="J6" i="4"/>
  <c r="P6" i="4" s="1"/>
  <c r="R6" i="4" s="1"/>
  <c r="J7" i="4"/>
  <c r="P7" i="4" s="1"/>
  <c r="R7" i="4" s="1"/>
  <c r="J8" i="4"/>
  <c r="P8" i="4" s="1"/>
  <c r="R8" i="4" s="1"/>
  <c r="J9" i="4"/>
  <c r="J11" i="4"/>
  <c r="J12" i="4"/>
  <c r="J13" i="4"/>
  <c r="J14" i="4"/>
  <c r="J15" i="4"/>
  <c r="J16" i="4"/>
  <c r="J17" i="4"/>
  <c r="J18" i="4"/>
  <c r="J19" i="4"/>
  <c r="J20" i="4"/>
  <c r="E22" i="4"/>
  <c r="E23" i="4"/>
  <c r="H26" i="4"/>
  <c r="P26" i="4"/>
  <c r="R26" i="4"/>
  <c r="H29" i="4"/>
  <c r="H25" i="4"/>
  <c r="P25" i="4"/>
  <c r="R25" i="4"/>
  <c r="E20" i="4"/>
  <c r="E11" i="4"/>
  <c r="H11" i="4"/>
  <c r="P11" i="4"/>
  <c r="R11" i="4"/>
  <c r="E17" i="4"/>
  <c r="H17" i="4"/>
  <c r="P17" i="4" s="1"/>
  <c r="R17" i="4" s="1"/>
  <c r="E16" i="4"/>
  <c r="E9" i="4"/>
  <c r="H9" i="4"/>
  <c r="P9" i="4"/>
  <c r="R9" i="4"/>
  <c r="E7" i="4"/>
  <c r="H7" i="4"/>
  <c r="E4" i="4"/>
  <c r="E15" i="4"/>
  <c r="E14" i="4"/>
  <c r="H14" i="4"/>
  <c r="E10" i="4"/>
  <c r="H10" i="4"/>
  <c r="E13" i="4"/>
  <c r="H13" i="4"/>
  <c r="P13" i="4" s="1"/>
  <c r="R13" i="4" s="1"/>
  <c r="E19" i="4"/>
  <c r="E18" i="4"/>
  <c r="E21" i="4"/>
  <c r="E5" i="4"/>
  <c r="H5" i="4"/>
  <c r="E6" i="4"/>
  <c r="H6" i="4"/>
  <c r="E8" i="4"/>
  <c r="H8" i="4"/>
  <c r="E12" i="4"/>
  <c r="H12" i="4"/>
  <c r="P12" i="4"/>
  <c r="R12" i="4"/>
  <c r="H23" i="4" l="1"/>
  <c r="P23" i="4" s="1"/>
  <c r="R23" i="4" s="1"/>
  <c r="J21" i="4"/>
  <c r="P21" i="4" s="1"/>
  <c r="R21" i="4" s="1"/>
  <c r="H24" i="4"/>
  <c r="P24" i="4" s="1"/>
  <c r="R24" i="4" s="1"/>
  <c r="H4" i="4"/>
  <c r="P4" i="4" s="1"/>
  <c r="H22" i="4"/>
  <c r="P22" i="4" s="1"/>
  <c r="R22" i="4" s="1"/>
  <c r="H32" i="4"/>
  <c r="P32" i="4" s="1"/>
  <c r="R32" i="4" s="1"/>
  <c r="P35" i="4" l="1"/>
  <c r="R4" i="4"/>
  <c r="R3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 Mladoniczky</author>
    <author>Johan Östberg</author>
  </authors>
  <commentList>
    <comment ref="D1" authorId="0" shapeId="0" xr:uid="{00000000-0006-0000-0000-000001000000}">
      <text>
        <r>
          <rPr>
            <b/>
            <sz val="9"/>
            <color indexed="81"/>
            <rFont val="Tahoma"/>
            <family val="2"/>
          </rPr>
          <t>Dani Mladoniczky:</t>
        </r>
        <r>
          <rPr>
            <sz val="9"/>
            <color indexed="81"/>
            <rFont val="Tahoma"/>
            <family val="2"/>
          </rPr>
          <t xml:space="preserve">
Ingen avrundningsskillnad mellan Excel-formuläret för enstaka träd och tabellen i denna flik. Däremot kan avrundningar vid summering av flera värden skilja sig från summan av synliga belopp. För att undvika sådana skillnader bör man kontrollera summan mot manuellt summerade belopp i hela kronor.</t>
        </r>
      </text>
    </comment>
    <comment ref="D3" authorId="1" shapeId="0" xr:uid="{0B298BCC-CF90-4B72-BEEF-2CCFFB74C59C}">
      <text>
        <r>
          <rPr>
            <b/>
            <sz val="9"/>
            <color indexed="81"/>
            <rFont val="Tahoma"/>
            <family val="2"/>
          </rPr>
          <t>Johan Östberg:</t>
        </r>
        <r>
          <rPr>
            <sz val="9"/>
            <color indexed="81"/>
            <rFont val="Tahoma"/>
            <family val="2"/>
          </rPr>
          <t xml:space="preserve">
Ange trädnummer från flik 2 - Formler</t>
        </r>
      </text>
    </comment>
    <comment ref="E3" authorId="1" shapeId="0" xr:uid="{00000000-0006-0000-0000-000003000000}">
      <text>
        <r>
          <rPr>
            <b/>
            <sz val="9"/>
            <color indexed="81"/>
            <rFont val="Tahoma"/>
            <family val="2"/>
          </rPr>
          <t>Johan Östberg:</t>
        </r>
        <r>
          <rPr>
            <sz val="9"/>
            <color indexed="81"/>
            <rFont val="Tahoma"/>
            <family val="2"/>
          </rPr>
          <t xml:space="preserve">
Ränas ut genom uppgifterna i fliken "Formler"</t>
        </r>
      </text>
    </comment>
    <comment ref="F3" authorId="1" shapeId="0" xr:uid="{00000000-0006-0000-0000-000004000000}">
      <text>
        <r>
          <rPr>
            <b/>
            <sz val="9"/>
            <color indexed="81"/>
            <rFont val="Tahoma"/>
            <family val="2"/>
          </rPr>
          <t>Johan Östberg:</t>
        </r>
        <r>
          <rPr>
            <sz val="9"/>
            <color indexed="81"/>
            <rFont val="Tahoma"/>
            <family val="2"/>
          </rPr>
          <t xml:space="preserve">
Stamomfånget mäts på smalaste stället under 1 meters höjd. OM 1.3 meter använts vid tidigare mätningar kan detta användas istället för 1 meter. 
OBS! Avrunda neråt till närmsta 5-tal</t>
        </r>
      </text>
    </comment>
    <comment ref="G3" authorId="1" shapeId="0" xr:uid="{00000000-0006-0000-0000-000005000000}">
      <text>
        <r>
          <rPr>
            <b/>
            <sz val="9"/>
            <color indexed="81"/>
            <rFont val="Tahoma"/>
            <family val="2"/>
          </rPr>
          <t>Johan Östberg:</t>
        </r>
        <r>
          <rPr>
            <sz val="9"/>
            <color indexed="81"/>
            <rFont val="Tahoma"/>
            <family val="2"/>
          </rPr>
          <t xml:space="preserve">
Ränas ut genom antalet cm i stamomfång</t>
        </r>
      </text>
    </comment>
    <comment ref="J3" authorId="1" shapeId="0" xr:uid="{00000000-0006-0000-0000-000006000000}">
      <text>
        <r>
          <rPr>
            <b/>
            <sz val="9"/>
            <color indexed="81"/>
            <rFont val="Tahoma"/>
            <family val="2"/>
          </rPr>
          <t>Johan Östberg:</t>
        </r>
        <r>
          <rPr>
            <sz val="9"/>
            <color indexed="81"/>
            <rFont val="Tahoma"/>
            <family val="2"/>
          </rPr>
          <t xml:space="preserve">
Värdena får ändras om det är mycket speciella platsförutsättningar</t>
        </r>
      </text>
    </comment>
    <comment ref="K3" authorId="1" shapeId="0" xr:uid="{00000000-0006-0000-0000-000007000000}">
      <text>
        <r>
          <rPr>
            <b/>
            <sz val="9"/>
            <color indexed="81"/>
            <rFont val="Tahoma"/>
            <family val="2"/>
          </rPr>
          <t>Johan Östberg:</t>
        </r>
        <r>
          <rPr>
            <sz val="9"/>
            <color indexed="81"/>
            <rFont val="Tahoma"/>
            <family val="2"/>
          </rPr>
          <t xml:space="preserve">
Skala från 0 till 4 där 4 är bäst</t>
        </r>
      </text>
    </comment>
    <comment ref="L3" authorId="1" shapeId="0" xr:uid="{00000000-0006-0000-0000-000008000000}">
      <text>
        <r>
          <rPr>
            <b/>
            <sz val="9"/>
            <color indexed="81"/>
            <rFont val="Tahoma"/>
            <family val="2"/>
          </rPr>
          <t>Johan Östberg:</t>
        </r>
        <r>
          <rPr>
            <sz val="9"/>
            <color indexed="81"/>
            <rFont val="Tahoma"/>
            <family val="2"/>
          </rPr>
          <t xml:space="preserve">
Skala från 0 till 4 där 4 är bäst</t>
        </r>
      </text>
    </comment>
    <comment ref="M3" authorId="1" shapeId="0" xr:uid="{00000000-0006-0000-0000-000009000000}">
      <text>
        <r>
          <rPr>
            <b/>
            <sz val="9"/>
            <color indexed="81"/>
            <rFont val="Tahoma"/>
            <family val="2"/>
          </rPr>
          <t>Johan Östberg:</t>
        </r>
        <r>
          <rPr>
            <sz val="9"/>
            <color indexed="81"/>
            <rFont val="Tahoma"/>
            <family val="2"/>
          </rPr>
          <t xml:space="preserve">
Skala från 0 till 4 där 4 är bäst</t>
        </r>
      </text>
    </comment>
    <comment ref="N3" authorId="1" shapeId="0" xr:uid="{00000000-0006-0000-0000-00000A000000}">
      <text>
        <r>
          <rPr>
            <b/>
            <sz val="9"/>
            <color indexed="81"/>
            <rFont val="Tahoma"/>
            <family val="2"/>
          </rPr>
          <t>Johan Östberg:</t>
        </r>
        <r>
          <rPr>
            <sz val="9"/>
            <color indexed="81"/>
            <rFont val="Tahoma"/>
            <family val="2"/>
          </rPr>
          <t xml:space="preserve">
Skala från 0 till 4 där 4 är bäst</t>
        </r>
      </text>
    </comment>
    <comment ref="Q3" authorId="1" shapeId="0" xr:uid="{00000000-0006-0000-0000-00000B000000}">
      <text>
        <r>
          <rPr>
            <b/>
            <sz val="9"/>
            <color indexed="81"/>
            <rFont val="Tahoma"/>
            <family val="2"/>
          </rPr>
          <t>Johan Östberg:</t>
        </r>
        <r>
          <rPr>
            <sz val="9"/>
            <color indexed="81"/>
            <rFont val="Tahoma"/>
            <family val="2"/>
          </rPr>
          <t xml:space="preserve">
20% skada ger minst 20 %          
25% ger 25 % ersättning
30% ger 35 % ersättning      
35% ger 50 % ersättning      
40% ger 70 % ersättning
45% ger 90 % ersättning      
50% och däröver ger 100 %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 Mladoniczky</author>
    <author>arne</author>
    <author>Johan Östberg</author>
    <author>elinw</author>
  </authors>
  <commentList>
    <comment ref="D2" authorId="0" shapeId="0" xr:uid="{00000000-0006-0000-0100-000001000000}">
      <text>
        <r>
          <rPr>
            <b/>
            <sz val="9"/>
            <color indexed="81"/>
            <rFont val="Tahoma"/>
            <family val="2"/>
          </rPr>
          <t>Dani Mladoniczky:</t>
        </r>
        <r>
          <rPr>
            <sz val="9"/>
            <color indexed="81"/>
            <rFont val="Tahoma"/>
            <family val="2"/>
          </rPr>
          <t xml:space="preserve">
medel om period (vecka/månad)</t>
        </r>
      </text>
    </comment>
    <comment ref="N10" authorId="1" shapeId="0" xr:uid="{58A67F3B-A192-4825-AB68-B0A3DC4490C2}">
      <text>
        <r>
          <rPr>
            <sz val="9"/>
            <color indexed="81"/>
            <rFont val="Tahoma"/>
            <family val="2"/>
          </rPr>
          <t>Priset gäller namnsorten 'Rubrum', pris för ren art saknas</t>
        </r>
      </text>
    </comment>
    <comment ref="R26" authorId="2" shapeId="0" xr:uid="{00000000-0006-0000-0100-000005000000}">
      <text>
        <r>
          <rPr>
            <b/>
            <sz val="9"/>
            <color indexed="81"/>
            <rFont val="Tahoma"/>
            <family val="2"/>
          </rPr>
          <t>Johan Östberg:</t>
        </r>
        <r>
          <rPr>
            <sz val="9"/>
            <color indexed="81"/>
            <rFont val="Tahoma"/>
            <family val="2"/>
          </rPr>
          <t xml:space="preserve">
Svenska plantskolor: 250-300. Internationella plantskolor: 250-275</t>
        </r>
      </text>
    </comment>
    <comment ref="R27" authorId="2" shapeId="0" xr:uid="{00000000-0006-0000-0100-000006000000}">
      <text>
        <r>
          <rPr>
            <b/>
            <sz val="9"/>
            <color indexed="81"/>
            <rFont val="Tahoma"/>
            <family val="2"/>
          </rPr>
          <t>Johan Östberg:</t>
        </r>
        <r>
          <rPr>
            <sz val="9"/>
            <color indexed="81"/>
            <rFont val="Tahoma"/>
            <family val="2"/>
          </rPr>
          <t xml:space="preserve">
Räknas på 175-200</t>
        </r>
      </text>
    </comment>
    <comment ref="I83" authorId="3" shapeId="0" xr:uid="{19AE0C2C-69A3-4EBB-9D96-95A30CA12D21}">
      <text>
        <r>
          <rPr>
            <b/>
            <sz val="9"/>
            <color indexed="81"/>
            <rFont val="Tahoma"/>
            <family val="2"/>
          </rPr>
          <t>elinw:</t>
        </r>
        <r>
          <rPr>
            <sz val="9"/>
            <color indexed="81"/>
            <rFont val="Tahoma"/>
            <family val="2"/>
          </rPr>
          <t xml:space="preserve">
kval 16-18 - 6550 kr</t>
        </r>
      </text>
    </comment>
    <comment ref="L83" authorId="3" shapeId="0" xr:uid="{9A154426-204C-41F2-BBAA-420AA1FA7673}">
      <text>
        <r>
          <rPr>
            <b/>
            <sz val="9"/>
            <color indexed="81"/>
            <rFont val="Tahoma"/>
            <family val="2"/>
          </rPr>
          <t>elinw:</t>
        </r>
        <r>
          <rPr>
            <sz val="9"/>
            <color indexed="81"/>
            <rFont val="Tahoma"/>
            <family val="2"/>
          </rPr>
          <t xml:space="preserve">
kval 200-250 - 1890,00 kr</t>
        </r>
      </text>
    </comment>
    <comment ref="M83" authorId="1" shapeId="0" xr:uid="{4F6B0B58-B84B-440D-93C9-A9FE6B4820D5}">
      <text>
        <r>
          <rPr>
            <b/>
            <sz val="9"/>
            <color indexed="81"/>
            <rFont val="Tahoma"/>
            <family val="2"/>
          </rPr>
          <t>Topphöjd 250-275</t>
        </r>
        <r>
          <rPr>
            <sz val="9"/>
            <color indexed="81"/>
            <rFont val="Tahoma"/>
            <family val="2"/>
          </rPr>
          <t xml:space="preserve">
</t>
        </r>
      </text>
    </comment>
    <comment ref="B85" authorId="2" shapeId="0" xr:uid="{3D1C123E-3372-491C-9397-D3A80E547CD9}">
      <text>
        <r>
          <rPr>
            <b/>
            <sz val="9"/>
            <color indexed="81"/>
            <rFont val="Tahoma"/>
            <family val="2"/>
          </rPr>
          <t>Johan Östberg:</t>
        </r>
        <r>
          <rPr>
            <sz val="9"/>
            <color indexed="81"/>
            <rFont val="Tahoma"/>
            <family val="2"/>
          </rPr>
          <t xml:space="preserve">
Svenska plantskolor: 250-300. Internationella plantskolor: 250-275</t>
        </r>
      </text>
    </comment>
    <comment ref="I85" authorId="3" shapeId="0" xr:uid="{C758BF3A-66D2-49B7-A720-C50ED3F48EE1}">
      <text>
        <r>
          <rPr>
            <b/>
            <sz val="9"/>
            <color indexed="81"/>
            <rFont val="Tahoma"/>
            <family val="2"/>
          </rPr>
          <t>elinw:</t>
        </r>
        <r>
          <rPr>
            <sz val="9"/>
            <color indexed="81"/>
            <rFont val="Tahoma"/>
            <family val="2"/>
          </rPr>
          <t xml:space="preserve">
kval 175-200 - 1530 kr</t>
        </r>
      </text>
    </comment>
    <comment ref="K85" authorId="3" shapeId="0" xr:uid="{538877AE-D37C-44B9-938C-8A19F7ADA8DB}">
      <text>
        <r>
          <rPr>
            <b/>
            <sz val="9"/>
            <color indexed="81"/>
            <rFont val="Tahoma"/>
            <family val="2"/>
          </rPr>
          <t>elinw:</t>
        </r>
        <r>
          <rPr>
            <sz val="9"/>
            <color indexed="81"/>
            <rFont val="Tahoma"/>
            <family val="2"/>
          </rPr>
          <t xml:space="preserve">
kval 175-200 - 1530 kr</t>
        </r>
      </text>
    </comment>
    <comment ref="M85" authorId="1" shapeId="0" xr:uid="{59DC246F-293E-43C8-BA90-F8A90500B7FC}">
      <text>
        <r>
          <rPr>
            <b/>
            <sz val="9"/>
            <color indexed="81"/>
            <rFont val="Tahoma"/>
            <family val="2"/>
          </rPr>
          <t>topphöjd 250-275</t>
        </r>
        <r>
          <rPr>
            <sz val="9"/>
            <color indexed="81"/>
            <rFont val="Tahoma"/>
            <family val="2"/>
          </rPr>
          <t xml:space="preserve">
</t>
        </r>
      </text>
    </comment>
    <comment ref="B86" authorId="2" shapeId="0" xr:uid="{7F4CDB5C-3901-4B0E-8343-2BB6821A9ADC}">
      <text>
        <r>
          <rPr>
            <b/>
            <sz val="9"/>
            <color indexed="81"/>
            <rFont val="Tahoma"/>
            <family val="2"/>
          </rPr>
          <t>Johan Östberg:</t>
        </r>
        <r>
          <rPr>
            <sz val="9"/>
            <color indexed="81"/>
            <rFont val="Tahoma"/>
            <family val="2"/>
          </rPr>
          <t xml:space="preserve">
Svenska plantskolor: 250-300. Internationella plantskolor: 250-275</t>
        </r>
      </text>
    </comment>
    <comment ref="I86" authorId="3" shapeId="0" xr:uid="{FE0BABD3-86C7-49B2-A3C3-47D33BBEC17D}">
      <text>
        <r>
          <rPr>
            <b/>
            <sz val="9"/>
            <color indexed="81"/>
            <rFont val="Tahoma"/>
            <family val="2"/>
          </rPr>
          <t>elinw:</t>
        </r>
        <r>
          <rPr>
            <sz val="9"/>
            <color indexed="81"/>
            <rFont val="Tahoma"/>
            <family val="2"/>
          </rPr>
          <t xml:space="preserve">
kval 175-200 - 1530 kr</t>
        </r>
      </text>
    </comment>
    <comment ref="J86" authorId="3" shapeId="0" xr:uid="{277079C6-C851-412E-AD83-A173217D19BA}">
      <text>
        <r>
          <rPr>
            <b/>
            <sz val="9"/>
            <color indexed="81"/>
            <rFont val="Tahoma"/>
            <family val="2"/>
          </rPr>
          <t>elinw:</t>
        </r>
        <r>
          <rPr>
            <sz val="9"/>
            <color indexed="81"/>
            <rFont val="Tahoma"/>
            <family val="2"/>
          </rPr>
          <t xml:space="preserve">
kval 175-200 - 1530 kr</t>
        </r>
      </text>
    </comment>
    <comment ref="K86" authorId="3" shapeId="0" xr:uid="{F95B796D-F210-4495-ADD2-C0BDC78650C2}">
      <text>
        <r>
          <rPr>
            <b/>
            <sz val="9"/>
            <color indexed="81"/>
            <rFont val="Tahoma"/>
            <family val="2"/>
          </rPr>
          <t>elinw:</t>
        </r>
        <r>
          <rPr>
            <sz val="9"/>
            <color indexed="81"/>
            <rFont val="Tahoma"/>
            <family val="2"/>
          </rPr>
          <t xml:space="preserve">
kval 175-200 - 1530 kr</t>
        </r>
      </text>
    </comment>
    <comment ref="L86" authorId="3" shapeId="0" xr:uid="{9B32C69F-7186-4CC3-BE6B-8508790AE460}">
      <text>
        <r>
          <rPr>
            <b/>
            <sz val="9"/>
            <color indexed="81"/>
            <rFont val="Tahoma"/>
            <family val="2"/>
          </rPr>
          <t>elinw:</t>
        </r>
        <r>
          <rPr>
            <sz val="9"/>
            <color indexed="81"/>
            <rFont val="Tahoma"/>
            <family val="2"/>
          </rPr>
          <t xml:space="preserve">
kval 175-200 - 1530 kr</t>
        </r>
      </text>
    </comment>
    <comment ref="M86" authorId="1" shapeId="0" xr:uid="{C1B73B82-0389-40BF-A755-19873C4F9106}">
      <text>
        <r>
          <rPr>
            <b/>
            <sz val="9"/>
            <color indexed="81"/>
            <rFont val="Tahoma"/>
            <family val="2"/>
          </rPr>
          <t>Topphöjd 250-275</t>
        </r>
        <r>
          <rPr>
            <sz val="9"/>
            <color indexed="81"/>
            <rFont val="Tahoma"/>
            <family val="2"/>
          </rPr>
          <t xml:space="preserve">
</t>
        </r>
      </text>
    </comment>
    <comment ref="N86" authorId="1" shapeId="0" xr:uid="{63BD2148-45B7-4CAE-8461-27424139367D}">
      <text>
        <r>
          <rPr>
            <sz val="9"/>
            <color indexed="81"/>
            <rFont val="Tahoma"/>
            <family val="2"/>
          </rPr>
          <t xml:space="preserve">Topphöjd 250-275
</t>
        </r>
      </text>
    </comment>
    <comment ref="B87" authorId="3" shapeId="0" xr:uid="{0985F568-8665-423D-9C1C-AFC3A1BCB05D}">
      <text>
        <r>
          <rPr>
            <b/>
            <sz val="9"/>
            <color indexed="81"/>
            <rFont val="Tahoma"/>
            <family val="2"/>
          </rPr>
          <t>elinw:</t>
        </r>
        <r>
          <rPr>
            <sz val="9"/>
            <color indexed="81"/>
            <rFont val="Tahoma"/>
            <family val="2"/>
          </rPr>
          <t xml:space="preserve">
kval 175-200</t>
        </r>
      </text>
    </comment>
    <comment ref="J87" authorId="3" shapeId="0" xr:uid="{5B1FB4BE-ACC0-4A97-82C1-2C8C32129B00}">
      <text>
        <r>
          <rPr>
            <b/>
            <sz val="9"/>
            <color indexed="81"/>
            <rFont val="Tahoma"/>
            <family val="2"/>
          </rPr>
          <t>elinw:</t>
        </r>
        <r>
          <rPr>
            <sz val="9"/>
            <color indexed="81"/>
            <rFont val="Tahoma"/>
            <family val="2"/>
          </rPr>
          <t xml:space="preserve">
endast lägre topphöjd och större kvalitetet.
150 -175 - 2702 kr  </t>
        </r>
      </text>
    </comment>
    <comment ref="B88" authorId="2" shapeId="0" xr:uid="{3A0DFBE2-04E5-4F71-8A80-D8793BCE4FF3}">
      <text>
        <r>
          <rPr>
            <b/>
            <sz val="9"/>
            <color indexed="81"/>
            <rFont val="Tahoma"/>
            <family val="2"/>
          </rPr>
          <t>Johan Östberg:</t>
        </r>
        <r>
          <rPr>
            <sz val="9"/>
            <color indexed="81"/>
            <rFont val="Tahoma"/>
            <family val="2"/>
          </rPr>
          <t xml:space="preserve">
Räknas på 175-200</t>
        </r>
      </text>
    </comment>
    <comment ref="M92" authorId="3" shapeId="0" xr:uid="{877AF082-7390-4CAF-A7B6-738805B7A91D}">
      <text>
        <r>
          <rPr>
            <b/>
            <sz val="9"/>
            <color indexed="81"/>
            <rFont val="Tahoma"/>
            <family val="2"/>
          </rPr>
          <t>elinw:</t>
        </r>
        <r>
          <rPr>
            <sz val="9"/>
            <color indexed="81"/>
            <rFont val="Tahoma"/>
            <family val="2"/>
          </rPr>
          <t xml:space="preserve">
endast större kvalitet 14-16 -  330</t>
        </r>
      </text>
    </comment>
    <comment ref="M93" authorId="3" shapeId="0" xr:uid="{31D35FE1-E8F4-454F-B974-37D9F01FEA9C}">
      <text>
        <r>
          <rPr>
            <b/>
            <sz val="9"/>
            <color indexed="81"/>
            <rFont val="Tahoma"/>
            <family val="2"/>
          </rPr>
          <t>elinw:</t>
        </r>
        <r>
          <rPr>
            <sz val="9"/>
            <color indexed="81"/>
            <rFont val="Tahoma"/>
            <family val="2"/>
          </rPr>
          <t xml:space="preserve">
endast större kvalitet 14-16 -  330</t>
        </r>
      </text>
    </comment>
    <comment ref="M100" authorId="3" shapeId="0" xr:uid="{CFBC0886-B1C2-4561-BB59-215FC6D9D26D}">
      <text>
        <r>
          <rPr>
            <b/>
            <sz val="9"/>
            <color indexed="81"/>
            <rFont val="Tahoma"/>
            <family val="2"/>
          </rPr>
          <t>elinw:</t>
        </r>
        <r>
          <rPr>
            <sz val="9"/>
            <color indexed="81"/>
            <rFont val="Tahoma"/>
            <family val="2"/>
          </rPr>
          <t xml:space="preserve">
endast större kvalitet 14-16 -  330</t>
        </r>
      </text>
    </comment>
    <comment ref="N107" authorId="1" shapeId="0" xr:uid="{32A71F75-C437-47E6-ADEC-9B59E0DABA4B}">
      <text>
        <r>
          <rPr>
            <sz val="9"/>
            <color indexed="81"/>
            <rFont val="Tahoma"/>
            <family val="2"/>
          </rPr>
          <t xml:space="preserve">Namnsort 'Amber beuty'
</t>
        </r>
      </text>
    </comment>
    <comment ref="G119" authorId="3" shapeId="0" xr:uid="{D519869C-0E9A-4E8E-A805-84F74D6F630F}">
      <text>
        <r>
          <rPr>
            <b/>
            <sz val="9"/>
            <color indexed="81"/>
            <rFont val="Tahoma"/>
            <family val="2"/>
          </rPr>
          <t>elinw:</t>
        </r>
        <r>
          <rPr>
            <sz val="9"/>
            <color indexed="81"/>
            <rFont val="Tahoma"/>
            <family val="2"/>
          </rPr>
          <t xml:space="preserve">
14-16 4900kr</t>
        </r>
      </text>
    </comment>
    <comment ref="H119" authorId="3" shapeId="0" xr:uid="{53EBA07F-7D47-4B88-915B-898032B2AEC6}">
      <text>
        <r>
          <rPr>
            <b/>
            <sz val="9"/>
            <color indexed="81"/>
            <rFont val="Tahoma"/>
            <family val="2"/>
          </rPr>
          <t>elinw:</t>
        </r>
        <r>
          <rPr>
            <sz val="9"/>
            <color indexed="81"/>
            <rFont val="Tahoma"/>
            <family val="2"/>
          </rPr>
          <t xml:space="preserve">
16-18 5555kr</t>
        </r>
      </text>
    </comment>
    <comment ref="J119" authorId="3" shapeId="0" xr:uid="{7DF1642A-30F1-4AA4-8AAF-8EC807B98820}">
      <text>
        <r>
          <rPr>
            <b/>
            <sz val="9"/>
            <color indexed="81"/>
            <rFont val="Tahoma"/>
            <family val="2"/>
          </rPr>
          <t>elinw:</t>
        </r>
        <r>
          <rPr>
            <sz val="9"/>
            <color indexed="81"/>
            <rFont val="Tahoma"/>
            <family val="2"/>
          </rPr>
          <t xml:space="preserve">
Pris ges vid förfrågan. 16-18 5696 kr</t>
        </r>
      </text>
    </comment>
    <comment ref="K119" authorId="3" shapeId="0" xr:uid="{AE6E664A-2D63-431F-BA78-BDACD36D9C24}">
      <text>
        <r>
          <rPr>
            <b/>
            <sz val="9"/>
            <color indexed="81"/>
            <rFont val="Tahoma"/>
            <family val="2"/>
          </rPr>
          <t>elinw:</t>
        </r>
        <r>
          <rPr>
            <sz val="9"/>
            <color indexed="81"/>
            <rFont val="Tahoma"/>
            <family val="2"/>
          </rPr>
          <t xml:space="preserve">
16-18 5360kr</t>
        </r>
      </text>
    </comment>
    <comment ref="B124" authorId="3" shapeId="0" xr:uid="{D32BDEC4-A420-4B79-8521-5F0D351FFE35}">
      <text>
        <r>
          <rPr>
            <b/>
            <sz val="9"/>
            <color indexed="81"/>
            <rFont val="Tahoma"/>
            <family val="2"/>
          </rPr>
          <t>elinw:</t>
        </r>
        <r>
          <rPr>
            <sz val="9"/>
            <color indexed="81"/>
            <rFont val="Tahoma"/>
            <family val="2"/>
          </rPr>
          <t xml:space="preserve">
Sol. Topphöjd 200-250 - 1340 kr</t>
        </r>
      </text>
    </comment>
    <comment ref="N139" authorId="1" shapeId="0" xr:uid="{AA966C6D-5A69-40BE-BE40-07956DB3BD40}">
      <text>
        <r>
          <rPr>
            <sz val="9"/>
            <color indexed="81"/>
            <rFont val="Tahoma"/>
            <family val="2"/>
          </rPr>
          <t>Namnsort 'Magnifica'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Dani Mladoniczky</author>
  </authors>
  <commentList>
    <comment ref="D8" authorId="0" shapeId="0" xr:uid="{00000000-0006-0000-0200-000001000000}">
      <text>
        <r>
          <rPr>
            <sz val="9"/>
            <color indexed="81"/>
            <rFont val="Tahoma"/>
            <family val="2"/>
          </rPr>
          <t>Skriv in namn så hämtas basvärdet automatiskt (om art/sort finns i listan)
Obs! Måste skrivas exakt så som namnet står i listan i fliken Formler.</t>
        </r>
      </text>
    </comment>
    <comment ref="D30" authorId="0" shapeId="0" xr:uid="{00000000-0006-0000-0200-000002000000}">
      <text>
        <r>
          <rPr>
            <sz val="9"/>
            <color indexed="81"/>
            <rFont val="Tahoma"/>
            <family val="2"/>
          </rPr>
          <t xml:space="preserve">gatuträd </t>
        </r>
        <r>
          <rPr>
            <i/>
            <sz val="9"/>
            <color indexed="81"/>
            <rFont val="Tahoma"/>
            <family val="2"/>
          </rPr>
          <t xml:space="preserve">eller </t>
        </r>
        <r>
          <rPr>
            <sz val="9"/>
            <color indexed="81"/>
            <rFont val="Tahoma"/>
            <family val="2"/>
          </rPr>
          <t>övrig mark</t>
        </r>
      </text>
    </comment>
  </commentList>
</comments>
</file>

<file path=xl/sharedStrings.xml><?xml version="1.0" encoding="utf-8"?>
<sst xmlns="http://schemas.openxmlformats.org/spreadsheetml/2006/main" count="873" uniqueCount="371">
  <si>
    <t>Quercus robur</t>
  </si>
  <si>
    <t>Sorbus aria</t>
  </si>
  <si>
    <t>Acer platanoides</t>
  </si>
  <si>
    <t>Pinus sylvestris</t>
  </si>
  <si>
    <t>Fagus sylvatica</t>
  </si>
  <si>
    <t>Trädarter</t>
  </si>
  <si>
    <t>Antal prisuppgifter</t>
  </si>
  <si>
    <t>Medelvärde</t>
  </si>
  <si>
    <t>Pris per cm2</t>
  </si>
  <si>
    <t>Skador på krona</t>
  </si>
  <si>
    <t>Skador på stambas/rot</t>
  </si>
  <si>
    <t>Skador på stam</t>
  </si>
  <si>
    <t>Vitalitet</t>
  </si>
  <si>
    <t>Skade- och vitalitetsfaktor</t>
  </si>
  <si>
    <t>Catalpa bignonioides</t>
  </si>
  <si>
    <t>Picea abies</t>
  </si>
  <si>
    <t>Tilia cordata</t>
  </si>
  <si>
    <t>Sorbus intermedia</t>
  </si>
  <si>
    <t>Fraxinus excelsior</t>
  </si>
  <si>
    <t>Ginkgo biloba</t>
  </si>
  <si>
    <t>Carpinus betulus</t>
  </si>
  <si>
    <t>Prunus avium</t>
  </si>
  <si>
    <t>Quercus palustris</t>
  </si>
  <si>
    <t>Pris 12-14</t>
  </si>
  <si>
    <t>Robinia pseudoacacia</t>
  </si>
  <si>
    <t>Kvadratcentimeter träd 13 cm omkrets</t>
  </si>
  <si>
    <t>Populus tremula</t>
  </si>
  <si>
    <t>Aesculus hippocastanum</t>
  </si>
  <si>
    <t>Prunus padus</t>
  </si>
  <si>
    <t>Ulmus carpinifolia</t>
  </si>
  <si>
    <t>Pris per kvadratcentimeter 12-14</t>
  </si>
  <si>
    <t>Antal cm2</t>
  </si>
  <si>
    <r>
      <t xml:space="preserve">Trädart (ange nummer)
</t>
    </r>
    <r>
      <rPr>
        <sz val="8"/>
        <color theme="1"/>
        <rFont val="Arial"/>
        <family val="2"/>
      </rPr>
      <t/>
    </r>
  </si>
  <si>
    <t>Totalt ersättningsvärde (exkl moms)</t>
  </si>
  <si>
    <t>Tilia x europaea (syn. vulgaris, syn. Intermedia)</t>
  </si>
  <si>
    <t>Alnus glutinosa</t>
  </si>
  <si>
    <t>Ulmus glabra</t>
  </si>
  <si>
    <t>Trädart, svenskt namn</t>
  </si>
  <si>
    <t>Betula pubescens</t>
  </si>
  <si>
    <t>Sorbus aucuparia</t>
  </si>
  <si>
    <t>Acer pseudoplatanus</t>
  </si>
  <si>
    <t>Summa</t>
  </si>
  <si>
    <t>Trädart, svenskt</t>
  </si>
  <si>
    <t>Trädarter, vetenskapligt</t>
  </si>
  <si>
    <t>Hästkastanj</t>
  </si>
  <si>
    <t>Klibbal</t>
  </si>
  <si>
    <t>Vårtbjörk</t>
  </si>
  <si>
    <t>Avenbok</t>
  </si>
  <si>
    <t>Katalpa</t>
  </si>
  <si>
    <t>Bok</t>
  </si>
  <si>
    <t>Blodbok</t>
  </si>
  <si>
    <t>Ask</t>
  </si>
  <si>
    <t>Ginkgo</t>
  </si>
  <si>
    <t>Rödgran</t>
  </si>
  <si>
    <t>Tall</t>
  </si>
  <si>
    <t>Platan</t>
  </si>
  <si>
    <t>Asp</t>
  </si>
  <si>
    <t>Fågelbär</t>
  </si>
  <si>
    <t>Dubbelblommande fågelbär</t>
  </si>
  <si>
    <t>Hägg</t>
  </si>
  <si>
    <t>Kärrek</t>
  </si>
  <si>
    <t>Ek</t>
  </si>
  <si>
    <t>Robinia</t>
  </si>
  <si>
    <t>Oxel</t>
  </si>
  <si>
    <t>Rönn</t>
  </si>
  <si>
    <t>Lind</t>
  </si>
  <si>
    <t>Parklind</t>
  </si>
  <si>
    <t>Lundalm</t>
  </si>
  <si>
    <t>Skogsalm</t>
  </si>
  <si>
    <t>Glasbjörk</t>
  </si>
  <si>
    <t>Tysklönn</t>
  </si>
  <si>
    <t>Vitoxel</t>
  </si>
  <si>
    <t>Pyrus communis</t>
  </si>
  <si>
    <t>Päron</t>
  </si>
  <si>
    <t>Picea omorika</t>
  </si>
  <si>
    <t>Serbgran</t>
  </si>
  <si>
    <t>Malus domestica</t>
  </si>
  <si>
    <t>Äpple</t>
  </si>
  <si>
    <t>Prunus domestica</t>
  </si>
  <si>
    <t>Plommon</t>
  </si>
  <si>
    <t>Sporrhagtorn</t>
  </si>
  <si>
    <t>Crataegus crus-galli</t>
  </si>
  <si>
    <t>Rödblommig hästkastanj</t>
  </si>
  <si>
    <t>Populus nigra</t>
  </si>
  <si>
    <t>Svartpoppel</t>
  </si>
  <si>
    <t>Fraxinus ornus</t>
  </si>
  <si>
    <t>Mannaask</t>
  </si>
  <si>
    <t>Populus simonii</t>
  </si>
  <si>
    <t>Populus x canadensis 'Robusta'</t>
  </si>
  <si>
    <t>Goliatpoppel</t>
  </si>
  <si>
    <t>Platanus orientalis</t>
  </si>
  <si>
    <t>Orientalisk platan</t>
  </si>
  <si>
    <t>Platanus x acerifolia (syn. Platanus hispanica)</t>
  </si>
  <si>
    <t>Naverlönn</t>
  </si>
  <si>
    <t>Alnus cordata</t>
  </si>
  <si>
    <t>Italiensk al</t>
  </si>
  <si>
    <t>Trubbhagtorn</t>
  </si>
  <si>
    <t>Saknas</t>
  </si>
  <si>
    <t>Salix alba</t>
  </si>
  <si>
    <t>Vitpil</t>
  </si>
  <si>
    <t>Populus balsamifera</t>
  </si>
  <si>
    <t>Balsampoppel</t>
  </si>
  <si>
    <t>Acer saccharinum</t>
  </si>
  <si>
    <t xml:space="preserve">Silverlönn </t>
  </si>
  <si>
    <t>Cercidiphyllum japonicum</t>
  </si>
  <si>
    <t xml:space="preserve">Katsura </t>
  </si>
  <si>
    <t>Crataegus monogyna</t>
  </si>
  <si>
    <t>Juglans regia</t>
  </si>
  <si>
    <t>(äkta) valnöt</t>
  </si>
  <si>
    <t>Magnolia kobus</t>
  </si>
  <si>
    <t>Japansk magnolia</t>
  </si>
  <si>
    <t>OBS!
Denna Excel-fil är endast ett hjälpmedel och användaren har det fulla ansvaret att kontrollera värdena och hålla dessa uppdaterade. Det finns även vissa skillnader mellan att använda formuläret för Alnarpsmodellen och att använda denna Excel-fil, vilket beror på avrundningar av bland annt Pi. Excel-filen är alltså mer exakt. 
Excel-filen kommer alltså inte uppdateras med nya värden. Om nya värden ska läggas in görs detta under fliken ´Formler´. Om värdena inte uppdateras riskerar  användaren i princip alltid att endast undervärdera objektet.</t>
  </si>
  <si>
    <t>Ersättningsbelopp vid delskada</t>
  </si>
  <si>
    <t xml:space="preserve">Vid delskada, ange procentuell ersättning baserat på skadan omfattning på trädets kronvolym, stamomkrets eller rotsystemets utbredning
</t>
  </si>
  <si>
    <t>Acer cappadocicum</t>
  </si>
  <si>
    <t>Turkisk lönn</t>
  </si>
  <si>
    <t>saknas</t>
  </si>
  <si>
    <t>Acer platanoides 'Faasen's black'</t>
  </si>
  <si>
    <t>Rödbladig lönn</t>
  </si>
  <si>
    <t>Acer platanoides 'Globosum'</t>
  </si>
  <si>
    <t>Klotlönn</t>
  </si>
  <si>
    <t>Acer platanoides 'Schwedleri'</t>
  </si>
  <si>
    <t>Skogslönn</t>
  </si>
  <si>
    <t>Acer pseudoplatanus 'Atropurpureum'</t>
  </si>
  <si>
    <t>Rödbladig tysklönn</t>
  </si>
  <si>
    <t>Acer tataricum</t>
  </si>
  <si>
    <t>Rysk lönn</t>
  </si>
  <si>
    <t>Acer x freemanii 'Autumn Blaze'</t>
  </si>
  <si>
    <t>Freemaniilönn</t>
  </si>
  <si>
    <t>Aesculus carnea 'Briotii'</t>
  </si>
  <si>
    <t>Glanshagtorn</t>
  </si>
  <si>
    <t>Crataegus laevigata</t>
  </si>
  <si>
    <t>Rundhagtorn</t>
  </si>
  <si>
    <t>Crataegus prunifolia 'Splendens'</t>
  </si>
  <si>
    <t>Hagtorn</t>
  </si>
  <si>
    <t>Crataegus x persimilis (prunifolia)</t>
  </si>
  <si>
    <t>Sylhagtorn</t>
  </si>
  <si>
    <t>Fagus sylvatica 'Atropunicea'</t>
  </si>
  <si>
    <t>Fagus sylvatica 'Pendula'</t>
  </si>
  <si>
    <t>Hängbok</t>
  </si>
  <si>
    <t>endast ungträd</t>
  </si>
  <si>
    <t>Fraxinus excelsior 'Pendula'</t>
  </si>
  <si>
    <t>Hängask</t>
  </si>
  <si>
    <t>Fraxinus excelsior 'Westhof's Glorie'</t>
  </si>
  <si>
    <t>Laburnum x Watereri 'Vossii'</t>
  </si>
  <si>
    <t>Gullregn</t>
  </si>
  <si>
    <t>Magnolia soulangeana</t>
  </si>
  <si>
    <t>Praktmagnolia</t>
  </si>
  <si>
    <t>endast topphöjd</t>
  </si>
  <si>
    <t>Malus baccata</t>
  </si>
  <si>
    <t>Bärapel</t>
  </si>
  <si>
    <t>Malus 'Butterball'</t>
  </si>
  <si>
    <t>Prydnadsapel</t>
  </si>
  <si>
    <t>Metasequoia glyptostroboides</t>
  </si>
  <si>
    <t>Kinesisk sekvoja</t>
  </si>
  <si>
    <t>Silverpoppel</t>
  </si>
  <si>
    <t>Kinesisk poppel</t>
  </si>
  <si>
    <t>Prunus 'Accolade'</t>
  </si>
  <si>
    <t>Blomsterkörsbär</t>
  </si>
  <si>
    <t>Prunus avium 'Plena'</t>
  </si>
  <si>
    <t>Prunus padus 'Watereri'</t>
  </si>
  <si>
    <t xml:space="preserve">Storblommig hägg </t>
  </si>
  <si>
    <t>Prunus 'Sunset Boulevard'</t>
  </si>
  <si>
    <t>Prunus 'Umineko'</t>
  </si>
  <si>
    <t>Prunus x schmittii</t>
  </si>
  <si>
    <t>Prunus x yedoensis</t>
  </si>
  <si>
    <t>Tokyokörsbär</t>
  </si>
  <si>
    <t>Salix caprea</t>
  </si>
  <si>
    <t>Sälg</t>
  </si>
  <si>
    <t>endast buskform</t>
  </si>
  <si>
    <t>Salix x sepulcralis 'Chrysocoma' (Salix alba 'Tristis')</t>
  </si>
  <si>
    <t>Hängpil</t>
  </si>
  <si>
    <t>Sambucus nigra</t>
  </si>
  <si>
    <t>Fläder</t>
  </si>
  <si>
    <t>Jättevitoxel</t>
  </si>
  <si>
    <t>Tilia americana 'Nova'</t>
  </si>
  <si>
    <t>Tilia platyphyllos 'Rubra'</t>
  </si>
  <si>
    <t>Rödgrenig bohuslind</t>
  </si>
  <si>
    <t>Tilia tomentosa</t>
  </si>
  <si>
    <t>Silverlind</t>
  </si>
  <si>
    <t>Tilia x europaea 'Euchlora'</t>
  </si>
  <si>
    <t>Glanslind</t>
  </si>
  <si>
    <t>Tilia x europaea 'Koningslinde'</t>
  </si>
  <si>
    <t>Kungslind</t>
  </si>
  <si>
    <t>Tilia x europaea 'Pallida'</t>
  </si>
  <si>
    <t>Kejsarlind</t>
  </si>
  <si>
    <t>Ulmus glabra x carpinifolia var vegeta</t>
  </si>
  <si>
    <t>Alm</t>
  </si>
  <si>
    <t>Ulmus minor</t>
  </si>
  <si>
    <t>Ulmus minor 'Hoersholmiensis'</t>
  </si>
  <si>
    <t>Hörsholmsalm</t>
  </si>
  <si>
    <t>Ulmus glabra 'Horizontalis'</t>
  </si>
  <si>
    <t>Paraplyalm</t>
  </si>
  <si>
    <t>Acer negundo</t>
  </si>
  <si>
    <t>Asklönn</t>
  </si>
  <si>
    <t>Ailanthus altissima</t>
  </si>
  <si>
    <t>Gudaträd</t>
  </si>
  <si>
    <t>Betula ermanii</t>
  </si>
  <si>
    <t>Kamtjatkabjörk</t>
  </si>
  <si>
    <t>Betula pendula</t>
  </si>
  <si>
    <t>Carpinus betulus 'Fastigiata'</t>
  </si>
  <si>
    <t>Pelaravenbok</t>
  </si>
  <si>
    <t>Castanea sativa</t>
  </si>
  <si>
    <t>Äkta kastanj</t>
  </si>
  <si>
    <t>Corylus colurna</t>
  </si>
  <si>
    <t>Turkisk trädhassel</t>
  </si>
  <si>
    <t>Gleditsia triacanthos</t>
  </si>
  <si>
    <t>Korstörne</t>
  </si>
  <si>
    <t>Liriodendron tulipifera</t>
  </si>
  <si>
    <t>Tulpanträd</t>
  </si>
  <si>
    <t>Malus floribunda</t>
  </si>
  <si>
    <t>Rosenapel</t>
  </si>
  <si>
    <t>Phellodendron amurense</t>
  </si>
  <si>
    <t>Sibiriskt korkträd</t>
  </si>
  <si>
    <t>Prunus maackii</t>
  </si>
  <si>
    <t>Kopparhägg</t>
  </si>
  <si>
    <t>Prunus padus 'Colorata'</t>
  </si>
  <si>
    <t>Blodhägg</t>
  </si>
  <si>
    <t>Quercus rubra</t>
  </si>
  <si>
    <t>Rödek</t>
  </si>
  <si>
    <t>Värdering när hela trädet är borta. Vid skadat träd används denna del för att värdera hela trädet, sedan görs en skadereglering i formlerna efter</t>
  </si>
  <si>
    <t>Formulär för beräkning av återställningskostnad</t>
  </si>
  <si>
    <t>Beräkning av trädets värde</t>
  </si>
  <si>
    <t>kr</t>
  </si>
  <si>
    <t>Art, vetenskapligt</t>
  </si>
  <si>
    <t>Basvärde</t>
  </si>
  <si>
    <t>Diameter 12-14</t>
  </si>
  <si>
    <t>cm</t>
  </si>
  <si>
    <t>Area 12-14</t>
  </si>
  <si>
    <t>Värderat träd</t>
  </si>
  <si>
    <t>Stamomkrets</t>
  </si>
  <si>
    <t>Area</t>
  </si>
  <si>
    <t>Trädets värde</t>
  </si>
  <si>
    <t>Skador &amp; vitalitet (0-4)</t>
  </si>
  <si>
    <t>Rot-/stambas</t>
  </si>
  <si>
    <t>Stam</t>
  </si>
  <si>
    <t>Krona</t>
  </si>
  <si>
    <t>Summa / 16 (0-1)</t>
  </si>
  <si>
    <t>Planterings- &amp; etableringskostnad på den specifika platsen</t>
  </si>
  <si>
    <t>Gatuträd</t>
  </si>
  <si>
    <t>Träd, övrig mark</t>
  </si>
  <si>
    <t>Typ av etablering</t>
  </si>
  <si>
    <t>övrig mark</t>
  </si>
  <si>
    <t>Planterings- &amp; etableringskostnader (gatuträd)</t>
  </si>
  <si>
    <t>Planterings- &amp; etableringskostnader (övrig mark)</t>
  </si>
  <si>
    <t>Trädets återställningskostnad</t>
  </si>
  <si>
    <t>Skador &amp; vitalitet</t>
  </si>
  <si>
    <t>Etableringskostnad</t>
  </si>
  <si>
    <t>Återställningskostnad</t>
  </si>
  <si>
    <t>Trädets återställningskostnad = (Trädets värde x Skador &amp; vitalitet) + Etableringskostnad</t>
  </si>
  <si>
    <t>Valutakurs (SEK/EUR)</t>
  </si>
  <si>
    <t>cm²</t>
  </si>
  <si>
    <t>Pris/cm²</t>
  </si>
  <si>
    <t>Etableringskostnad per cm²</t>
  </si>
  <si>
    <t>Träd-nummer</t>
  </si>
  <si>
    <t>Stamomfång avrundat nedåt till närmsta 5-tal</t>
  </si>
  <si>
    <t>Formulär baserat på Alnarpsmodellen 2.2 (Östberg, Sjögren &amp; Kristofferson, 2016)</t>
  </si>
  <si>
    <t>Populus alba 'Nivea'</t>
  </si>
  <si>
    <t>Sorbus aria 'Gigantea'</t>
  </si>
  <si>
    <t>Lorenz von Ehren, 2019 SEK</t>
  </si>
  <si>
    <t>Bruns 2019 SEK</t>
  </si>
  <si>
    <t xml:space="preserve">Acer campestre </t>
  </si>
  <si>
    <t>Acer campestre 'Elsrijk'</t>
  </si>
  <si>
    <t>Acer campestre FK Uppsala E</t>
  </si>
  <si>
    <t>Acer negundo FK Alnarp E</t>
  </si>
  <si>
    <t>Acer platanoides FK Pernilla, Ultuna E</t>
  </si>
  <si>
    <t>Acer tataricum FK Falun E</t>
  </si>
  <si>
    <t>Alnus glutinosa FK Fyris E</t>
  </si>
  <si>
    <t>Betula pendula fk Julita E</t>
  </si>
  <si>
    <t>Carpinus betulus FK Carin E</t>
  </si>
  <si>
    <t>Cercidiphyllum japonicum FK Göteborg E</t>
  </si>
  <si>
    <t>endast häck</t>
  </si>
  <si>
    <t>Fagus sylvatica FK Gottåsa/Hallandsås E</t>
  </si>
  <si>
    <t>endast topphöjd o större storlekar</t>
  </si>
  <si>
    <t>Gleditsia triacanthos 'Skyline'</t>
  </si>
  <si>
    <t>endast på förfrågan</t>
  </si>
  <si>
    <t>Pinus sylvestris FK Skogskyrkogården E</t>
  </si>
  <si>
    <t xml:space="preserve">Prunus avium FK Svea, Lugnås, Ulltuna E </t>
  </si>
  <si>
    <t>Prunus padus FK Ultuna E</t>
  </si>
  <si>
    <t>Quercus robur FK Linköping/Ultuna E</t>
  </si>
  <si>
    <t>Quercus rubra FK Bäcklösa/Enköping E</t>
  </si>
  <si>
    <t>Sorbus intermedia FK Norrköping E</t>
  </si>
  <si>
    <t>Sorbus aucuparia FK Västeråker E</t>
  </si>
  <si>
    <t xml:space="preserve">Tilia platyphyllos </t>
  </si>
  <si>
    <r>
      <t xml:space="preserve">Gatuträd eller övrig mark. 
</t>
    </r>
    <r>
      <rPr>
        <sz val="11"/>
        <color theme="1"/>
        <rFont val="Arial"/>
        <family val="2"/>
      </rPr>
      <t>1 = Gatuträd
2 = Övrig mark</t>
    </r>
  </si>
  <si>
    <t>Inköpskostnad i plantskolor</t>
  </si>
  <si>
    <r>
      <t xml:space="preserve">Planterings- och etableringskostnad
</t>
    </r>
    <r>
      <rPr>
        <sz val="11"/>
        <color theme="1"/>
        <rFont val="Arial"/>
        <family val="2"/>
      </rPr>
      <t>Gatuträd 20 000 kr + 70 kr per cm2 (Maximalt 85 000 kr.)
Övrig mark 10 000 + 70 kr per cm2 (Maximalt 75 000 kr.)</t>
    </r>
  </si>
  <si>
    <t>Malus baccata 'Columnaris'</t>
  </si>
  <si>
    <t>Pelarbärapel</t>
  </si>
  <si>
    <t>Malus baccata 'Street Parade'</t>
  </si>
  <si>
    <t>Malus 'Evereste'</t>
  </si>
  <si>
    <t>Populus nigra 'Italica'</t>
  </si>
  <si>
    <t>Italiensk pelarpoppel</t>
  </si>
  <si>
    <t>Robinia pseudoacacia 'Umbraculifera'</t>
  </si>
  <si>
    <t>Klotrobinia</t>
  </si>
  <si>
    <t>Korallpil</t>
  </si>
  <si>
    <t>Silverpil</t>
  </si>
  <si>
    <t>Tilia cordata 'Greenspire'</t>
  </si>
  <si>
    <t>Skogslind</t>
  </si>
  <si>
    <t>Crataegus x lavallei 'Carrierei'</t>
  </si>
  <si>
    <t>Prunus cerasifera 'Nigra'</t>
  </si>
  <si>
    <t>endast busk och topphöjd</t>
  </si>
  <si>
    <t>Ginkgo biloba 'Fastigiata'</t>
  </si>
  <si>
    <t>Pelarformig ginkgo</t>
  </si>
  <si>
    <t>Salix alba var. sericea BODEN SILVER E</t>
  </si>
  <si>
    <t>Acer platanoides 'Cleveland'</t>
  </si>
  <si>
    <t>Salix alba var. chermesina 'Vinterglöd'</t>
  </si>
  <si>
    <t>Salix alba var. chermesina 'Britzensis' (syn. 'Chermesina')</t>
  </si>
  <si>
    <t>Salix alba var. sericea</t>
  </si>
  <si>
    <t>Betula pendula 'Dalecarlica'</t>
  </si>
  <si>
    <t>Ornäsbjörk</t>
  </si>
  <si>
    <t>Betula pendula 'Youngii'</t>
  </si>
  <si>
    <t>Tårbjörk</t>
  </si>
  <si>
    <t>Betula utilis var. jacquemontii</t>
  </si>
  <si>
    <t>Himalayabjörk</t>
  </si>
  <si>
    <t>Fagus sylvatica 'Purpurea Pendula'</t>
  </si>
  <si>
    <t>Hängblodbok</t>
  </si>
  <si>
    <t>Gleditsia triacanthos 'Sunburst'</t>
  </si>
  <si>
    <t>Gulbladigt korstörne</t>
  </si>
  <si>
    <t>Juglans mandshurica</t>
  </si>
  <si>
    <t xml:space="preserve">Manchurisk valnöt </t>
  </si>
  <si>
    <t>Juglans cinerea fk ÖREBRO E</t>
  </si>
  <si>
    <t>Grå valnöt</t>
  </si>
  <si>
    <t>Populus tremula 'Erecta'</t>
  </si>
  <si>
    <t>Pelarasp</t>
  </si>
  <si>
    <t>Populus trichocarpa 'Kiruna'</t>
  </si>
  <si>
    <t>Sorbus ulleungensis 'Dodong' E</t>
  </si>
  <si>
    <t>Tilia cordata 'Rancho'</t>
  </si>
  <si>
    <t>Smalkronig skogslind</t>
  </si>
  <si>
    <t>Tilia platyphyllos 'Örebro'</t>
  </si>
  <si>
    <t>Smalkronig bohuslind</t>
  </si>
  <si>
    <t>Tilia europaea KRISTINA E</t>
  </si>
  <si>
    <t>Ulmus glabra 'Camperdownii'</t>
  </si>
  <si>
    <t>Hängalm</t>
  </si>
  <si>
    <t>Betula utilis var. albosinensis</t>
  </si>
  <si>
    <t>Kopparbjörk</t>
  </si>
  <si>
    <t>Pinus nigra</t>
  </si>
  <si>
    <t>Svarttall</t>
  </si>
  <si>
    <t>Quercus robur 'Fastigiata'</t>
  </si>
  <si>
    <t>Pelarek</t>
  </si>
  <si>
    <t>endast topphöjd och större kvalitet</t>
  </si>
  <si>
    <t>endast mindre kvalitet</t>
  </si>
  <si>
    <t>endast större kvalitet</t>
  </si>
  <si>
    <t>Jättepoppel</t>
  </si>
  <si>
    <t>Ullungrönn</t>
  </si>
  <si>
    <t>Blodplommon</t>
  </si>
  <si>
    <t>Prunus serrula</t>
  </si>
  <si>
    <t>Glanskörsbär</t>
  </si>
  <si>
    <t>Prunus x subhirtella</t>
  </si>
  <si>
    <t>Vinterkörsbär</t>
  </si>
  <si>
    <t>Cercidiphyllum japonicum f. pendulum</t>
  </si>
  <si>
    <t>Hängkatsura</t>
  </si>
  <si>
    <t>Carpinus betulus 'Pendula'</t>
  </si>
  <si>
    <t>Hängavenbok</t>
  </si>
  <si>
    <t>Japansk prynadskörsbär</t>
  </si>
  <si>
    <t>Prunus serrulata 'Royal Burgundy'</t>
  </si>
  <si>
    <t>Stångby, 2021</t>
  </si>
  <si>
    <t>Splendor Plant, 2021</t>
  </si>
  <si>
    <t>Tönnersjö Plantskola, 2021</t>
  </si>
  <si>
    <t>Essunga plantskola, 2021</t>
  </si>
  <si>
    <t>Björkhaga, 2021</t>
  </si>
  <si>
    <t>Billbäcks, 2021</t>
  </si>
  <si>
    <t>Lorenz von Ehren, 2021 €</t>
  </si>
  <si>
    <t>Bruns 2021 €</t>
  </si>
  <si>
    <t>Växelkurs 1 Euro</t>
  </si>
  <si>
    <t>Pterocarya fraxinifolia</t>
  </si>
  <si>
    <t>Kaukasisk vingnöt</t>
  </si>
  <si>
    <t>Pterocarya rhoifolia</t>
  </si>
  <si>
    <t>Japansk vingnöt</t>
  </si>
  <si>
    <t>Uppdaterad 2023-06-16</t>
  </si>
  <si>
    <r>
      <t xml:space="preserve">Trädart, vetenskapligt namn
</t>
    </r>
    <r>
      <rPr>
        <b/>
        <sz val="10"/>
        <color theme="6" tint="-0.249977111117893"/>
        <rFont val="Arial"/>
        <family val="2"/>
      </rPr>
      <t>Grön: träd  behålls</t>
    </r>
    <r>
      <rPr>
        <b/>
        <sz val="10"/>
        <color theme="1"/>
        <rFont val="Arial"/>
        <family val="2"/>
      </rPr>
      <t xml:space="preserve">
</t>
    </r>
    <r>
      <rPr>
        <b/>
        <sz val="10"/>
        <color rgb="FFFF0000"/>
        <rFont val="Arial"/>
        <family val="2"/>
      </rPr>
      <t>Röd: träd avverkas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</si>
</sst>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0\ &quot;kr&quot;;[Red]\-#,##0\ &quot;kr&quot;"/>
    <numFmt numFmtId="44" formatCode="_-* #,##0.00\ &quot;kr&quot;_-;\-* #,##0.00\ &quot;kr&quot;_-;_-* &quot;-&quot;??\ &quot;kr&quot;_-;_-@_-"/>
    <numFmt numFmtId="164" formatCode="#,##0.00&quot; kr &quot;;&quot;-&quot;#,##0.00&quot; kr &quot;;&quot; -&quot;#&quot; kr &quot;;@&quot; &quot;"/>
    <numFmt numFmtId="165" formatCode="[$-809]General"/>
    <numFmt numFmtId="166" formatCode="[$£-809]#,##0.00;[Red]&quot;-&quot;[$£-809]#,##0.00"/>
    <numFmt numFmtId="167" formatCode="_-* #,##0\ [$kr-41D]_-;\-* #,##0\ [$kr-41D]_-;_-* &quot;-&quot;??\ [$kr-41D]_-;_-@_-"/>
    <numFmt numFmtId="168" formatCode="_-* #,##0\ &quot;kr&quot;_-;\-* #,##0\ &quot;kr&quot;_-;_-* &quot;-&quot;??\ &quot;kr&quot;_-;_-@_-"/>
    <numFmt numFmtId="169" formatCode="_-* #,##0\ [$€-1]_-;\-* #,##0\ [$€-1]_-;_-* &quot;-&quot;??\ [$€-1]_-;_-@_-"/>
    <numFmt numFmtId="170" formatCode="#,##0\ &quot;kr&quot;"/>
    <numFmt numFmtId="171" formatCode="#,##0_ ;[Red]\-#,##0\ "/>
  </numFmts>
  <fonts count="44"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i/>
      <sz val="16"/>
      <color theme="1"/>
      <name val="Arial"/>
      <family val="2"/>
    </font>
    <font>
      <b/>
      <i/>
      <u/>
      <sz val="11"/>
      <color theme="1"/>
      <name val="Arial"/>
      <family val="2"/>
    </font>
    <font>
      <b/>
      <sz val="11"/>
      <color theme="1"/>
      <name val="Arial"/>
      <family val="2"/>
    </font>
    <font>
      <sz val="11"/>
      <color theme="1"/>
      <name val="Arial"/>
      <family val="2"/>
    </font>
    <font>
      <sz val="11"/>
      <name val="Calibri"/>
      <family val="2"/>
    </font>
    <font>
      <sz val="9"/>
      <color indexed="81"/>
      <name val="Tahoma"/>
      <family val="2"/>
    </font>
    <font>
      <b/>
      <sz val="9"/>
      <color indexed="81"/>
      <name val="Tahoma"/>
      <family val="2"/>
    </font>
    <font>
      <sz val="10"/>
      <color theme="1"/>
      <name val="Arial"/>
      <family val="2"/>
    </font>
    <font>
      <sz val="8"/>
      <color theme="1"/>
      <name val="Arial"/>
      <family val="2"/>
    </font>
    <font>
      <sz val="11"/>
      <name val="Arial"/>
      <family val="2"/>
    </font>
    <font>
      <b/>
      <sz val="11"/>
      <name val="Calibri"/>
      <family val="2"/>
    </font>
    <font>
      <b/>
      <sz val="11"/>
      <color theme="1"/>
      <name val="Calibri"/>
      <family val="2"/>
      <scheme val="minor"/>
    </font>
    <font>
      <i/>
      <sz val="11"/>
      <color theme="1"/>
      <name val="Arial"/>
      <family val="2"/>
    </font>
    <font>
      <sz val="18"/>
      <color theme="1"/>
      <name val="Calibri"/>
      <family val="2"/>
      <scheme val="minor"/>
    </font>
    <font>
      <b/>
      <sz val="18"/>
      <color theme="1"/>
      <name val="Calibri"/>
      <family val="2"/>
      <scheme val="minor"/>
    </font>
    <font>
      <b/>
      <sz val="11"/>
      <color theme="6" tint="-0.249977111117893"/>
      <name val="Arial"/>
      <family val="2"/>
    </font>
    <font>
      <b/>
      <sz val="11"/>
      <color theme="9" tint="-0.249977111117893"/>
      <name val="Arial"/>
      <family val="2"/>
    </font>
    <font>
      <b/>
      <sz val="11"/>
      <color theme="3" tint="0.39997558519241921"/>
      <name val="Arial"/>
      <family val="2"/>
    </font>
    <font>
      <sz val="14"/>
      <color theme="1"/>
      <name val="Calibri"/>
      <family val="2"/>
      <scheme val="minor"/>
    </font>
    <font>
      <sz val="11"/>
      <color theme="0"/>
      <name val="Arial"/>
      <family val="2"/>
    </font>
    <font>
      <sz val="14"/>
      <color theme="0"/>
      <name val="Calibri"/>
      <family val="2"/>
      <scheme val="minor"/>
    </font>
    <font>
      <b/>
      <sz val="12"/>
      <color theme="1"/>
      <name val="Arial"/>
      <family val="2"/>
    </font>
    <font>
      <i/>
      <sz val="11"/>
      <name val="Calibri"/>
      <family val="2"/>
    </font>
    <font>
      <i/>
      <sz val="9"/>
      <color indexed="81"/>
      <name val="Tahoma"/>
      <family val="2"/>
    </font>
    <font>
      <b/>
      <sz val="11"/>
      <color theme="1"/>
      <name val="Arial"/>
      <family val="2"/>
    </font>
    <font>
      <i/>
      <sz val="11"/>
      <color theme="1"/>
      <name val="Arial"/>
      <family val="2"/>
    </font>
    <font>
      <sz val="11"/>
      <color theme="1"/>
      <name val="Arial"/>
      <family val="2"/>
    </font>
    <font>
      <b/>
      <sz val="10"/>
      <color theme="1"/>
      <name val="Arial"/>
      <family val="2"/>
    </font>
    <font>
      <sz val="10"/>
      <color theme="1"/>
      <name val="Arial"/>
      <family val="2"/>
    </font>
    <font>
      <i/>
      <sz val="11"/>
      <name val="Calibri"/>
      <family val="2"/>
      <scheme val="minor"/>
    </font>
    <font>
      <sz val="11"/>
      <name val="Calibri"/>
      <family val="2"/>
      <scheme val="minor"/>
    </font>
    <font>
      <sz val="12"/>
      <color rgb="FF000000"/>
      <name val="Calibri"/>
      <family val="2"/>
    </font>
    <font>
      <b/>
      <sz val="10"/>
      <color rgb="FFFF0000"/>
      <name val="Arial"/>
      <family val="2"/>
    </font>
    <font>
      <b/>
      <sz val="10"/>
      <color theme="6" tint="-0.249977111117893"/>
      <name val="Arial"/>
      <family val="2"/>
    </font>
    <font>
      <i/>
      <sz val="11"/>
      <color rgb="FFFF0000"/>
      <name val="Arial"/>
      <family val="2"/>
    </font>
    <font>
      <i/>
      <sz val="11"/>
      <color theme="6" tint="-0.499984740745262"/>
      <name val="Arial"/>
      <family val="2"/>
    </font>
  </fonts>
  <fills count="16">
    <fill>
      <patternFill patternType="none"/>
    </fill>
    <fill>
      <patternFill patternType="gray125"/>
    </fill>
    <fill>
      <patternFill patternType="solid">
        <fgColor rgb="FF92D050"/>
        <bgColor indexed="64"/>
      </patternFill>
    </fill>
    <fill>
      <patternFill patternType="solid">
        <fgColor rgb="FF99FF66"/>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68">
    <xf numFmtId="0" fontId="0" fillId="0" borderId="0"/>
    <xf numFmtId="164" fontId="7" fillId="0" borderId="0"/>
    <xf numFmtId="165" fontId="7" fillId="0" borderId="0"/>
    <xf numFmtId="0" fontId="8" fillId="0" borderId="0">
      <alignment horizontal="center"/>
    </xf>
    <xf numFmtId="0" fontId="8" fillId="0" borderId="0">
      <alignment horizontal="center" textRotation="90"/>
    </xf>
    <xf numFmtId="0" fontId="9" fillId="0" borderId="0"/>
    <xf numFmtId="166" fontId="9" fillId="0" borderId="0"/>
    <xf numFmtId="44" fontId="11" fillId="0" borderId="0" applyFont="0" applyFill="0" applyBorder="0" applyAlignment="0" applyProtection="0"/>
    <xf numFmtId="0" fontId="6" fillId="0" borderId="0"/>
    <xf numFmtId="0" fontId="11" fillId="0" borderId="0"/>
    <xf numFmtId="44" fontId="11" fillId="0" borderId="0" applyFont="0" applyFill="0" applyBorder="0" applyAlignment="0" applyProtection="0"/>
    <xf numFmtId="0" fontId="5" fillId="0" borderId="0"/>
    <xf numFmtId="0" fontId="11" fillId="0" borderId="0"/>
    <xf numFmtId="44" fontId="11" fillId="0" borderId="0" applyFont="0" applyFill="0" applyBorder="0" applyAlignment="0" applyProtection="0"/>
    <xf numFmtId="0" fontId="5" fillId="0" borderId="0"/>
    <xf numFmtId="0" fontId="4" fillId="0" borderId="0"/>
    <xf numFmtId="44" fontId="4" fillId="0" borderId="0" applyFont="0" applyFill="0" applyBorder="0" applyAlignment="0" applyProtection="0"/>
    <xf numFmtId="0" fontId="3" fillId="0" borderId="0"/>
    <xf numFmtId="0" fontId="11" fillId="0" borderId="0"/>
    <xf numFmtId="44" fontId="11" fillId="0" borderId="0" applyFont="0" applyFill="0" applyBorder="0" applyAlignment="0" applyProtection="0"/>
    <xf numFmtId="0" fontId="3" fillId="0" borderId="0"/>
    <xf numFmtId="0" fontId="3" fillId="0" borderId="0"/>
    <xf numFmtId="0" fontId="3" fillId="0" borderId="0"/>
    <xf numFmtId="0" fontId="3" fillId="0" borderId="0"/>
    <xf numFmtId="44" fontId="3" fillId="0" borderId="0" applyFont="0" applyFill="0" applyBorder="0" applyAlignment="0" applyProtection="0"/>
    <xf numFmtId="0" fontId="2" fillId="0" borderId="0"/>
    <xf numFmtId="0" fontId="11" fillId="0" borderId="0"/>
    <xf numFmtId="44" fontId="11"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9" fontId="11" fillId="0" borderId="0" applyFont="0" applyFill="0" applyBorder="0" applyAlignment="0" applyProtection="0"/>
    <xf numFmtId="0" fontId="1" fillId="0" borderId="0"/>
    <xf numFmtId="0" fontId="11" fillId="0" borderId="0"/>
    <xf numFmtId="44" fontId="11" fillId="0" borderId="0" applyFont="0" applyFill="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1" fillId="0" borderId="0" applyFont="0" applyFill="0" applyBorder="0" applyAlignment="0" applyProtection="0"/>
  </cellStyleXfs>
  <cellXfs count="123">
    <xf numFmtId="0" fontId="0" fillId="0" borderId="0" xfId="0"/>
    <xf numFmtId="165" fontId="12" fillId="0" borderId="0" xfId="2" applyFont="1"/>
    <xf numFmtId="0" fontId="17" fillId="0" borderId="0" xfId="0" applyFont="1"/>
    <xf numFmtId="165" fontId="18" fillId="0" borderId="0" xfId="2" applyFont="1"/>
    <xf numFmtId="165" fontId="12" fillId="2" borderId="0" xfId="2" applyFont="1" applyFill="1"/>
    <xf numFmtId="169" fontId="12" fillId="0" borderId="0" xfId="7" applyNumberFormat="1" applyFont="1"/>
    <xf numFmtId="0" fontId="19" fillId="0" borderId="0" xfId="0" applyFont="1"/>
    <xf numFmtId="0" fontId="21" fillId="0" borderId="0" xfId="0" applyFont="1"/>
    <xf numFmtId="0" fontId="22" fillId="0" borderId="0" xfId="0" applyFont="1"/>
    <xf numFmtId="0" fontId="0" fillId="4" borderId="0" xfId="0" applyFill="1"/>
    <xf numFmtId="0" fontId="26" fillId="4" borderId="0" xfId="0" applyFont="1" applyFill="1"/>
    <xf numFmtId="0" fontId="0" fillId="5" borderId="0" xfId="0" applyFill="1" applyAlignment="1">
      <alignment horizontal="left"/>
    </xf>
    <xf numFmtId="0" fontId="0" fillId="0" borderId="10" xfId="0" applyBorder="1"/>
    <xf numFmtId="0" fontId="0" fillId="0" borderId="0" xfId="0" applyAlignment="1">
      <alignment horizontal="right"/>
    </xf>
    <xf numFmtId="0" fontId="0" fillId="5" borderId="0" xfId="0" applyFill="1" applyAlignment="1">
      <alignment vertical="top"/>
    </xf>
    <xf numFmtId="2" fontId="0" fillId="6" borderId="0" xfId="0" applyNumberFormat="1" applyFill="1"/>
    <xf numFmtId="0" fontId="0" fillId="0" borderId="0" xfId="0" applyAlignment="1">
      <alignment vertical="top"/>
    </xf>
    <xf numFmtId="3" fontId="23" fillId="6" borderId="0" xfId="0" applyNumberFormat="1" applyFont="1" applyFill="1"/>
    <xf numFmtId="0" fontId="0" fillId="7" borderId="0" xfId="0" applyFill="1"/>
    <xf numFmtId="0" fontId="26" fillId="7" borderId="0" xfId="0" applyFont="1" applyFill="1"/>
    <xf numFmtId="0" fontId="0" fillId="8" borderId="0" xfId="0" applyFill="1" applyAlignment="1">
      <alignment vertical="top"/>
    </xf>
    <xf numFmtId="0" fontId="0" fillId="0" borderId="1" xfId="0" applyBorder="1"/>
    <xf numFmtId="0" fontId="24" fillId="9" borderId="0" xfId="0" applyFont="1" applyFill="1"/>
    <xf numFmtId="0" fontId="0" fillId="10" borderId="0" xfId="0" applyFill="1"/>
    <xf numFmtId="0" fontId="26" fillId="10" borderId="0" xfId="0" applyFont="1" applyFill="1"/>
    <xf numFmtId="0" fontId="0" fillId="11" borderId="0" xfId="0" applyFill="1" applyAlignment="1">
      <alignment vertical="top" wrapText="1"/>
    </xf>
    <xf numFmtId="0" fontId="0" fillId="12" borderId="0" xfId="0" applyFill="1" applyAlignment="1">
      <alignment vertical="center"/>
    </xf>
    <xf numFmtId="0" fontId="0" fillId="0" borderId="0" xfId="0" applyAlignment="1">
      <alignment vertical="center"/>
    </xf>
    <xf numFmtId="0" fontId="0" fillId="11" borderId="0" xfId="0" applyFill="1" applyAlignment="1">
      <alignment vertical="top"/>
    </xf>
    <xf numFmtId="3" fontId="0" fillId="12" borderId="0" xfId="0" applyNumberFormat="1" applyFill="1"/>
    <xf numFmtId="6" fontId="0" fillId="0" borderId="0" xfId="0" quotePrefix="1" applyNumberFormat="1"/>
    <xf numFmtId="0" fontId="0" fillId="0" borderId="1" xfId="0" applyBorder="1" applyAlignment="1">
      <alignment horizontal="right" vertical="top"/>
    </xf>
    <xf numFmtId="3" fontId="25" fillId="12" borderId="0" xfId="0" applyNumberFormat="1" applyFont="1" applyFill="1" applyAlignment="1">
      <alignment vertical="top"/>
    </xf>
    <xf numFmtId="0" fontId="27" fillId="13" borderId="0" xfId="0" applyFont="1" applyFill="1"/>
    <xf numFmtId="0" fontId="28" fillId="13" borderId="0" xfId="0" applyFont="1" applyFill="1"/>
    <xf numFmtId="0" fontId="23" fillId="0" borderId="0" xfId="0" applyFont="1" applyAlignment="1">
      <alignment vertical="top"/>
    </xf>
    <xf numFmtId="3" fontId="23" fillId="0" borderId="0" xfId="0" applyNumberFormat="1" applyFont="1"/>
    <xf numFmtId="0" fontId="23" fillId="0" borderId="0" xfId="0" applyFont="1"/>
    <xf numFmtId="0" fontId="24" fillId="0" borderId="0" xfId="0" applyFont="1" applyAlignment="1">
      <alignment vertical="top"/>
    </xf>
    <xf numFmtId="0" fontId="24" fillId="0" borderId="0" xfId="0" applyFont="1"/>
    <xf numFmtId="0" fontId="25" fillId="0" borderId="0" xfId="0" applyFont="1" applyAlignment="1">
      <alignment vertical="top"/>
    </xf>
    <xf numFmtId="3" fontId="25" fillId="0" borderId="0" xfId="0" applyNumberFormat="1" applyFont="1"/>
    <xf numFmtId="0" fontId="10" fillId="0" borderId="0" xfId="0" applyFont="1" applyAlignment="1">
      <alignment vertical="center" wrapText="1"/>
    </xf>
    <xf numFmtId="3" fontId="29" fillId="0" borderId="0" xfId="0" applyNumberFormat="1" applyFont="1" applyAlignment="1">
      <alignment vertical="center" wrapText="1"/>
    </xf>
    <xf numFmtId="170" fontId="29" fillId="0" borderId="0" xfId="0" applyNumberFormat="1" applyFont="1" applyAlignment="1">
      <alignment vertical="center"/>
    </xf>
    <xf numFmtId="0" fontId="15" fillId="0" borderId="0" xfId="0" applyFont="1"/>
    <xf numFmtId="14" fontId="12" fillId="0" borderId="0" xfId="2" applyNumberFormat="1" applyFont="1"/>
    <xf numFmtId="165" fontId="30" fillId="0" borderId="0" xfId="2" applyFont="1"/>
    <xf numFmtId="165" fontId="12" fillId="14" borderId="0" xfId="2" applyFont="1" applyFill="1"/>
    <xf numFmtId="165" fontId="18" fillId="14" borderId="0" xfId="2" applyFont="1" applyFill="1"/>
    <xf numFmtId="167" fontId="12" fillId="14" borderId="0" xfId="1" applyNumberFormat="1" applyFont="1" applyFill="1"/>
    <xf numFmtId="165" fontId="30" fillId="14" borderId="0" xfId="2" applyFont="1" applyFill="1"/>
    <xf numFmtId="3" fontId="0" fillId="6" borderId="0" xfId="0" applyNumberFormat="1" applyFill="1"/>
    <xf numFmtId="0" fontId="33" fillId="0" borderId="7" xfId="0" applyFont="1" applyBorder="1"/>
    <xf numFmtId="0" fontId="34" fillId="0" borderId="7" xfId="0" applyFont="1" applyBorder="1"/>
    <xf numFmtId="0" fontId="34" fillId="0" borderId="0" xfId="0" applyFont="1"/>
    <xf numFmtId="0" fontId="32" fillId="0" borderId="0" xfId="0" applyFont="1"/>
    <xf numFmtId="0" fontId="35" fillId="0" borderId="0" xfId="0" applyFont="1" applyAlignment="1">
      <alignment horizontal="left" vertical="top" wrapText="1"/>
    </xf>
    <xf numFmtId="0" fontId="35" fillId="0" borderId="6" xfId="0" applyFont="1" applyBorder="1" applyAlignment="1">
      <alignment horizontal="left" vertical="top" wrapText="1"/>
    </xf>
    <xf numFmtId="0" fontId="35" fillId="0" borderId="7" xfId="0" applyFont="1" applyBorder="1" applyAlignment="1">
      <alignment horizontal="left" vertical="top" wrapText="1"/>
    </xf>
    <xf numFmtId="0" fontId="35" fillId="0" borderId="8" xfId="0" applyFont="1" applyBorder="1" applyAlignment="1">
      <alignment horizontal="left" vertical="top" wrapText="1"/>
    </xf>
    <xf numFmtId="0" fontId="36" fillId="0" borderId="0" xfId="0" applyFont="1" applyAlignment="1">
      <alignment wrapText="1"/>
    </xf>
    <xf numFmtId="168" fontId="34" fillId="14" borderId="0" xfId="7" applyNumberFormat="1" applyFont="1" applyFill="1" applyBorder="1" applyProtection="1"/>
    <xf numFmtId="0" fontId="34" fillId="3" borderId="0" xfId="0" applyFont="1" applyFill="1" applyProtection="1">
      <protection locked="0"/>
    </xf>
    <xf numFmtId="1" fontId="34" fillId="14" borderId="0" xfId="0" applyNumberFormat="1" applyFont="1" applyFill="1"/>
    <xf numFmtId="168" fontId="34" fillId="14" borderId="0" xfId="0" applyNumberFormat="1" applyFont="1" applyFill="1"/>
    <xf numFmtId="168" fontId="34" fillId="14" borderId="0" xfId="7" applyNumberFormat="1" applyFont="1" applyFill="1" applyBorder="1" applyProtection="1">
      <protection locked="0"/>
    </xf>
    <xf numFmtId="0" fontId="34" fillId="14" borderId="0" xfId="0" applyFont="1" applyFill="1"/>
    <xf numFmtId="168" fontId="32" fillId="0" borderId="0" xfId="7" applyNumberFormat="1" applyFont="1" applyBorder="1" applyProtection="1"/>
    <xf numFmtId="9" fontId="34" fillId="3" borderId="5" xfId="67" applyFont="1" applyFill="1" applyBorder="1" applyProtection="1"/>
    <xf numFmtId="168" fontId="34" fillId="0" borderId="9" xfId="0" applyNumberFormat="1" applyFont="1" applyBorder="1"/>
    <xf numFmtId="0" fontId="33" fillId="0" borderId="0" xfId="0" applyFont="1"/>
    <xf numFmtId="168" fontId="32" fillId="0" borderId="0" xfId="0" applyNumberFormat="1" applyFont="1"/>
    <xf numFmtId="171" fontId="19" fillId="14" borderId="0" xfId="0" applyNumberFormat="1" applyFont="1" applyFill="1"/>
    <xf numFmtId="171" fontId="19" fillId="14" borderId="0" xfId="0" applyNumberFormat="1" applyFont="1" applyFill="1" applyAlignment="1">
      <alignment horizontal="center"/>
    </xf>
    <xf numFmtId="0" fontId="20" fillId="14" borderId="0" xfId="0" applyFont="1" applyFill="1" applyAlignment="1">
      <alignment horizontal="left"/>
    </xf>
    <xf numFmtId="0" fontId="19" fillId="14" borderId="0" xfId="0" applyFont="1" applyFill="1"/>
    <xf numFmtId="0" fontId="0" fillId="14" borderId="0" xfId="0" applyFill="1"/>
    <xf numFmtId="168" fontId="0" fillId="14" borderId="0" xfId="7" applyNumberFormat="1" applyFont="1" applyFill="1"/>
    <xf numFmtId="0" fontId="0" fillId="14" borderId="0" xfId="0" applyFill="1" applyAlignment="1">
      <alignment vertical="top"/>
    </xf>
    <xf numFmtId="167" fontId="37" fillId="3" borderId="1" xfId="20" applyNumberFormat="1" applyFont="1" applyFill="1" applyBorder="1" applyAlignment="1">
      <alignment horizontal="right"/>
    </xf>
    <xf numFmtId="167" fontId="38" fillId="3" borderId="1" xfId="20" applyNumberFormat="1" applyFont="1" applyFill="1" applyBorder="1" applyAlignment="1">
      <alignment horizontal="right"/>
    </xf>
    <xf numFmtId="0" fontId="10" fillId="0" borderId="2" xfId="0" applyFont="1" applyBorder="1"/>
    <xf numFmtId="167" fontId="0" fillId="3" borderId="0" xfId="0" applyNumberFormat="1" applyFill="1" applyAlignment="1">
      <alignment horizontal="center"/>
    </xf>
    <xf numFmtId="167" fontId="0" fillId="3" borderId="0" xfId="0" applyNumberFormat="1" applyFill="1"/>
    <xf numFmtId="167" fontId="0" fillId="3" borderId="0" xfId="0" applyNumberFormat="1" applyFill="1" applyAlignment="1">
      <alignment horizontal="left"/>
    </xf>
    <xf numFmtId="167" fontId="0" fillId="3" borderId="0" xfId="0" applyNumberFormat="1" applyFill="1" applyAlignment="1">
      <alignment horizontal="left" vertical="top"/>
    </xf>
    <xf numFmtId="167" fontId="0" fillId="3" borderId="0" xfId="0" applyNumberFormat="1" applyFill="1" applyAlignment="1">
      <alignment horizontal="center" vertical="top"/>
    </xf>
    <xf numFmtId="167" fontId="0" fillId="3" borderId="0" xfId="7" applyNumberFormat="1" applyFont="1" applyFill="1"/>
    <xf numFmtId="167" fontId="0" fillId="3" borderId="0" xfId="7" applyNumberFormat="1" applyFont="1" applyFill="1" applyAlignment="1">
      <alignment horizontal="left"/>
    </xf>
    <xf numFmtId="167" fontId="0" fillId="3" borderId="0" xfId="7" applyNumberFormat="1" applyFont="1" applyFill="1" applyAlignment="1">
      <alignment horizontal="center"/>
    </xf>
    <xf numFmtId="167" fontId="12" fillId="3" borderId="0" xfId="2" applyNumberFormat="1" applyFont="1" applyFill="1"/>
    <xf numFmtId="167" fontId="0" fillId="14" borderId="0" xfId="0" applyNumberFormat="1" applyFill="1" applyAlignment="1">
      <alignment horizontal="center"/>
    </xf>
    <xf numFmtId="169" fontId="0" fillId="3" borderId="0" xfId="0" applyNumberFormat="1" applyFill="1" applyAlignment="1">
      <alignment horizontal="center"/>
    </xf>
    <xf numFmtId="169" fontId="0" fillId="3" borderId="0" xfId="0" applyNumberFormat="1" applyFill="1"/>
    <xf numFmtId="169" fontId="0" fillId="3" borderId="0" xfId="0" applyNumberFormat="1" applyFill="1" applyAlignment="1">
      <alignment horizontal="left"/>
    </xf>
    <xf numFmtId="169" fontId="0" fillId="3" borderId="0" xfId="0" applyNumberFormat="1" applyFill="1" applyAlignment="1">
      <alignment horizontal="left" vertical="top" wrapText="1"/>
    </xf>
    <xf numFmtId="169" fontId="12" fillId="3" borderId="0" xfId="2" applyNumberFormat="1" applyFont="1" applyFill="1"/>
    <xf numFmtId="167" fontId="17" fillId="3" borderId="0" xfId="2" applyNumberFormat="1" applyFont="1" applyFill="1"/>
    <xf numFmtId="169" fontId="17" fillId="3" borderId="0" xfId="2" applyNumberFormat="1" applyFont="1" applyFill="1"/>
    <xf numFmtId="167" fontId="11" fillId="3" borderId="0" xfId="7" applyNumberFormat="1" applyFont="1" applyFill="1" applyAlignment="1">
      <alignment horizontal="center"/>
    </xf>
    <xf numFmtId="167" fontId="11" fillId="3" borderId="0" xfId="7" applyNumberFormat="1" applyFont="1" applyFill="1"/>
    <xf numFmtId="167" fontId="0" fillId="3" borderId="0" xfId="7" applyNumberFormat="1" applyFont="1" applyFill="1" applyAlignment="1"/>
    <xf numFmtId="167" fontId="17" fillId="3" borderId="0" xfId="2" applyNumberFormat="1" applyFont="1" applyFill="1" applyAlignment="1">
      <alignment horizontal="left"/>
    </xf>
    <xf numFmtId="6" fontId="0" fillId="3" borderId="0" xfId="0" applyNumberFormat="1" applyFill="1"/>
    <xf numFmtId="6" fontId="0" fillId="3" borderId="0" xfId="0" applyNumberFormat="1" applyFill="1" applyAlignment="1">
      <alignment horizontal="right"/>
    </xf>
    <xf numFmtId="167" fontId="17" fillId="3" borderId="0" xfId="2" applyNumberFormat="1" applyFont="1" applyFill="1" applyAlignment="1">
      <alignment horizontal="right"/>
    </xf>
    <xf numFmtId="6" fontId="17" fillId="3" borderId="0" xfId="0" applyNumberFormat="1" applyFont="1" applyFill="1" applyAlignment="1">
      <alignment horizontal="right"/>
    </xf>
    <xf numFmtId="6" fontId="17" fillId="3" borderId="0" xfId="0" applyNumberFormat="1" applyFont="1" applyFill="1" applyAlignment="1">
      <alignment horizontal="right" vertical="center" wrapText="1"/>
    </xf>
    <xf numFmtId="0" fontId="39" fillId="15" borderId="14" xfId="0" applyFont="1" applyFill="1" applyBorder="1" applyAlignment="1">
      <alignment wrapText="1"/>
    </xf>
    <xf numFmtId="0" fontId="34" fillId="0" borderId="2" xfId="0" applyFont="1" applyBorder="1" applyAlignment="1">
      <alignment horizontal="center" wrapText="1"/>
    </xf>
    <xf numFmtId="0" fontId="34" fillId="0" borderId="3" xfId="0" applyFont="1" applyBorder="1" applyAlignment="1">
      <alignment horizontal="center" wrapText="1"/>
    </xf>
    <xf numFmtId="0" fontId="34" fillId="0" borderId="4" xfId="0" applyFont="1" applyBorder="1" applyAlignment="1">
      <alignment horizontal="center" wrapText="1"/>
    </xf>
    <xf numFmtId="0" fontId="32" fillId="0" borderId="2" xfId="0" applyFont="1" applyBorder="1" applyAlignment="1">
      <alignment horizontal="center"/>
    </xf>
    <xf numFmtId="0" fontId="32" fillId="0" borderId="3" xfId="0" applyFont="1" applyBorder="1" applyAlignment="1">
      <alignment horizontal="center"/>
    </xf>
    <xf numFmtId="0" fontId="32" fillId="0" borderId="7" xfId="0" applyFont="1" applyBorder="1" applyAlignment="1">
      <alignment horizontal="center"/>
    </xf>
    <xf numFmtId="0" fontId="32" fillId="0" borderId="8" xfId="0" applyFont="1" applyBorder="1" applyAlignment="1">
      <alignment horizontal="center"/>
    </xf>
    <xf numFmtId="0" fontId="20" fillId="0" borderId="11" xfId="0" applyFont="1" applyBorder="1" applyAlignment="1">
      <alignment horizontal="left"/>
    </xf>
    <xf numFmtId="0" fontId="20" fillId="0" borderId="12" xfId="0" applyFont="1" applyBorder="1" applyAlignment="1">
      <alignment horizontal="left"/>
    </xf>
    <xf numFmtId="0" fontId="20" fillId="0" borderId="13" xfId="0" applyFont="1" applyBorder="1" applyAlignment="1">
      <alignment horizontal="left"/>
    </xf>
    <xf numFmtId="0" fontId="15" fillId="11" borderId="0" xfId="0" applyFont="1" applyFill="1" applyAlignment="1">
      <alignment horizontal="left" vertical="top" wrapText="1"/>
    </xf>
    <xf numFmtId="168" fontId="42" fillId="14" borderId="5" xfId="7" applyNumberFormat="1" applyFont="1" applyFill="1" applyBorder="1" applyProtection="1"/>
    <xf numFmtId="168" fontId="43" fillId="14" borderId="5" xfId="7" applyNumberFormat="1" applyFont="1" applyFill="1" applyBorder="1" applyProtection="1"/>
  </cellXfs>
  <cellStyles count="68">
    <cellStyle name="Excel Built-in Currency" xfId="1" xr:uid="{00000000-0005-0000-0000-000000000000}"/>
    <cellStyle name="Excel Built-in Normal" xfId="2" xr:uid="{00000000-0005-0000-0000-000001000000}"/>
    <cellStyle name="Heading" xfId="3" xr:uid="{00000000-0005-0000-0000-000002000000}"/>
    <cellStyle name="Heading1" xfId="4" xr:uid="{00000000-0005-0000-0000-000003000000}"/>
    <cellStyle name="Normal" xfId="0" builtinId="0" customBuiltin="1"/>
    <cellStyle name="Normal 10" xfId="25" xr:uid="{00000000-0005-0000-0000-000006000000}"/>
    <cellStyle name="Normal 10 2" xfId="55" xr:uid="{00000000-0005-0000-0000-000007000000}"/>
    <cellStyle name="Normal 11" xfId="41" xr:uid="{00000000-0005-0000-0000-000008000000}"/>
    <cellStyle name="Normal 12" xfId="40" xr:uid="{00000000-0005-0000-0000-000009000000}"/>
    <cellStyle name="Normal 2" xfId="9" xr:uid="{00000000-0005-0000-0000-00000A000000}"/>
    <cellStyle name="Normal 3" xfId="8" xr:uid="{00000000-0005-0000-0000-00000B000000}"/>
    <cellStyle name="Normal 3 2" xfId="14" xr:uid="{00000000-0005-0000-0000-00000C000000}"/>
    <cellStyle name="Normal 3 2 2" xfId="22" xr:uid="{00000000-0005-0000-0000-00000D000000}"/>
    <cellStyle name="Normal 3 2 2 2" xfId="36" xr:uid="{00000000-0005-0000-0000-00000E000000}"/>
    <cellStyle name="Normal 3 2 2 2 2" xfId="64" xr:uid="{00000000-0005-0000-0000-00000F000000}"/>
    <cellStyle name="Normal 3 2 2 3" xfId="51" xr:uid="{00000000-0005-0000-0000-000010000000}"/>
    <cellStyle name="Normal 3 2 3" xfId="30" xr:uid="{00000000-0005-0000-0000-000011000000}"/>
    <cellStyle name="Normal 3 2 3 2" xfId="58" xr:uid="{00000000-0005-0000-0000-000012000000}"/>
    <cellStyle name="Normal 3 2 4" xfId="45" xr:uid="{00000000-0005-0000-0000-000013000000}"/>
    <cellStyle name="Normal 3 3" xfId="20" xr:uid="{00000000-0005-0000-0000-000014000000}"/>
    <cellStyle name="Normal 3 3 2" xfId="34" xr:uid="{00000000-0005-0000-0000-000015000000}"/>
    <cellStyle name="Normal 3 3 2 2" xfId="62" xr:uid="{00000000-0005-0000-0000-000016000000}"/>
    <cellStyle name="Normal 3 3 3" xfId="49" xr:uid="{00000000-0005-0000-0000-000017000000}"/>
    <cellStyle name="Normal 3 4" xfId="28" xr:uid="{00000000-0005-0000-0000-000018000000}"/>
    <cellStyle name="Normal 3 4 2" xfId="56" xr:uid="{00000000-0005-0000-0000-000019000000}"/>
    <cellStyle name="Normal 3 5" xfId="43" xr:uid="{00000000-0005-0000-0000-00001A000000}"/>
    <cellStyle name="Normal 4" xfId="12" xr:uid="{00000000-0005-0000-0000-00001B000000}"/>
    <cellStyle name="Normal 5" xfId="11" xr:uid="{00000000-0005-0000-0000-00001C000000}"/>
    <cellStyle name="Normal 5 2" xfId="21" xr:uid="{00000000-0005-0000-0000-00001D000000}"/>
    <cellStyle name="Normal 5 2 2" xfId="35" xr:uid="{00000000-0005-0000-0000-00001E000000}"/>
    <cellStyle name="Normal 5 2 2 2" xfId="63" xr:uid="{00000000-0005-0000-0000-00001F000000}"/>
    <cellStyle name="Normal 5 2 3" xfId="50" xr:uid="{00000000-0005-0000-0000-000020000000}"/>
    <cellStyle name="Normal 5 3" xfId="29" xr:uid="{00000000-0005-0000-0000-000021000000}"/>
    <cellStyle name="Normal 5 3 2" xfId="57" xr:uid="{00000000-0005-0000-0000-000022000000}"/>
    <cellStyle name="Normal 5 4" xfId="44" xr:uid="{00000000-0005-0000-0000-000023000000}"/>
    <cellStyle name="Normal 6" xfId="15" xr:uid="{00000000-0005-0000-0000-000024000000}"/>
    <cellStyle name="Normal 6 2" xfId="23" xr:uid="{00000000-0005-0000-0000-000025000000}"/>
    <cellStyle name="Normal 6 2 2" xfId="37" xr:uid="{00000000-0005-0000-0000-000026000000}"/>
    <cellStyle name="Normal 6 2 2 2" xfId="65" xr:uid="{00000000-0005-0000-0000-000027000000}"/>
    <cellStyle name="Normal 6 2 3" xfId="52" xr:uid="{00000000-0005-0000-0000-000028000000}"/>
    <cellStyle name="Normal 6 3" xfId="31" xr:uid="{00000000-0005-0000-0000-000029000000}"/>
    <cellStyle name="Normal 6 3 2" xfId="59" xr:uid="{00000000-0005-0000-0000-00002A000000}"/>
    <cellStyle name="Normal 6 4" xfId="46" xr:uid="{00000000-0005-0000-0000-00002B000000}"/>
    <cellStyle name="Normal 7" xfId="18" xr:uid="{00000000-0005-0000-0000-00002C000000}"/>
    <cellStyle name="Normal 8" xfId="17" xr:uid="{00000000-0005-0000-0000-00002D000000}"/>
    <cellStyle name="Normal 8 2" xfId="33" xr:uid="{00000000-0005-0000-0000-00002E000000}"/>
    <cellStyle name="Normal 8 2 2" xfId="61" xr:uid="{00000000-0005-0000-0000-00002F000000}"/>
    <cellStyle name="Normal 8 3" xfId="48" xr:uid="{00000000-0005-0000-0000-000030000000}"/>
    <cellStyle name="Normal 9" xfId="26" xr:uid="{00000000-0005-0000-0000-000031000000}"/>
    <cellStyle name="Procent" xfId="67" builtinId="5"/>
    <cellStyle name="Procent 2" xfId="39" xr:uid="{00000000-0005-0000-0000-000033000000}"/>
    <cellStyle name="Procent 3" xfId="54" xr:uid="{00000000-0005-0000-0000-000034000000}"/>
    <cellStyle name="Result" xfId="5" xr:uid="{00000000-0005-0000-0000-000035000000}"/>
    <cellStyle name="Result2" xfId="6" xr:uid="{00000000-0005-0000-0000-000036000000}"/>
    <cellStyle name="Valuta" xfId="7" builtinId="4"/>
    <cellStyle name="Valuta 2" xfId="10" xr:uid="{00000000-0005-0000-0000-000038000000}"/>
    <cellStyle name="Valuta 3" xfId="13" xr:uid="{00000000-0005-0000-0000-000039000000}"/>
    <cellStyle name="Valuta 4" xfId="16" xr:uid="{00000000-0005-0000-0000-00003A000000}"/>
    <cellStyle name="Valuta 4 2" xfId="24" xr:uid="{00000000-0005-0000-0000-00003B000000}"/>
    <cellStyle name="Valuta 4 2 2" xfId="38" xr:uid="{00000000-0005-0000-0000-00003C000000}"/>
    <cellStyle name="Valuta 4 2 2 2" xfId="66" xr:uid="{00000000-0005-0000-0000-00003D000000}"/>
    <cellStyle name="Valuta 4 2 3" xfId="53" xr:uid="{00000000-0005-0000-0000-00003E000000}"/>
    <cellStyle name="Valuta 4 3" xfId="32" xr:uid="{00000000-0005-0000-0000-00003F000000}"/>
    <cellStyle name="Valuta 4 3 2" xfId="60" xr:uid="{00000000-0005-0000-0000-000040000000}"/>
    <cellStyle name="Valuta 4 4" xfId="47" xr:uid="{00000000-0005-0000-0000-000041000000}"/>
    <cellStyle name="Valuta 5" xfId="19" xr:uid="{00000000-0005-0000-0000-000042000000}"/>
    <cellStyle name="Valuta 6" xfId="27" xr:uid="{00000000-0005-0000-0000-000043000000}"/>
    <cellStyle name="Valuta 7" xfId="42" xr:uid="{00000000-0005-0000-0000-000044000000}"/>
  </cellStyles>
  <dxfs count="0"/>
  <tableStyles count="0" defaultTableStyle="TableStyleMedium2"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R35"/>
  <sheetViews>
    <sheetView tabSelected="1" zoomScale="90" zoomScaleNormal="90" workbookViewId="0">
      <pane ySplit="3" topLeftCell="A4" activePane="bottomLeft" state="frozen"/>
      <selection activeCell="B1" sqref="B1"/>
      <selection pane="bottomLeft" activeCell="B3" sqref="B3"/>
    </sheetView>
  </sheetViews>
  <sheetFormatPr defaultColWidth="9" defaultRowHeight="14.25" x14ac:dyDescent="0.2"/>
  <cols>
    <col min="1" max="1" width="7.625" style="55" customWidth="1"/>
    <col min="2" max="2" width="22.625" style="71" customWidth="1"/>
    <col min="3" max="3" width="12" style="55" customWidth="1"/>
    <col min="4" max="4" width="9.125" style="55" customWidth="1"/>
    <col min="5" max="5" width="12.375" style="55" customWidth="1"/>
    <col min="6" max="6" width="10.625" style="55" customWidth="1"/>
    <col min="7" max="7" width="8.125" style="55" bestFit="1" customWidth="1"/>
    <col min="8" max="8" width="14.5" style="55" customWidth="1"/>
    <col min="9" max="9" width="12.125" style="55" customWidth="1"/>
    <col min="10" max="10" width="26.125" style="55" customWidth="1"/>
    <col min="11" max="15" width="9" style="55"/>
    <col min="16" max="16" width="19.375" style="55" customWidth="1"/>
    <col min="17" max="17" width="18.875" style="55" customWidth="1"/>
    <col min="18" max="18" width="19.125" style="55" customWidth="1"/>
    <col min="19" max="16384" width="9" style="55"/>
  </cols>
  <sheetData>
    <row r="1" spans="1:18" ht="89.45" customHeight="1" thickBot="1" x14ac:dyDescent="0.3">
      <c r="A1" s="82" t="s">
        <v>369</v>
      </c>
      <c r="B1" s="53"/>
      <c r="C1" s="54"/>
      <c r="D1" s="110" t="s">
        <v>111</v>
      </c>
      <c r="E1" s="111"/>
      <c r="F1" s="111"/>
      <c r="G1" s="111"/>
      <c r="H1" s="111"/>
      <c r="I1" s="111"/>
      <c r="J1" s="111"/>
      <c r="K1" s="111"/>
      <c r="L1" s="111"/>
      <c r="M1" s="111"/>
      <c r="N1" s="111"/>
      <c r="O1" s="111"/>
      <c r="P1" s="111"/>
      <c r="Q1" s="111"/>
      <c r="R1" s="112"/>
    </row>
    <row r="2" spans="1:18" ht="63.6" customHeight="1" thickBot="1" x14ac:dyDescent="0.3">
      <c r="A2" s="56"/>
      <c r="B2" s="113" t="s">
        <v>220</v>
      </c>
      <c r="C2" s="114"/>
      <c r="D2" s="114"/>
      <c r="E2" s="114"/>
      <c r="F2" s="114"/>
      <c r="G2" s="114"/>
      <c r="H2" s="114"/>
      <c r="I2" s="114"/>
      <c r="J2" s="114"/>
      <c r="K2" s="114"/>
      <c r="L2" s="114"/>
      <c r="M2" s="114"/>
      <c r="N2" s="114"/>
      <c r="O2" s="114"/>
      <c r="P2" s="114"/>
      <c r="Q2" s="115"/>
      <c r="R2" s="116"/>
    </row>
    <row r="3" spans="1:18" s="61" customFormat="1" ht="118.5" customHeight="1" x14ac:dyDescent="0.2">
      <c r="A3" s="57" t="s">
        <v>254</v>
      </c>
      <c r="B3" s="58" t="s">
        <v>370</v>
      </c>
      <c r="C3" s="59" t="s">
        <v>37</v>
      </c>
      <c r="D3" s="59" t="s">
        <v>32</v>
      </c>
      <c r="E3" s="59" t="s">
        <v>8</v>
      </c>
      <c r="F3" s="59" t="s">
        <v>255</v>
      </c>
      <c r="G3" s="59" t="s">
        <v>31</v>
      </c>
      <c r="H3" s="59" t="s">
        <v>285</v>
      </c>
      <c r="I3" s="59" t="s">
        <v>284</v>
      </c>
      <c r="J3" s="59" t="s">
        <v>286</v>
      </c>
      <c r="K3" s="59" t="s">
        <v>12</v>
      </c>
      <c r="L3" s="59" t="s">
        <v>10</v>
      </c>
      <c r="M3" s="59" t="s">
        <v>11</v>
      </c>
      <c r="N3" s="59" t="s">
        <v>9</v>
      </c>
      <c r="O3" s="59" t="s">
        <v>13</v>
      </c>
      <c r="P3" s="59" t="s">
        <v>33</v>
      </c>
      <c r="Q3" s="58" t="s">
        <v>113</v>
      </c>
      <c r="R3" s="60" t="s">
        <v>112</v>
      </c>
    </row>
    <row r="4" spans="1:18" ht="15.75" x14ac:dyDescent="0.25">
      <c r="A4" s="109">
        <v>1</v>
      </c>
      <c r="B4" s="121" t="str">
        <f>VLOOKUP(D4,Formler!$A:$D,2,FALSE)</f>
        <v>Betula pendula</v>
      </c>
      <c r="C4" s="62" t="str">
        <f>VLOOKUP(D4,Formler!$A:$D,3,FALSE)</f>
        <v>Vårtbjörk</v>
      </c>
      <c r="D4" s="63">
        <v>26</v>
      </c>
      <c r="E4" s="62">
        <f>VLOOKUP(D4,Formler!$Q:$S,3,FALSE)</f>
        <v>176.14036311312771</v>
      </c>
      <c r="F4" s="63">
        <v>160</v>
      </c>
      <c r="G4" s="64">
        <f>(F4*F4)/(4*PI())</f>
        <v>2037.1832715762603</v>
      </c>
      <c r="H4" s="65">
        <f>G4*E4</f>
        <v>358830.20118343196</v>
      </c>
      <c r="I4" s="63">
        <v>2</v>
      </c>
      <c r="J4" s="66">
        <f>IF(I4=1,IF(70*G4+IF(I4=1,20000,(IF(I4=2,10000,0)))&gt;=85000,85000,70*G4+IF(I4=1,20000,(IF(I4=2,10000,0)))),IF(70*G4+IF(I4=1,20000,(IF(I4=2,10000,0)))&gt;=75000,75000,70*G4+IF(I4=1,20000,(IF(I4=2,10000,0)))))</f>
        <v>75000</v>
      </c>
      <c r="K4" s="63">
        <v>4</v>
      </c>
      <c r="L4" s="63">
        <v>3</v>
      </c>
      <c r="M4" s="63">
        <v>2</v>
      </c>
      <c r="N4" s="63">
        <v>3</v>
      </c>
      <c r="O4" s="67">
        <f>(SUM(K4:N4)/16)</f>
        <v>0.75</v>
      </c>
      <c r="P4" s="68">
        <f>H4*O4+J4</f>
        <v>344122.65088757395</v>
      </c>
      <c r="Q4" s="69"/>
      <c r="R4" s="70">
        <f>P4*Q4</f>
        <v>0</v>
      </c>
    </row>
    <row r="5" spans="1:18" ht="15.75" x14ac:dyDescent="0.25">
      <c r="A5" s="109">
        <v>2</v>
      </c>
      <c r="B5" s="121" t="str">
        <f>VLOOKUP(D5,Formler!$A:$D,2,FALSE)</f>
        <v>Betula pendula</v>
      </c>
      <c r="C5" s="62" t="str">
        <f>VLOOKUP(D5,Formler!$A:$D,3,FALSE)</f>
        <v>Vårtbjörk</v>
      </c>
      <c r="D5" s="63">
        <v>26</v>
      </c>
      <c r="E5" s="62">
        <f>VLOOKUP(D5,Formler!$Q:$S,3,FALSE)</f>
        <v>176.14036311312771</v>
      </c>
      <c r="F5" s="63">
        <v>140</v>
      </c>
      <c r="G5" s="64">
        <f t="shared" ref="G5:G33" si="0">(F5*F5)/(4*PI())</f>
        <v>1559.7184423005745</v>
      </c>
      <c r="H5" s="65">
        <f t="shared" ref="H5:H23" si="1">G5*E5</f>
        <v>274729.37278106512</v>
      </c>
      <c r="I5" s="63">
        <v>2</v>
      </c>
      <c r="J5" s="66">
        <f t="shared" ref="J5:J33" si="2">IF(I5=1,IF(70*G5+IF(I5=1,20000,(IF(I5=2,10000,0)))&gt;=85000,85000,70*G5+IF(I5=1,20000,(IF(I5=2,10000,0)))),IF(70*G5+IF(I5=1,20000,(IF(I5=2,10000,0)))&gt;=75000,75000,70*G5+IF(I5=1,20000,(IF(I5=2,10000,0)))))</f>
        <v>75000</v>
      </c>
      <c r="K5" s="63">
        <v>4</v>
      </c>
      <c r="L5" s="63">
        <v>3</v>
      </c>
      <c r="M5" s="63">
        <v>3</v>
      </c>
      <c r="N5" s="63">
        <v>3</v>
      </c>
      <c r="O5" s="67">
        <f t="shared" ref="O5:O31" si="3">(SUM(K5:N5)/16)</f>
        <v>0.8125</v>
      </c>
      <c r="P5" s="68">
        <f t="shared" ref="P5:P33" si="4">H5*O5+J5</f>
        <v>298217.61538461538</v>
      </c>
      <c r="Q5" s="69"/>
      <c r="R5" s="70">
        <f>P5*Q5</f>
        <v>0</v>
      </c>
    </row>
    <row r="6" spans="1:18" ht="15.75" x14ac:dyDescent="0.25">
      <c r="A6" s="109">
        <v>3</v>
      </c>
      <c r="B6" s="121" t="str">
        <f>VLOOKUP(D6,Formler!$A:$D,2,FALSE)</f>
        <v>Ulmus glabra</v>
      </c>
      <c r="C6" s="62" t="str">
        <f>VLOOKUP(D6,Formler!$A:$D,3,FALSE)</f>
        <v>Skogsalm</v>
      </c>
      <c r="D6" s="63">
        <v>153</v>
      </c>
      <c r="E6" s="62">
        <f>VLOOKUP(D6,Formler!$Q:$S,3,FALSE)</f>
        <v>169.41549590388129</v>
      </c>
      <c r="F6" s="63">
        <v>85</v>
      </c>
      <c r="G6" s="64">
        <f t="shared" si="0"/>
        <v>574.94723191947196</v>
      </c>
      <c r="H6" s="65">
        <f t="shared" si="1"/>
        <v>97404.970414201191</v>
      </c>
      <c r="I6" s="63">
        <v>2</v>
      </c>
      <c r="J6" s="66">
        <f t="shared" si="2"/>
        <v>50246.306234363037</v>
      </c>
      <c r="K6" s="63">
        <v>3</v>
      </c>
      <c r="L6" s="63">
        <v>2</v>
      </c>
      <c r="M6" s="63">
        <v>2</v>
      </c>
      <c r="N6" s="63">
        <v>2</v>
      </c>
      <c r="O6" s="67">
        <f t="shared" si="3"/>
        <v>0.5625</v>
      </c>
      <c r="P6" s="68">
        <f t="shared" si="4"/>
        <v>105036.60209235121</v>
      </c>
      <c r="Q6" s="69"/>
      <c r="R6" s="70">
        <f t="shared" ref="R6:R33" si="5">P6*Q6</f>
        <v>0</v>
      </c>
    </row>
    <row r="7" spans="1:18" ht="15.75" x14ac:dyDescent="0.25">
      <c r="A7" s="109">
        <v>4</v>
      </c>
      <c r="B7" s="121" t="str">
        <f>VLOOKUP(D7,Formler!$A:$D,2,FALSE)</f>
        <v>Sorbus aucuparia</v>
      </c>
      <c r="C7" s="62" t="str">
        <f>VLOOKUP(D7,Formler!$A:$D,3,FALSE)</f>
        <v>Rönn</v>
      </c>
      <c r="D7" s="63">
        <v>134</v>
      </c>
      <c r="E7" s="62">
        <f>VLOOKUP(D7,Formler!$Q:$S,3,FALSE)</f>
        <v>160.89911534551086</v>
      </c>
      <c r="F7" s="63">
        <v>50</v>
      </c>
      <c r="G7" s="64">
        <f t="shared" si="0"/>
        <v>198.94367886486918</v>
      </c>
      <c r="H7" s="65">
        <f t="shared" si="1"/>
        <v>32009.86193293886</v>
      </c>
      <c r="I7" s="63">
        <v>2</v>
      </c>
      <c r="J7" s="66">
        <f t="shared" si="2"/>
        <v>23926.057520540842</v>
      </c>
      <c r="K7" s="63">
        <v>3</v>
      </c>
      <c r="L7" s="63">
        <v>2</v>
      </c>
      <c r="M7" s="63">
        <v>2</v>
      </c>
      <c r="N7" s="63">
        <v>2</v>
      </c>
      <c r="O7" s="67">
        <f t="shared" si="3"/>
        <v>0.5625</v>
      </c>
      <c r="P7" s="68">
        <f t="shared" si="4"/>
        <v>41931.604857818951</v>
      </c>
      <c r="Q7" s="69"/>
      <c r="R7" s="70">
        <f t="shared" si="5"/>
        <v>0</v>
      </c>
    </row>
    <row r="8" spans="1:18" ht="15.75" x14ac:dyDescent="0.25">
      <c r="A8" s="109">
        <v>5</v>
      </c>
      <c r="B8" s="121" t="str">
        <f>VLOOKUP(D8,Formler!$A:$D,2,FALSE)</f>
        <v>Betula pendula</v>
      </c>
      <c r="C8" s="62" t="str">
        <f>VLOOKUP(D8,Formler!$A:$D,3,FALSE)</f>
        <v>Vårtbjörk</v>
      </c>
      <c r="D8" s="63">
        <v>26</v>
      </c>
      <c r="E8" s="62">
        <f>VLOOKUP(D8,Formler!$Q:$S,3,FALSE)</f>
        <v>176.14036311312771</v>
      </c>
      <c r="F8" s="63">
        <v>185</v>
      </c>
      <c r="G8" s="64">
        <f t="shared" si="0"/>
        <v>2723.5389636600589</v>
      </c>
      <c r="H8" s="65">
        <f t="shared" si="1"/>
        <v>479725.14201183431</v>
      </c>
      <c r="I8" s="63">
        <v>2</v>
      </c>
      <c r="J8" s="66">
        <f t="shared" si="2"/>
        <v>75000</v>
      </c>
      <c r="K8" s="63">
        <v>4</v>
      </c>
      <c r="L8" s="63">
        <v>4</v>
      </c>
      <c r="M8" s="63">
        <v>3</v>
      </c>
      <c r="N8" s="63">
        <v>3</v>
      </c>
      <c r="O8" s="67">
        <f t="shared" si="3"/>
        <v>0.875</v>
      </c>
      <c r="P8" s="68">
        <f t="shared" si="4"/>
        <v>494759.49926035502</v>
      </c>
      <c r="Q8" s="69"/>
      <c r="R8" s="70">
        <f t="shared" si="5"/>
        <v>0</v>
      </c>
    </row>
    <row r="9" spans="1:18" ht="15.75" x14ac:dyDescent="0.25">
      <c r="A9" s="109">
        <v>6</v>
      </c>
      <c r="B9" s="121" t="str">
        <f>VLOOKUP(D9,Formler!$A:$D,2,FALSE)</f>
        <v>Betula pendula</v>
      </c>
      <c r="C9" s="62" t="str">
        <f>VLOOKUP(D9,Formler!$A:$D,3,FALSE)</f>
        <v>Vårtbjörk</v>
      </c>
      <c r="D9" s="63">
        <v>26</v>
      </c>
      <c r="E9" s="62">
        <f>VLOOKUP(D9,Formler!$Q:$S,3,FALSE)</f>
        <v>176.14036311312771</v>
      </c>
      <c r="F9" s="63">
        <v>120</v>
      </c>
      <c r="G9" s="64">
        <f t="shared" si="0"/>
        <v>1145.9155902616465</v>
      </c>
      <c r="H9" s="65">
        <f t="shared" si="1"/>
        <v>201841.98816568046</v>
      </c>
      <c r="I9" s="63">
        <v>2</v>
      </c>
      <c r="J9" s="66">
        <f t="shared" si="2"/>
        <v>75000</v>
      </c>
      <c r="K9" s="63">
        <v>4</v>
      </c>
      <c r="L9" s="63">
        <v>3</v>
      </c>
      <c r="M9" s="63">
        <v>3</v>
      </c>
      <c r="N9" s="63">
        <v>3</v>
      </c>
      <c r="O9" s="67">
        <f t="shared" si="3"/>
        <v>0.8125</v>
      </c>
      <c r="P9" s="68">
        <f t="shared" si="4"/>
        <v>238996.61538461538</v>
      </c>
      <c r="Q9" s="69"/>
      <c r="R9" s="70">
        <f t="shared" si="5"/>
        <v>0</v>
      </c>
    </row>
    <row r="10" spans="1:18" ht="15.75" x14ac:dyDescent="0.25">
      <c r="A10" s="109">
        <v>7</v>
      </c>
      <c r="B10" s="121" t="str">
        <f>VLOOKUP(D10,Formler!$A:$D,2,FALSE)</f>
        <v>Betula pendula</v>
      </c>
      <c r="C10" s="62" t="str">
        <f>VLOOKUP(D10,Formler!$A:$D,3,FALSE)</f>
        <v>Vårtbjörk</v>
      </c>
      <c r="D10" s="63">
        <v>26</v>
      </c>
      <c r="E10" s="62">
        <f>VLOOKUP(D10,Formler!$Q:$S,3,FALSE)</f>
        <v>176.14036311312771</v>
      </c>
      <c r="F10" s="63">
        <v>220</v>
      </c>
      <c r="G10" s="64">
        <f t="shared" si="0"/>
        <v>3851.5496228238671</v>
      </c>
      <c r="H10" s="65">
        <f t="shared" si="1"/>
        <v>678413.34911242605</v>
      </c>
      <c r="I10" s="63">
        <v>2</v>
      </c>
      <c r="J10" s="66">
        <f t="shared" si="2"/>
        <v>75000</v>
      </c>
      <c r="K10" s="63">
        <v>4</v>
      </c>
      <c r="L10" s="63">
        <v>4</v>
      </c>
      <c r="M10" s="63">
        <v>3</v>
      </c>
      <c r="N10" s="63">
        <v>3</v>
      </c>
      <c r="O10" s="67">
        <f t="shared" si="3"/>
        <v>0.875</v>
      </c>
      <c r="P10" s="68">
        <f t="shared" si="4"/>
        <v>668611.68047337281</v>
      </c>
      <c r="Q10" s="69"/>
      <c r="R10" s="70">
        <f t="shared" si="5"/>
        <v>0</v>
      </c>
    </row>
    <row r="11" spans="1:18" ht="15.75" x14ac:dyDescent="0.25">
      <c r="A11" s="109">
        <v>8</v>
      </c>
      <c r="B11" s="121" t="str">
        <f>VLOOKUP(D11,Formler!$A:$D,2,FALSE)</f>
        <v>Quercus robur</v>
      </c>
      <c r="C11" s="62" t="str">
        <f>VLOOKUP(D11,Formler!$A:$D,3,FALSE)</f>
        <v>Ek</v>
      </c>
      <c r="D11" s="63">
        <v>117</v>
      </c>
      <c r="E11" s="62">
        <f>VLOOKUP(D11,Formler!$Q:$S,3,FALSE)</f>
        <v>209.3512730018696</v>
      </c>
      <c r="F11" s="63">
        <v>315</v>
      </c>
      <c r="G11" s="64">
        <f t="shared" si="0"/>
        <v>7896.074614146658</v>
      </c>
      <c r="H11" s="65">
        <f t="shared" si="1"/>
        <v>1653053.2721893492</v>
      </c>
      <c r="I11" s="63">
        <v>2</v>
      </c>
      <c r="J11" s="66">
        <f t="shared" si="2"/>
        <v>75000</v>
      </c>
      <c r="K11" s="63">
        <v>0</v>
      </c>
      <c r="L11" s="63">
        <v>0</v>
      </c>
      <c r="M11" s="63">
        <v>0</v>
      </c>
      <c r="N11" s="63">
        <v>0</v>
      </c>
      <c r="O11" s="67">
        <f t="shared" si="3"/>
        <v>0</v>
      </c>
      <c r="P11" s="68">
        <f t="shared" si="4"/>
        <v>75000</v>
      </c>
      <c r="Q11" s="69"/>
      <c r="R11" s="70">
        <f t="shared" si="5"/>
        <v>0</v>
      </c>
    </row>
    <row r="12" spans="1:18" ht="15.75" x14ac:dyDescent="0.25">
      <c r="A12" s="109">
        <v>9</v>
      </c>
      <c r="B12" s="121" t="str">
        <f>VLOOKUP(D12,Formler!$A:$D,2,FALSE)</f>
        <v>Betula pendula</v>
      </c>
      <c r="C12" s="62" t="str">
        <f>VLOOKUP(D12,Formler!$A:$D,3,FALSE)</f>
        <v>Vårtbjörk</v>
      </c>
      <c r="D12" s="63">
        <v>26</v>
      </c>
      <c r="E12" s="62">
        <f>VLOOKUP(D12,Formler!$Q:$S,3,FALSE)</f>
        <v>176.14036311312771</v>
      </c>
      <c r="F12" s="63">
        <v>205</v>
      </c>
      <c r="G12" s="64">
        <f t="shared" si="0"/>
        <v>3344.2432417184509</v>
      </c>
      <c r="H12" s="65">
        <f t="shared" si="1"/>
        <v>589056.2189349113</v>
      </c>
      <c r="I12" s="63">
        <v>2</v>
      </c>
      <c r="J12" s="66">
        <f t="shared" si="2"/>
        <v>75000</v>
      </c>
      <c r="K12" s="63">
        <v>4</v>
      </c>
      <c r="L12" s="63">
        <v>4</v>
      </c>
      <c r="M12" s="63">
        <v>4</v>
      </c>
      <c r="N12" s="63">
        <v>2</v>
      </c>
      <c r="O12" s="67">
        <f t="shared" si="3"/>
        <v>0.875</v>
      </c>
      <c r="P12" s="68">
        <f t="shared" si="4"/>
        <v>590424.19156804739</v>
      </c>
      <c r="Q12" s="69"/>
      <c r="R12" s="70">
        <f t="shared" si="5"/>
        <v>0</v>
      </c>
    </row>
    <row r="13" spans="1:18" ht="15.75" x14ac:dyDescent="0.25">
      <c r="A13" s="109">
        <v>10</v>
      </c>
      <c r="B13" s="121" t="str">
        <f>VLOOKUP(D13,Formler!$A:$D,2,FALSE)</f>
        <v>Ulmus glabra</v>
      </c>
      <c r="C13" s="62" t="str">
        <f>VLOOKUP(D13,Formler!$A:$D,3,FALSE)</f>
        <v>Skogsalm</v>
      </c>
      <c r="D13" s="63">
        <v>153</v>
      </c>
      <c r="E13" s="62">
        <f>VLOOKUP(D13,Formler!$Q:$S,3,FALSE)</f>
        <v>169.41549590388129</v>
      </c>
      <c r="F13" s="63">
        <v>65</v>
      </c>
      <c r="G13" s="64">
        <f t="shared" si="0"/>
        <v>336.21481728162888</v>
      </c>
      <c r="H13" s="65">
        <f t="shared" si="1"/>
        <v>56959.999999999993</v>
      </c>
      <c r="I13" s="63">
        <v>2</v>
      </c>
      <c r="J13" s="66">
        <f t="shared" si="2"/>
        <v>33535.037209714021</v>
      </c>
      <c r="K13" s="63">
        <v>1</v>
      </c>
      <c r="L13" s="63">
        <v>1</v>
      </c>
      <c r="M13" s="63">
        <v>1</v>
      </c>
      <c r="N13" s="63">
        <v>1</v>
      </c>
      <c r="O13" s="67">
        <f t="shared" si="3"/>
        <v>0.25</v>
      </c>
      <c r="P13" s="68">
        <f t="shared" si="4"/>
        <v>47775.037209714021</v>
      </c>
      <c r="Q13" s="69"/>
      <c r="R13" s="70">
        <f t="shared" si="5"/>
        <v>0</v>
      </c>
    </row>
    <row r="14" spans="1:18" ht="15.75" x14ac:dyDescent="0.25">
      <c r="A14" s="109">
        <v>11</v>
      </c>
      <c r="B14" s="121" t="str">
        <f>VLOOKUP(D14,Formler!$A:$D,2,FALSE)</f>
        <v>Betula pendula</v>
      </c>
      <c r="C14" s="62" t="str">
        <f>VLOOKUP(D14,Formler!$A:$D,3,FALSE)</f>
        <v>Vårtbjörk</v>
      </c>
      <c r="D14" s="63">
        <v>26</v>
      </c>
      <c r="E14" s="62">
        <f>VLOOKUP(D14,Formler!$Q:$S,3,FALSE)</f>
        <v>176.14036311312771</v>
      </c>
      <c r="F14" s="63">
        <v>150</v>
      </c>
      <c r="G14" s="64">
        <f t="shared" si="0"/>
        <v>1790.4931097838225</v>
      </c>
      <c r="H14" s="65">
        <f t="shared" si="1"/>
        <v>315378.10650887573</v>
      </c>
      <c r="I14" s="63">
        <v>2</v>
      </c>
      <c r="J14" s="66">
        <f t="shared" si="2"/>
        <v>75000</v>
      </c>
      <c r="K14" s="63">
        <v>4</v>
      </c>
      <c r="L14" s="63">
        <v>4</v>
      </c>
      <c r="M14" s="63">
        <v>3</v>
      </c>
      <c r="N14" s="63">
        <v>3</v>
      </c>
      <c r="O14" s="67">
        <f t="shared" si="3"/>
        <v>0.875</v>
      </c>
      <c r="P14" s="68">
        <f t="shared" si="4"/>
        <v>350955.84319526626</v>
      </c>
      <c r="Q14" s="69"/>
      <c r="R14" s="70">
        <f t="shared" si="5"/>
        <v>0</v>
      </c>
    </row>
    <row r="15" spans="1:18" ht="15.75" x14ac:dyDescent="0.25">
      <c r="A15" s="109">
        <v>12</v>
      </c>
      <c r="B15" s="121" t="str">
        <f>VLOOKUP(D15,Formler!$A:$D,2,FALSE)</f>
        <v>Betula pendula</v>
      </c>
      <c r="C15" s="62" t="str">
        <f>VLOOKUP(D15,Formler!$A:$D,3,FALSE)</f>
        <v>Vårtbjörk</v>
      </c>
      <c r="D15" s="63">
        <v>26</v>
      </c>
      <c r="E15" s="62">
        <f>VLOOKUP(D15,Formler!$Q:$S,3,FALSE)</f>
        <v>176.14036311312771</v>
      </c>
      <c r="F15" s="63">
        <v>220</v>
      </c>
      <c r="G15" s="64">
        <f t="shared" si="0"/>
        <v>3851.5496228238671</v>
      </c>
      <c r="H15" s="65">
        <f t="shared" si="1"/>
        <v>678413.34911242605</v>
      </c>
      <c r="I15" s="63">
        <v>2</v>
      </c>
      <c r="J15" s="66">
        <f t="shared" si="2"/>
        <v>75000</v>
      </c>
      <c r="K15" s="63">
        <v>4</v>
      </c>
      <c r="L15" s="63">
        <v>4</v>
      </c>
      <c r="M15" s="63">
        <v>4</v>
      </c>
      <c r="N15" s="63">
        <v>3</v>
      </c>
      <c r="O15" s="67">
        <f t="shared" si="3"/>
        <v>0.9375</v>
      </c>
      <c r="P15" s="68">
        <f t="shared" si="4"/>
        <v>711012.51479289937</v>
      </c>
      <c r="Q15" s="69"/>
      <c r="R15" s="70">
        <f t="shared" si="5"/>
        <v>0</v>
      </c>
    </row>
    <row r="16" spans="1:18" ht="15.75" x14ac:dyDescent="0.25">
      <c r="A16" s="109">
        <v>13</v>
      </c>
      <c r="B16" s="122" t="str">
        <f>VLOOKUP(D16,Formler!$A:$D,2,FALSE)</f>
        <v>Prunus avium</v>
      </c>
      <c r="C16" s="62" t="str">
        <f>VLOOKUP(D16,Formler!$A:$D,3,FALSE)</f>
        <v>Fågelbär</v>
      </c>
      <c r="D16" s="63">
        <v>96</v>
      </c>
      <c r="E16" s="62">
        <f>VLOOKUP(D16,Formler!$Q:$S,3,FALSE)</f>
        <v>155.82299561805374</v>
      </c>
      <c r="F16" s="63">
        <v>110</v>
      </c>
      <c r="G16" s="64">
        <f t="shared" si="0"/>
        <v>962.88740570596678</v>
      </c>
      <c r="H16" s="65">
        <f t="shared" si="1"/>
        <v>150040</v>
      </c>
      <c r="I16" s="63">
        <v>2</v>
      </c>
      <c r="J16" s="66">
        <f t="shared" si="2"/>
        <v>75000</v>
      </c>
      <c r="K16" s="63">
        <v>4</v>
      </c>
      <c r="L16" s="63">
        <v>4</v>
      </c>
      <c r="M16" s="63">
        <v>4</v>
      </c>
      <c r="N16" s="63">
        <v>3</v>
      </c>
      <c r="O16" s="67">
        <f t="shared" si="3"/>
        <v>0.9375</v>
      </c>
      <c r="P16" s="68">
        <f t="shared" si="4"/>
        <v>215662.5</v>
      </c>
      <c r="Q16" s="69"/>
      <c r="R16" s="70">
        <f t="shared" si="5"/>
        <v>0</v>
      </c>
    </row>
    <row r="17" spans="1:18" ht="15.75" x14ac:dyDescent="0.25">
      <c r="A17" s="109">
        <v>14</v>
      </c>
      <c r="B17" s="121" t="str">
        <f>VLOOKUP(D17,Formler!$A:$D,2,FALSE)</f>
        <v>Betula pendula</v>
      </c>
      <c r="C17" s="62" t="str">
        <f>VLOOKUP(D17,Formler!$A:$D,3,FALSE)</f>
        <v>Vårtbjörk</v>
      </c>
      <c r="D17" s="63">
        <v>26</v>
      </c>
      <c r="E17" s="62">
        <f>VLOOKUP(D17,Formler!$Q:$S,3,FALSE)</f>
        <v>176.14036311312771</v>
      </c>
      <c r="F17" s="63">
        <v>175</v>
      </c>
      <c r="G17" s="64">
        <f t="shared" si="0"/>
        <v>2437.0600660946475</v>
      </c>
      <c r="H17" s="65">
        <f t="shared" si="1"/>
        <v>429264.64497041423</v>
      </c>
      <c r="I17" s="63">
        <v>2</v>
      </c>
      <c r="J17" s="66">
        <f t="shared" si="2"/>
        <v>75000</v>
      </c>
      <c r="K17" s="63">
        <v>3</v>
      </c>
      <c r="L17" s="63">
        <v>4</v>
      </c>
      <c r="M17" s="63">
        <v>4</v>
      </c>
      <c r="N17" s="63">
        <v>2</v>
      </c>
      <c r="O17" s="67">
        <f t="shared" si="3"/>
        <v>0.8125</v>
      </c>
      <c r="P17" s="68">
        <f t="shared" si="4"/>
        <v>423777.52403846156</v>
      </c>
      <c r="Q17" s="69"/>
      <c r="R17" s="70">
        <f t="shared" si="5"/>
        <v>0</v>
      </c>
    </row>
    <row r="18" spans="1:18" ht="15.75" x14ac:dyDescent="0.25">
      <c r="A18" s="109">
        <v>15</v>
      </c>
      <c r="B18" s="122" t="str">
        <f>VLOOKUP(D18,Formler!$A:$D,2,FALSE)</f>
        <v>Populus tremula</v>
      </c>
      <c r="C18" s="62" t="str">
        <f>VLOOKUP(D18,Formler!$A:$D,3,FALSE)</f>
        <v>Asp</v>
      </c>
      <c r="D18" s="63">
        <v>91</v>
      </c>
      <c r="E18" s="62">
        <f>VLOOKUP(D18,Formler!$Q:$S,3,FALSE)</f>
        <v>152.33564187951262</v>
      </c>
      <c r="F18" s="63">
        <v>130</v>
      </c>
      <c r="G18" s="64">
        <f t="shared" si="0"/>
        <v>1344.8592691265155</v>
      </c>
      <c r="H18" s="65">
        <f t="shared" si="1"/>
        <v>204869.99999999994</v>
      </c>
      <c r="I18" s="63">
        <v>2</v>
      </c>
      <c r="J18" s="66">
        <f t="shared" si="2"/>
        <v>75000</v>
      </c>
      <c r="K18" s="63">
        <v>4</v>
      </c>
      <c r="L18" s="63">
        <v>4</v>
      </c>
      <c r="M18" s="63">
        <v>3</v>
      </c>
      <c r="N18" s="63">
        <v>3</v>
      </c>
      <c r="O18" s="67">
        <f t="shared" si="3"/>
        <v>0.875</v>
      </c>
      <c r="P18" s="68">
        <f t="shared" si="4"/>
        <v>254261.24999999994</v>
      </c>
      <c r="Q18" s="69"/>
      <c r="R18" s="70">
        <f t="shared" si="5"/>
        <v>0</v>
      </c>
    </row>
    <row r="19" spans="1:18" ht="15.75" x14ac:dyDescent="0.25">
      <c r="A19" s="109">
        <v>16</v>
      </c>
      <c r="B19" s="122" t="str">
        <f>VLOOKUP(D19,Formler!$A:$D,2,FALSE)</f>
        <v>Betula pendula</v>
      </c>
      <c r="C19" s="62" t="str">
        <f>VLOOKUP(D19,Formler!$A:$D,3,FALSE)</f>
        <v>Vårtbjörk</v>
      </c>
      <c r="D19" s="63">
        <v>26</v>
      </c>
      <c r="E19" s="62">
        <f>VLOOKUP(D19,Formler!$Q:$S,3,FALSE)</f>
        <v>176.14036311312771</v>
      </c>
      <c r="F19" s="63">
        <v>110</v>
      </c>
      <c r="G19" s="64">
        <f t="shared" si="0"/>
        <v>962.88740570596678</v>
      </c>
      <c r="H19" s="65">
        <f t="shared" si="1"/>
        <v>169603.33727810651</v>
      </c>
      <c r="I19" s="63">
        <v>2</v>
      </c>
      <c r="J19" s="66">
        <f t="shared" si="2"/>
        <v>75000</v>
      </c>
      <c r="K19" s="63">
        <v>3</v>
      </c>
      <c r="L19" s="63">
        <v>4</v>
      </c>
      <c r="M19" s="63">
        <v>3</v>
      </c>
      <c r="N19" s="63">
        <v>2</v>
      </c>
      <c r="O19" s="67">
        <f t="shared" si="3"/>
        <v>0.75</v>
      </c>
      <c r="P19" s="68">
        <f t="shared" si="4"/>
        <v>202202.50295857989</v>
      </c>
      <c r="Q19" s="69"/>
      <c r="R19" s="70">
        <f t="shared" si="5"/>
        <v>0</v>
      </c>
    </row>
    <row r="20" spans="1:18" ht="15.75" x14ac:dyDescent="0.25">
      <c r="A20" s="109">
        <v>17</v>
      </c>
      <c r="B20" s="122" t="str">
        <f>VLOOKUP(D20,Formler!$A:$D,2,FALSE)</f>
        <v>Betula pendula</v>
      </c>
      <c r="C20" s="62" t="str">
        <f>VLOOKUP(D20,Formler!$A:$D,3,FALSE)</f>
        <v>Vårtbjörk</v>
      </c>
      <c r="D20" s="63">
        <v>26</v>
      </c>
      <c r="E20" s="62">
        <f>VLOOKUP(D20,Formler!$Q:$S,3,FALSE)</f>
        <v>176.14036311312771</v>
      </c>
      <c r="F20" s="63">
        <v>135</v>
      </c>
      <c r="G20" s="64">
        <f t="shared" si="0"/>
        <v>1450.2994189248964</v>
      </c>
      <c r="H20" s="65">
        <f t="shared" si="1"/>
        <v>255456.26627218936</v>
      </c>
      <c r="I20" s="63">
        <v>2</v>
      </c>
      <c r="J20" s="66">
        <f t="shared" si="2"/>
        <v>75000</v>
      </c>
      <c r="K20" s="63">
        <v>4</v>
      </c>
      <c r="L20" s="63">
        <v>4</v>
      </c>
      <c r="M20" s="63">
        <v>3</v>
      </c>
      <c r="N20" s="63">
        <v>4</v>
      </c>
      <c r="O20" s="67">
        <f t="shared" si="3"/>
        <v>0.9375</v>
      </c>
      <c r="P20" s="68">
        <f t="shared" si="4"/>
        <v>314490.24963017751</v>
      </c>
      <c r="Q20" s="69"/>
      <c r="R20" s="70">
        <f t="shared" si="5"/>
        <v>0</v>
      </c>
    </row>
    <row r="21" spans="1:18" ht="15.75" x14ac:dyDescent="0.25">
      <c r="A21" s="109">
        <v>18</v>
      </c>
      <c r="B21" s="122" t="str">
        <f>VLOOKUP(D21,Formler!$A:$D,2,FALSE)</f>
        <v>Betula pendula</v>
      </c>
      <c r="C21" s="62" t="str">
        <f>VLOOKUP(D21,Formler!$A:$D,3,FALSE)</f>
        <v>Vårtbjörk</v>
      </c>
      <c r="D21" s="63">
        <v>26</v>
      </c>
      <c r="E21" s="62">
        <f>VLOOKUP(D21,Formler!$Q:$S,3,FALSE)</f>
        <v>176.14036311312771</v>
      </c>
      <c r="F21" s="63">
        <v>90</v>
      </c>
      <c r="G21" s="64">
        <f t="shared" si="0"/>
        <v>644.57751952217609</v>
      </c>
      <c r="H21" s="65">
        <f t="shared" si="1"/>
        <v>113536.11834319525</v>
      </c>
      <c r="I21" s="63">
        <v>2</v>
      </c>
      <c r="J21" s="66">
        <f t="shared" si="2"/>
        <v>55120.426366552325</v>
      </c>
      <c r="K21" s="63">
        <v>4</v>
      </c>
      <c r="L21" s="63">
        <v>3</v>
      </c>
      <c r="M21" s="63">
        <v>4</v>
      </c>
      <c r="N21" s="63">
        <v>3</v>
      </c>
      <c r="O21" s="67">
        <f t="shared" si="3"/>
        <v>0.875</v>
      </c>
      <c r="P21" s="68">
        <f t="shared" si="4"/>
        <v>154464.52991684817</v>
      </c>
      <c r="Q21" s="69"/>
      <c r="R21" s="70">
        <f t="shared" si="5"/>
        <v>0</v>
      </c>
    </row>
    <row r="22" spans="1:18" ht="15.75" x14ac:dyDescent="0.25">
      <c r="A22" s="109">
        <v>19</v>
      </c>
      <c r="B22" s="122" t="str">
        <f>VLOOKUP(D22,Formler!$A:$D,2,FALSE)</f>
        <v>Betula pendula</v>
      </c>
      <c r="C22" s="62" t="str">
        <f>VLOOKUP(D22,Formler!$A:$D,3,FALSE)</f>
        <v>Vårtbjörk</v>
      </c>
      <c r="D22" s="63">
        <v>26</v>
      </c>
      <c r="E22" s="62">
        <f>VLOOKUP(D22,Formler!$Q:$S,3,FALSE)</f>
        <v>176.14036311312771</v>
      </c>
      <c r="F22" s="63">
        <v>170</v>
      </c>
      <c r="G22" s="64">
        <f t="shared" si="0"/>
        <v>2299.7889276778878</v>
      </c>
      <c r="H22" s="65">
        <f t="shared" si="1"/>
        <v>405085.65680473374</v>
      </c>
      <c r="I22" s="63">
        <v>2</v>
      </c>
      <c r="J22" s="66">
        <f t="shared" si="2"/>
        <v>75000</v>
      </c>
      <c r="K22" s="63">
        <v>4</v>
      </c>
      <c r="L22" s="63">
        <v>4</v>
      </c>
      <c r="M22" s="63">
        <v>2</v>
      </c>
      <c r="N22" s="63">
        <v>3</v>
      </c>
      <c r="O22" s="67">
        <f t="shared" si="3"/>
        <v>0.8125</v>
      </c>
      <c r="P22" s="68">
        <f t="shared" si="4"/>
        <v>404132.09615384619</v>
      </c>
      <c r="Q22" s="69"/>
      <c r="R22" s="70">
        <f t="shared" si="5"/>
        <v>0</v>
      </c>
    </row>
    <row r="23" spans="1:18" ht="15.75" x14ac:dyDescent="0.25">
      <c r="A23" s="109">
        <v>20</v>
      </c>
      <c r="B23" s="122" t="str">
        <f>VLOOKUP(D23,Formler!$A:$D,2,FALSE)</f>
        <v>Betula pendula</v>
      </c>
      <c r="C23" s="62" t="str">
        <f>VLOOKUP(D23,Formler!$A:$D,3,FALSE)</f>
        <v>Vårtbjörk</v>
      </c>
      <c r="D23" s="63">
        <v>26</v>
      </c>
      <c r="E23" s="62">
        <f>VLOOKUP(D23,Formler!$Q:$S,3,FALSE)</f>
        <v>176.14036311312771</v>
      </c>
      <c r="F23" s="63">
        <v>90</v>
      </c>
      <c r="G23" s="64">
        <f t="shared" si="0"/>
        <v>644.57751952217609</v>
      </c>
      <c r="H23" s="65">
        <f t="shared" si="1"/>
        <v>113536.11834319525</v>
      </c>
      <c r="I23" s="63">
        <v>2</v>
      </c>
      <c r="J23" s="66">
        <f t="shared" si="2"/>
        <v>55120.426366552325</v>
      </c>
      <c r="K23" s="63">
        <v>4</v>
      </c>
      <c r="L23" s="63">
        <v>4</v>
      </c>
      <c r="M23" s="63">
        <v>4</v>
      </c>
      <c r="N23" s="63">
        <v>3</v>
      </c>
      <c r="O23" s="67">
        <f t="shared" si="3"/>
        <v>0.9375</v>
      </c>
      <c r="P23" s="68">
        <f t="shared" si="4"/>
        <v>161560.53731329789</v>
      </c>
      <c r="Q23" s="69"/>
      <c r="R23" s="70">
        <f t="shared" si="5"/>
        <v>0</v>
      </c>
    </row>
    <row r="24" spans="1:18" ht="15.75" x14ac:dyDescent="0.25">
      <c r="A24" s="109">
        <v>21</v>
      </c>
      <c r="B24" s="122" t="str">
        <f>VLOOKUP(D24,Formler!$A:$D,2,FALSE)</f>
        <v>Prunus padus</v>
      </c>
      <c r="C24" s="62" t="str">
        <f>VLOOKUP(D24,Formler!$A:$D,3,FALSE)</f>
        <v>Hägg</v>
      </c>
      <c r="D24" s="63">
        <v>102</v>
      </c>
      <c r="E24" s="62">
        <f>VLOOKUP(D24,Formler!$Q:$S,3,FALSE)</f>
        <v>160.89911534551086</v>
      </c>
      <c r="F24" s="63">
        <v>80</v>
      </c>
      <c r="G24" s="64">
        <f t="shared" si="0"/>
        <v>509.29581789406507</v>
      </c>
      <c r="H24" s="65">
        <f>G24*E24</f>
        <v>81945.24654832347</v>
      </c>
      <c r="I24" s="63">
        <v>2</v>
      </c>
      <c r="J24" s="66">
        <f t="shared" si="2"/>
        <v>45650.707252584558</v>
      </c>
      <c r="K24" s="63">
        <v>4</v>
      </c>
      <c r="L24" s="63">
        <v>4</v>
      </c>
      <c r="M24" s="63">
        <v>4</v>
      </c>
      <c r="N24" s="63">
        <v>3</v>
      </c>
      <c r="O24" s="67">
        <f t="shared" si="3"/>
        <v>0.9375</v>
      </c>
      <c r="P24" s="68">
        <f t="shared" si="4"/>
        <v>122474.37589163781</v>
      </c>
      <c r="Q24" s="69"/>
      <c r="R24" s="70">
        <f t="shared" si="5"/>
        <v>0</v>
      </c>
    </row>
    <row r="25" spans="1:18" ht="15.75" x14ac:dyDescent="0.25">
      <c r="A25" s="109">
        <v>22</v>
      </c>
      <c r="B25" s="122" t="str">
        <f>VLOOKUP(D25,Formler!$A:$D,2,FALSE)</f>
        <v>Betula pendula</v>
      </c>
      <c r="C25" s="62" t="str">
        <f>VLOOKUP(D25,Formler!$A:$D,3,FALSE)</f>
        <v>Vårtbjörk</v>
      </c>
      <c r="D25" s="63">
        <v>26</v>
      </c>
      <c r="E25" s="62">
        <f>VLOOKUP(D25,Formler!$Q:$S,3,FALSE)</f>
        <v>176.14036311312771</v>
      </c>
      <c r="F25" s="63">
        <v>125</v>
      </c>
      <c r="G25" s="64">
        <f t="shared" si="0"/>
        <v>1243.3979929054324</v>
      </c>
      <c r="H25" s="65">
        <f t="shared" ref="H25:H31" si="6">G25*E25</f>
        <v>219012.57396449705</v>
      </c>
      <c r="I25" s="63">
        <v>2</v>
      </c>
      <c r="J25" s="66">
        <f t="shared" si="2"/>
        <v>75000</v>
      </c>
      <c r="K25" s="63">
        <v>2</v>
      </c>
      <c r="L25" s="63">
        <v>3</v>
      </c>
      <c r="M25" s="63">
        <v>2</v>
      </c>
      <c r="N25" s="63">
        <v>1</v>
      </c>
      <c r="O25" s="67">
        <f t="shared" si="3"/>
        <v>0.5</v>
      </c>
      <c r="P25" s="68">
        <f t="shared" si="4"/>
        <v>184506.28698224854</v>
      </c>
      <c r="Q25" s="69"/>
      <c r="R25" s="70">
        <f t="shared" si="5"/>
        <v>0</v>
      </c>
    </row>
    <row r="26" spans="1:18" ht="15.75" x14ac:dyDescent="0.25">
      <c r="A26" s="109">
        <v>23</v>
      </c>
      <c r="B26" s="122" t="str">
        <f>VLOOKUP(D26,Formler!$A:$D,2,FALSE)</f>
        <v>Betula pendula</v>
      </c>
      <c r="C26" s="62" t="str">
        <f>VLOOKUP(D26,Formler!$A:$D,3,FALSE)</f>
        <v>Vårtbjörk</v>
      </c>
      <c r="D26" s="63">
        <v>26</v>
      </c>
      <c r="E26" s="62">
        <f>VLOOKUP(D26,Formler!$Q:$S,3,FALSE)</f>
        <v>176.14036311312771</v>
      </c>
      <c r="F26" s="63">
        <v>100</v>
      </c>
      <c r="G26" s="64">
        <f t="shared" si="0"/>
        <v>795.77471545947674</v>
      </c>
      <c r="H26" s="65">
        <f t="shared" si="6"/>
        <v>140168.04733727811</v>
      </c>
      <c r="I26" s="63">
        <v>2</v>
      </c>
      <c r="J26" s="66">
        <f t="shared" si="2"/>
        <v>65704.230082163369</v>
      </c>
      <c r="K26" s="63">
        <v>4</v>
      </c>
      <c r="L26" s="63">
        <v>4</v>
      </c>
      <c r="M26" s="63">
        <v>4</v>
      </c>
      <c r="N26" s="63">
        <v>3</v>
      </c>
      <c r="O26" s="67">
        <f t="shared" si="3"/>
        <v>0.9375</v>
      </c>
      <c r="P26" s="68">
        <f t="shared" si="4"/>
        <v>197111.77446086158</v>
      </c>
      <c r="Q26" s="69"/>
      <c r="R26" s="70">
        <f t="shared" si="5"/>
        <v>0</v>
      </c>
    </row>
    <row r="27" spans="1:18" ht="15.75" x14ac:dyDescent="0.25">
      <c r="A27" s="109">
        <v>24</v>
      </c>
      <c r="B27" s="122" t="str">
        <f>VLOOKUP(D27,Formler!$A:$D,2,FALSE)</f>
        <v>Quercus robur</v>
      </c>
      <c r="C27" s="62" t="str">
        <f>VLOOKUP(D27,Formler!$A:$D,3,FALSE)</f>
        <v>Ek</v>
      </c>
      <c r="D27" s="63">
        <v>117</v>
      </c>
      <c r="E27" s="62">
        <f>VLOOKUP(D27,Formler!$Q:$S,3,FALSE)</f>
        <v>209.3512730018696</v>
      </c>
      <c r="F27" s="63">
        <v>110</v>
      </c>
      <c r="G27" s="64">
        <f t="shared" si="0"/>
        <v>962.88740570596678</v>
      </c>
      <c r="H27" s="65">
        <f t="shared" si="6"/>
        <v>201581.70414201182</v>
      </c>
      <c r="I27" s="63">
        <v>2</v>
      </c>
      <c r="J27" s="66">
        <f t="shared" si="2"/>
        <v>75000</v>
      </c>
      <c r="K27" s="63">
        <v>4</v>
      </c>
      <c r="L27" s="63">
        <v>4</v>
      </c>
      <c r="M27" s="63">
        <v>4</v>
      </c>
      <c r="N27" s="63">
        <v>3</v>
      </c>
      <c r="O27" s="67">
        <f t="shared" si="3"/>
        <v>0.9375</v>
      </c>
      <c r="P27" s="68">
        <f t="shared" si="4"/>
        <v>263982.84763313609</v>
      </c>
      <c r="Q27" s="69"/>
      <c r="R27" s="70">
        <f t="shared" si="5"/>
        <v>0</v>
      </c>
    </row>
    <row r="28" spans="1:18" ht="15.75" x14ac:dyDescent="0.25">
      <c r="A28" s="109">
        <v>25</v>
      </c>
      <c r="B28" s="122" t="str">
        <f>VLOOKUP(D28,Formler!$A:$D,2,FALSE)</f>
        <v>Quercus robur</v>
      </c>
      <c r="C28" s="62" t="str">
        <f>VLOOKUP(D28,Formler!$A:$D,3,FALSE)</f>
        <v>Ek</v>
      </c>
      <c r="D28" s="63">
        <v>117</v>
      </c>
      <c r="E28" s="62">
        <f>VLOOKUP(D28,Formler!$Q:$S,3,FALSE)</f>
        <v>209.3512730018696</v>
      </c>
      <c r="F28" s="63">
        <v>65</v>
      </c>
      <c r="G28" s="64">
        <f t="shared" si="0"/>
        <v>336.21481728162888</v>
      </c>
      <c r="H28" s="65">
        <f t="shared" si="6"/>
        <v>70387</v>
      </c>
      <c r="I28" s="63">
        <v>2</v>
      </c>
      <c r="J28" s="66">
        <f t="shared" si="2"/>
        <v>33535.037209714021</v>
      </c>
      <c r="K28" s="63">
        <v>4</v>
      </c>
      <c r="L28" s="63">
        <v>4</v>
      </c>
      <c r="M28" s="63">
        <v>4</v>
      </c>
      <c r="N28" s="63">
        <v>3</v>
      </c>
      <c r="O28" s="67">
        <f t="shared" si="3"/>
        <v>0.9375</v>
      </c>
      <c r="P28" s="68">
        <f t="shared" si="4"/>
        <v>99522.849709714021</v>
      </c>
      <c r="Q28" s="69"/>
      <c r="R28" s="70">
        <f t="shared" si="5"/>
        <v>0</v>
      </c>
    </row>
    <row r="29" spans="1:18" ht="15.75" x14ac:dyDescent="0.25">
      <c r="A29" s="109">
        <v>26</v>
      </c>
      <c r="B29" s="122" t="str">
        <f>VLOOKUP(D29,Formler!$A:$D,2,FALSE)</f>
        <v>Quercus robur</v>
      </c>
      <c r="C29" s="62" t="str">
        <f>VLOOKUP(D29,Formler!$A:$D,3,FALSE)</f>
        <v>Ek</v>
      </c>
      <c r="D29" s="63">
        <v>117</v>
      </c>
      <c r="E29" s="62">
        <f>VLOOKUP(D29,Formler!$Q:$S,3,FALSE)</f>
        <v>209.3512730018696</v>
      </c>
      <c r="F29" s="63">
        <v>185</v>
      </c>
      <c r="G29" s="64">
        <f t="shared" si="0"/>
        <v>2723.5389636600589</v>
      </c>
      <c r="H29" s="65">
        <f t="shared" si="6"/>
        <v>570176.34911242605</v>
      </c>
      <c r="I29" s="63">
        <v>2</v>
      </c>
      <c r="J29" s="66">
        <f t="shared" si="2"/>
        <v>75000</v>
      </c>
      <c r="K29" s="63">
        <v>4</v>
      </c>
      <c r="L29" s="63">
        <v>4</v>
      </c>
      <c r="M29" s="63">
        <v>4</v>
      </c>
      <c r="N29" s="63">
        <v>3</v>
      </c>
      <c r="O29" s="67">
        <f t="shared" si="3"/>
        <v>0.9375</v>
      </c>
      <c r="P29" s="68">
        <f t="shared" si="4"/>
        <v>609540.32729289937</v>
      </c>
      <c r="Q29" s="69"/>
      <c r="R29" s="70">
        <f t="shared" si="5"/>
        <v>0</v>
      </c>
    </row>
    <row r="30" spans="1:18" ht="15.75" x14ac:dyDescent="0.25">
      <c r="A30" s="109">
        <v>27</v>
      </c>
      <c r="B30" s="122" t="str">
        <f>VLOOKUP(D30,Formler!$A:$D,2,FALSE)</f>
        <v>Quercus robur</v>
      </c>
      <c r="C30" s="62" t="str">
        <f>VLOOKUP(D30,Formler!$A:$D,3,FALSE)</f>
        <v>Ek</v>
      </c>
      <c r="D30" s="63">
        <v>117</v>
      </c>
      <c r="E30" s="62">
        <f>VLOOKUP(D30,Formler!$Q:$S,3,FALSE)</f>
        <v>209.3512730018696</v>
      </c>
      <c r="F30" s="63">
        <v>165</v>
      </c>
      <c r="G30" s="64">
        <f t="shared" si="0"/>
        <v>2166.4966628384254</v>
      </c>
      <c r="H30" s="65">
        <f t="shared" si="6"/>
        <v>453558.83431952662</v>
      </c>
      <c r="I30" s="63">
        <v>2</v>
      </c>
      <c r="J30" s="66">
        <f t="shared" si="2"/>
        <v>75000</v>
      </c>
      <c r="K30" s="63">
        <v>4</v>
      </c>
      <c r="L30" s="63">
        <v>4</v>
      </c>
      <c r="M30" s="63">
        <v>4</v>
      </c>
      <c r="N30" s="63">
        <v>3</v>
      </c>
      <c r="O30" s="67">
        <f t="shared" si="3"/>
        <v>0.9375</v>
      </c>
      <c r="P30" s="68">
        <f t="shared" si="4"/>
        <v>500211.40717455623</v>
      </c>
      <c r="Q30" s="69"/>
      <c r="R30" s="70">
        <f t="shared" si="5"/>
        <v>0</v>
      </c>
    </row>
    <row r="31" spans="1:18" ht="15.75" x14ac:dyDescent="0.25">
      <c r="A31" s="109">
        <v>28</v>
      </c>
      <c r="B31" s="122" t="str">
        <f>VLOOKUP(D31,Formler!$A:$D,2,FALSE)</f>
        <v>Quercus robur</v>
      </c>
      <c r="C31" s="62" t="str">
        <f>VLOOKUP(D31,Formler!$A:$D,3,FALSE)</f>
        <v>Ek</v>
      </c>
      <c r="D31" s="63">
        <v>117</v>
      </c>
      <c r="E31" s="62">
        <f>VLOOKUP(D31,Formler!$Q:$S,3,FALSE)</f>
        <v>209.3512730018696</v>
      </c>
      <c r="F31" s="63">
        <v>100</v>
      </c>
      <c r="G31" s="64">
        <f t="shared" si="0"/>
        <v>795.77471545947674</v>
      </c>
      <c r="H31" s="65">
        <f t="shared" si="6"/>
        <v>166596.44970414203</v>
      </c>
      <c r="I31" s="63">
        <v>2</v>
      </c>
      <c r="J31" s="66">
        <f t="shared" si="2"/>
        <v>65704.230082163369</v>
      </c>
      <c r="K31" s="63">
        <v>4</v>
      </c>
      <c r="L31" s="63">
        <v>4</v>
      </c>
      <c r="M31" s="63">
        <v>4</v>
      </c>
      <c r="N31" s="63">
        <v>2</v>
      </c>
      <c r="O31" s="67">
        <f t="shared" si="3"/>
        <v>0.875</v>
      </c>
      <c r="P31" s="68">
        <f t="shared" si="4"/>
        <v>211476.12357328762</v>
      </c>
      <c r="Q31" s="69"/>
      <c r="R31" s="70">
        <f t="shared" si="5"/>
        <v>0</v>
      </c>
    </row>
    <row r="32" spans="1:18" ht="15.75" x14ac:dyDescent="0.25">
      <c r="A32" s="109">
        <v>29</v>
      </c>
      <c r="B32" s="122" t="str">
        <f>VLOOKUP(D32,Formler!$A:$D,2,FALSE)</f>
        <v>Betula pendula</v>
      </c>
      <c r="C32" s="62" t="str">
        <f>VLOOKUP(D32,Formler!$A:$D,3,FALSE)</f>
        <v>Vårtbjörk</v>
      </c>
      <c r="D32" s="63">
        <v>26</v>
      </c>
      <c r="E32" s="62">
        <f>VLOOKUP(D32,Formler!$Q:$S,3,FALSE)</f>
        <v>176.14036311312771</v>
      </c>
      <c r="F32" s="63">
        <v>95</v>
      </c>
      <c r="G32" s="64">
        <f t="shared" si="0"/>
        <v>718.18668070217768</v>
      </c>
      <c r="H32" s="65">
        <f t="shared" ref="H32" si="7">G32*E32</f>
        <v>126501.66272189349</v>
      </c>
      <c r="I32" s="63">
        <v>2</v>
      </c>
      <c r="J32" s="66">
        <f t="shared" si="2"/>
        <v>60273.067649152435</v>
      </c>
      <c r="K32" s="63">
        <v>4</v>
      </c>
      <c r="L32" s="63">
        <v>4</v>
      </c>
      <c r="M32" s="63">
        <v>4</v>
      </c>
      <c r="N32" s="63">
        <v>3</v>
      </c>
      <c r="O32" s="67">
        <f t="shared" ref="O32" si="8">(SUM(K32:N32)/16)</f>
        <v>0.9375</v>
      </c>
      <c r="P32" s="68">
        <f t="shared" si="4"/>
        <v>178868.37645092758</v>
      </c>
      <c r="Q32" s="69"/>
      <c r="R32" s="70">
        <f t="shared" si="5"/>
        <v>0</v>
      </c>
    </row>
    <row r="33" spans="1:18" ht="15.75" x14ac:dyDescent="0.25">
      <c r="A33" s="109">
        <v>30</v>
      </c>
      <c r="B33" s="122" t="str">
        <f>VLOOKUP(D33,Formler!$A:$D,2,FALSE)</f>
        <v>Betula pendula</v>
      </c>
      <c r="C33" s="62" t="str">
        <f>VLOOKUP(D33,Formler!$A:$D,3,FALSE)</f>
        <v>Vårtbjörk</v>
      </c>
      <c r="D33" s="63">
        <v>26</v>
      </c>
      <c r="E33" s="62">
        <f>VLOOKUP(D33,Formler!$Q:$S,3,FALSE)</f>
        <v>176.14036311312771</v>
      </c>
      <c r="F33" s="63">
        <v>150</v>
      </c>
      <c r="G33" s="64">
        <f t="shared" si="0"/>
        <v>1790.4931097838225</v>
      </c>
      <c r="H33" s="65">
        <f t="shared" ref="H33" si="9">G33*E33</f>
        <v>315378.10650887573</v>
      </c>
      <c r="I33" s="63">
        <v>2</v>
      </c>
      <c r="J33" s="66">
        <f t="shared" si="2"/>
        <v>75000</v>
      </c>
      <c r="K33" s="63">
        <v>4</v>
      </c>
      <c r="L33" s="63">
        <v>4</v>
      </c>
      <c r="M33" s="63">
        <v>4</v>
      </c>
      <c r="N33" s="63">
        <v>3</v>
      </c>
      <c r="O33" s="67">
        <f t="shared" ref="O33" si="10">(SUM(K33:N33)/16)</f>
        <v>0.9375</v>
      </c>
      <c r="P33" s="68">
        <f t="shared" si="4"/>
        <v>370666.97485207103</v>
      </c>
      <c r="Q33" s="69"/>
      <c r="R33" s="70">
        <f t="shared" si="5"/>
        <v>0</v>
      </c>
    </row>
    <row r="35" spans="1:18" ht="15" x14ac:dyDescent="0.25">
      <c r="O35" s="55" t="s">
        <v>41</v>
      </c>
      <c r="P35" s="72">
        <f>SUM(P4:P34)</f>
        <v>8835756.389139181</v>
      </c>
      <c r="R35" s="72">
        <f>SUM(R4:R34)</f>
        <v>0</v>
      </c>
    </row>
  </sheetData>
  <mergeCells count="2">
    <mergeCell ref="D1:R1"/>
    <mergeCell ref="B2:R2"/>
  </mergeCells>
  <dataValidations disablePrompts="1" count="1">
    <dataValidation type="whole" allowBlank="1" showInputMessage="1" showErrorMessage="1" sqref="K4:N33" xr:uid="{00000000-0002-0000-0000-000000000000}">
      <formula1>0</formula1>
      <formula2>4</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2:ALZ176"/>
  <sheetViews>
    <sheetView zoomScale="80" zoomScaleNormal="80" workbookViewId="0">
      <pane xSplit="4" ySplit="6" topLeftCell="E106" activePane="bottomRight" state="frozen"/>
      <selection pane="topRight" activeCell="D1" sqref="D1"/>
      <selection pane="bottomLeft" activeCell="A7" sqref="A7"/>
      <selection pane="bottomRight" activeCell="C123" sqref="C123"/>
    </sheetView>
  </sheetViews>
  <sheetFormatPr defaultColWidth="9" defaultRowHeight="15" x14ac:dyDescent="0.25"/>
  <cols>
    <col min="1" max="1" width="8.125" style="1" customWidth="1"/>
    <col min="2" max="2" width="40.5" style="47" customWidth="1"/>
    <col min="3" max="3" width="23" style="1" bestFit="1" customWidth="1"/>
    <col min="4" max="4" width="15" style="1" bestFit="1" customWidth="1"/>
    <col min="5" max="5" width="20.125" style="1" bestFit="1" customWidth="1"/>
    <col min="6" max="6" width="15" style="1" customWidth="1"/>
    <col min="7" max="7" width="16.875" style="1" bestFit="1" customWidth="1"/>
    <col min="8" max="8" width="18.375" style="1" bestFit="1" customWidth="1"/>
    <col min="9" max="9" width="24.125" style="1" bestFit="1" customWidth="1"/>
    <col min="10" max="10" width="20.625" style="1" bestFit="1" customWidth="1"/>
    <col min="11" max="12" width="16.875" style="1" bestFit="1" customWidth="1"/>
    <col min="13" max="14" width="20.625" style="1" bestFit="1" customWidth="1"/>
    <col min="15" max="15" width="17.375" style="1" bestFit="1" customWidth="1"/>
    <col min="16" max="16" width="14.625" style="1" bestFit="1" customWidth="1"/>
    <col min="17" max="17" width="3.875" style="1" bestFit="1" customWidth="1"/>
    <col min="18" max="18" width="45.625" style="1" bestFit="1" customWidth="1"/>
    <col min="19" max="19" width="27" style="1" bestFit="1" customWidth="1"/>
    <col min="20" max="1014" width="8.125" style="1" customWidth="1"/>
    <col min="1015" max="16384" width="9" style="2"/>
  </cols>
  <sheetData>
    <row r="2" spans="1:1014" x14ac:dyDescent="0.25">
      <c r="B2" s="1" t="s">
        <v>364</v>
      </c>
      <c r="C2" s="4">
        <v>10.24</v>
      </c>
      <c r="D2" s="46">
        <v>44393</v>
      </c>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row>
    <row r="3" spans="1:1014" x14ac:dyDescent="0.25">
      <c r="B3" s="1" t="s">
        <v>25</v>
      </c>
      <c r="C3" s="48">
        <f>13*13/(4*PI())</f>
        <v>13.448592691265157</v>
      </c>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row>
    <row r="4" spans="1:1014" x14ac:dyDescent="0.25">
      <c r="B4" s="1"/>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row>
    <row r="5" spans="1:1014" x14ac:dyDescent="0.25">
      <c r="B5"/>
      <c r="D5" s="3" t="s">
        <v>23</v>
      </c>
      <c r="E5" s="3"/>
      <c r="F5" s="3"/>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row>
    <row r="6" spans="1:1014" x14ac:dyDescent="0.25">
      <c r="A6" s="6"/>
      <c r="B6" s="76" t="s">
        <v>43</v>
      </c>
      <c r="C6" s="76" t="s">
        <v>42</v>
      </c>
      <c r="D6" s="73" t="s">
        <v>7</v>
      </c>
      <c r="E6" s="73" t="s">
        <v>259</v>
      </c>
      <c r="F6" s="74" t="s">
        <v>260</v>
      </c>
      <c r="G6" s="74" t="s">
        <v>356</v>
      </c>
      <c r="H6" s="74" t="s">
        <v>357</v>
      </c>
      <c r="I6" s="74" t="s">
        <v>358</v>
      </c>
      <c r="J6" s="74" t="s">
        <v>359</v>
      </c>
      <c r="K6" s="74" t="s">
        <v>360</v>
      </c>
      <c r="L6" s="74" t="s">
        <v>361</v>
      </c>
      <c r="M6" s="74" t="s">
        <v>362</v>
      </c>
      <c r="N6" s="74" t="s">
        <v>363</v>
      </c>
      <c r="O6" s="74" t="s">
        <v>6</v>
      </c>
      <c r="Q6" s="48"/>
      <c r="R6" s="49" t="s">
        <v>5</v>
      </c>
      <c r="S6" s="49" t="s">
        <v>30</v>
      </c>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row>
    <row r="7" spans="1:1014" x14ac:dyDescent="0.25">
      <c r="A7" s="48">
        <v>1</v>
      </c>
      <c r="B7" s="77" t="s">
        <v>261</v>
      </c>
      <c r="C7" s="77" t="s">
        <v>93</v>
      </c>
      <c r="D7" s="78">
        <f>SUM(E7:L7)/O7</f>
        <v>2885</v>
      </c>
      <c r="E7" s="92">
        <f>M7*$C$2</f>
        <v>2560</v>
      </c>
      <c r="F7" s="92">
        <f>N7*$C$2</f>
        <v>2560</v>
      </c>
      <c r="G7" s="84">
        <v>3600</v>
      </c>
      <c r="H7" s="83">
        <v>2750</v>
      </c>
      <c r="I7" s="86" t="s">
        <v>116</v>
      </c>
      <c r="J7" s="86" t="s">
        <v>116</v>
      </c>
      <c r="K7" s="84">
        <v>2680</v>
      </c>
      <c r="L7" s="84">
        <v>3160</v>
      </c>
      <c r="M7" s="93">
        <v>250</v>
      </c>
      <c r="N7" s="93">
        <v>250</v>
      </c>
      <c r="O7" s="48">
        <f t="shared" ref="O7:O38" si="0">COUNT(E7:L7)</f>
        <v>6</v>
      </c>
      <c r="Q7" s="48">
        <f t="shared" ref="Q7:Q38" si="1">A7</f>
        <v>1</v>
      </c>
      <c r="R7" s="51" t="str">
        <f t="shared" ref="R7:R38" si="2">B7</f>
        <v xml:space="preserve">Acer campestre </v>
      </c>
      <c r="S7" s="50">
        <f t="shared" ref="S7:S38" si="3">D7/$C$3</f>
        <v>214.520587114948</v>
      </c>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row>
    <row r="8" spans="1:1014" x14ac:dyDescent="0.25">
      <c r="A8" s="48">
        <v>2</v>
      </c>
      <c r="B8" s="77" t="s">
        <v>262</v>
      </c>
      <c r="C8" s="77" t="s">
        <v>93</v>
      </c>
      <c r="D8" s="78">
        <f t="shared" ref="D8:D71" si="4">SUM(E8:L8)/O8</f>
        <v>2678.5250000000001</v>
      </c>
      <c r="E8" s="92">
        <f>M8*$C$2</f>
        <v>2867.2000000000003</v>
      </c>
      <c r="F8" s="92">
        <f>N8*$C$2</f>
        <v>2560</v>
      </c>
      <c r="G8" s="83">
        <v>3100</v>
      </c>
      <c r="H8" s="83">
        <v>2750</v>
      </c>
      <c r="I8" s="83">
        <v>2520</v>
      </c>
      <c r="J8" s="83">
        <v>2601</v>
      </c>
      <c r="K8" s="84">
        <v>2680</v>
      </c>
      <c r="L8" s="84">
        <v>2350</v>
      </c>
      <c r="M8" s="93">
        <v>280</v>
      </c>
      <c r="N8" s="93">
        <v>250</v>
      </c>
      <c r="O8" s="48">
        <f t="shared" si="0"/>
        <v>8</v>
      </c>
      <c r="Q8" s="48">
        <f t="shared" si="1"/>
        <v>2</v>
      </c>
      <c r="R8" s="51" t="str">
        <f t="shared" si="2"/>
        <v>Acer campestre 'Elsrijk'</v>
      </c>
      <c r="S8" s="50">
        <f t="shared" si="3"/>
        <v>199.16767958477161</v>
      </c>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row>
    <row r="9" spans="1:1014" x14ac:dyDescent="0.25">
      <c r="A9" s="48">
        <v>3</v>
      </c>
      <c r="B9" s="77" t="s">
        <v>263</v>
      </c>
      <c r="C9" s="77" t="s">
        <v>93</v>
      </c>
      <c r="D9" s="78">
        <f t="shared" si="4"/>
        <v>3099.2</v>
      </c>
      <c r="E9" s="92"/>
      <c r="F9" s="92"/>
      <c r="G9" s="83">
        <v>3200</v>
      </c>
      <c r="H9" s="83">
        <v>3645</v>
      </c>
      <c r="I9" s="83">
        <v>2520</v>
      </c>
      <c r="J9" s="83">
        <v>2601</v>
      </c>
      <c r="K9" s="84">
        <v>3530</v>
      </c>
      <c r="L9" s="84" t="s">
        <v>116</v>
      </c>
      <c r="M9" s="94" t="s">
        <v>116</v>
      </c>
      <c r="N9" s="94" t="s">
        <v>116</v>
      </c>
      <c r="O9" s="48">
        <f t="shared" si="0"/>
        <v>5</v>
      </c>
      <c r="Q9" s="48">
        <f t="shared" si="1"/>
        <v>3</v>
      </c>
      <c r="R9" s="51" t="str">
        <f t="shared" si="2"/>
        <v>Acer campestre FK Uppsala E</v>
      </c>
      <c r="S9" s="50">
        <f t="shared" si="3"/>
        <v>230.44790418947895</v>
      </c>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row>
    <row r="10" spans="1:1014" x14ac:dyDescent="0.25">
      <c r="A10" s="48">
        <v>4</v>
      </c>
      <c r="B10" s="77" t="s">
        <v>114</v>
      </c>
      <c r="C10" s="77" t="s">
        <v>115</v>
      </c>
      <c r="D10" s="78">
        <f t="shared" si="4"/>
        <v>2918.4</v>
      </c>
      <c r="E10" s="92">
        <f>M10*$C$2</f>
        <v>2969.6</v>
      </c>
      <c r="F10" s="92">
        <f>N10*$C$2</f>
        <v>2867.2000000000003</v>
      </c>
      <c r="G10" s="84" t="s">
        <v>116</v>
      </c>
      <c r="H10" s="84" t="s">
        <v>116</v>
      </c>
      <c r="I10" s="85" t="s">
        <v>116</v>
      </c>
      <c r="J10" s="85" t="s">
        <v>116</v>
      </c>
      <c r="K10" s="84" t="s">
        <v>116</v>
      </c>
      <c r="L10" s="84" t="s">
        <v>116</v>
      </c>
      <c r="M10" s="93">
        <v>290</v>
      </c>
      <c r="N10" s="93">
        <v>280</v>
      </c>
      <c r="O10" s="48">
        <f t="shared" si="0"/>
        <v>2</v>
      </c>
      <c r="Q10" s="48">
        <f t="shared" si="1"/>
        <v>4</v>
      </c>
      <c r="R10" s="51" t="str">
        <f t="shared" si="2"/>
        <v>Acer cappadocicum</v>
      </c>
      <c r="S10" s="50">
        <f t="shared" si="3"/>
        <v>217.00411834879176</v>
      </c>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row>
    <row r="11" spans="1:1014" x14ac:dyDescent="0.25">
      <c r="A11" s="48">
        <v>5</v>
      </c>
      <c r="B11" s="77" t="s">
        <v>193</v>
      </c>
      <c r="C11" s="77" t="s">
        <v>194</v>
      </c>
      <c r="D11" s="78">
        <f t="shared" si="4"/>
        <v>2393.0666666666671</v>
      </c>
      <c r="E11" s="92">
        <f>M11*$C$2</f>
        <v>2355.2000000000003</v>
      </c>
      <c r="F11" s="92">
        <f>N11*$C$2</f>
        <v>2304</v>
      </c>
      <c r="G11" s="84" t="s">
        <v>116</v>
      </c>
      <c r="H11" s="84" t="s">
        <v>116</v>
      </c>
      <c r="I11" s="83">
        <v>2520</v>
      </c>
      <c r="J11" s="85" t="s">
        <v>116</v>
      </c>
      <c r="K11" s="84" t="s">
        <v>116</v>
      </c>
      <c r="L11" s="84" t="s">
        <v>116</v>
      </c>
      <c r="M11" s="93">
        <v>230</v>
      </c>
      <c r="N11" s="93">
        <v>225</v>
      </c>
      <c r="O11" s="48">
        <f t="shared" si="0"/>
        <v>3</v>
      </c>
      <c r="Q11" s="48">
        <f t="shared" si="1"/>
        <v>5</v>
      </c>
      <c r="R11" s="51" t="str">
        <f t="shared" si="2"/>
        <v>Acer negundo</v>
      </c>
      <c r="S11" s="50">
        <f t="shared" si="3"/>
        <v>177.94179075859444</v>
      </c>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row>
    <row r="12" spans="1:1014" x14ac:dyDescent="0.25">
      <c r="A12" s="48">
        <v>6</v>
      </c>
      <c r="B12" s="77" t="s">
        <v>264</v>
      </c>
      <c r="C12" s="77" t="s">
        <v>194</v>
      </c>
      <c r="D12" s="78">
        <f t="shared" si="4"/>
        <v>2451.75</v>
      </c>
      <c r="E12" s="92"/>
      <c r="F12" s="92"/>
      <c r="G12" s="83">
        <v>2900</v>
      </c>
      <c r="H12" s="84" t="s">
        <v>116</v>
      </c>
      <c r="I12" s="85" t="s">
        <v>116</v>
      </c>
      <c r="J12" s="83">
        <v>2407</v>
      </c>
      <c r="K12" s="84">
        <v>2270</v>
      </c>
      <c r="L12" s="84">
        <v>2230</v>
      </c>
      <c r="M12" s="94" t="s">
        <v>116</v>
      </c>
      <c r="N12" s="95" t="s">
        <v>116</v>
      </c>
      <c r="O12" s="48">
        <f t="shared" si="0"/>
        <v>4</v>
      </c>
      <c r="Q12" s="48">
        <f t="shared" si="1"/>
        <v>6</v>
      </c>
      <c r="R12" s="51" t="str">
        <f t="shared" si="2"/>
        <v>Acer negundo FK Alnarp E</v>
      </c>
      <c r="S12" s="50">
        <f t="shared" si="3"/>
        <v>182.30532043642071</v>
      </c>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row>
    <row r="13" spans="1:1014" x14ac:dyDescent="0.25">
      <c r="A13" s="48">
        <v>7</v>
      </c>
      <c r="B13" s="77" t="s">
        <v>2</v>
      </c>
      <c r="C13" s="77" t="s">
        <v>122</v>
      </c>
      <c r="D13" s="78">
        <f t="shared" si="4"/>
        <v>2392.9</v>
      </c>
      <c r="E13" s="92">
        <f t="shared" ref="E13:F15" si="5">M13*$C$2</f>
        <v>2457.6</v>
      </c>
      <c r="F13" s="92">
        <f t="shared" si="5"/>
        <v>2304</v>
      </c>
      <c r="G13" s="84" t="s">
        <v>116</v>
      </c>
      <c r="H13" s="85">
        <v>2500</v>
      </c>
      <c r="I13" s="85" t="s">
        <v>116</v>
      </c>
      <c r="J13" s="85" t="s">
        <v>342</v>
      </c>
      <c r="K13" s="84">
        <v>2310</v>
      </c>
      <c r="L13" s="84" t="s">
        <v>116</v>
      </c>
      <c r="M13" s="93">
        <v>240</v>
      </c>
      <c r="N13" s="93">
        <v>225</v>
      </c>
      <c r="O13" s="48">
        <f t="shared" si="0"/>
        <v>4</v>
      </c>
      <c r="Q13" s="48">
        <f t="shared" si="1"/>
        <v>7</v>
      </c>
      <c r="R13" s="51" t="str">
        <f t="shared" si="2"/>
        <v>Acer platanoides</v>
      </c>
      <c r="S13" s="50">
        <f t="shared" si="3"/>
        <v>177.92939788816605</v>
      </c>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row>
    <row r="14" spans="1:1014" x14ac:dyDescent="0.25">
      <c r="A14" s="48">
        <v>8</v>
      </c>
      <c r="B14" s="77" t="s">
        <v>305</v>
      </c>
      <c r="C14" s="77" t="s">
        <v>122</v>
      </c>
      <c r="D14" s="78">
        <f t="shared" si="4"/>
        <v>2623.0857142857139</v>
      </c>
      <c r="E14" s="92">
        <f t="shared" si="5"/>
        <v>2457.6</v>
      </c>
      <c r="F14" s="92">
        <f t="shared" si="5"/>
        <v>2304</v>
      </c>
      <c r="G14" s="98">
        <v>3000</v>
      </c>
      <c r="H14" s="98">
        <v>2860</v>
      </c>
      <c r="I14" s="98">
        <v>2670</v>
      </c>
      <c r="J14" s="98" t="s">
        <v>116</v>
      </c>
      <c r="K14" s="98">
        <v>2480</v>
      </c>
      <c r="L14" s="88">
        <v>2590</v>
      </c>
      <c r="M14" s="94">
        <v>240</v>
      </c>
      <c r="N14" s="95">
        <v>225</v>
      </c>
      <c r="O14" s="48">
        <f t="shared" si="0"/>
        <v>7</v>
      </c>
      <c r="Q14" s="48">
        <f t="shared" si="1"/>
        <v>8</v>
      </c>
      <c r="R14" s="51" t="str">
        <f t="shared" si="2"/>
        <v>Acer platanoides 'Cleveland'</v>
      </c>
      <c r="S14" s="50">
        <f t="shared" si="3"/>
        <v>195.04536827778304</v>
      </c>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row>
    <row r="15" spans="1:1014" x14ac:dyDescent="0.25">
      <c r="A15" s="48">
        <v>9</v>
      </c>
      <c r="B15" s="77" t="s">
        <v>117</v>
      </c>
      <c r="C15" s="77" t="s">
        <v>118</v>
      </c>
      <c r="D15" s="78">
        <f t="shared" si="4"/>
        <v>3812.6666666666665</v>
      </c>
      <c r="E15" s="92">
        <f t="shared" si="5"/>
        <v>3584</v>
      </c>
      <c r="F15" s="92">
        <f t="shared" si="5"/>
        <v>3584</v>
      </c>
      <c r="G15" s="84" t="s">
        <v>116</v>
      </c>
      <c r="H15" s="84" t="s">
        <v>116</v>
      </c>
      <c r="I15" s="85">
        <v>4270</v>
      </c>
      <c r="J15" s="85" t="s">
        <v>116</v>
      </c>
      <c r="K15" s="84" t="s">
        <v>116</v>
      </c>
      <c r="L15" s="84" t="s">
        <v>116</v>
      </c>
      <c r="M15" s="93">
        <v>350</v>
      </c>
      <c r="N15" s="93">
        <v>350</v>
      </c>
      <c r="O15" s="48">
        <f t="shared" si="0"/>
        <v>3</v>
      </c>
      <c r="Q15" s="48">
        <f t="shared" si="1"/>
        <v>9</v>
      </c>
      <c r="R15" s="51" t="str">
        <f t="shared" si="2"/>
        <v>Acer platanoides 'Faasen's black'</v>
      </c>
      <c r="S15" s="50">
        <f t="shared" si="3"/>
        <v>283.49930391921146</v>
      </c>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row>
    <row r="16" spans="1:1014" x14ac:dyDescent="0.25">
      <c r="A16" s="48">
        <v>10</v>
      </c>
      <c r="B16" s="77" t="s">
        <v>265</v>
      </c>
      <c r="C16" s="77" t="s">
        <v>122</v>
      </c>
      <c r="D16" s="78">
        <f t="shared" si="4"/>
        <v>2703.6666666666665</v>
      </c>
      <c r="E16" s="92"/>
      <c r="F16" s="92"/>
      <c r="G16" s="83">
        <v>3100</v>
      </c>
      <c r="H16" s="83">
        <v>2795</v>
      </c>
      <c r="I16" s="83">
        <v>2790</v>
      </c>
      <c r="J16" s="83">
        <v>2497</v>
      </c>
      <c r="K16" s="84">
        <v>2570</v>
      </c>
      <c r="L16" s="84">
        <v>2470</v>
      </c>
      <c r="M16" s="94" t="s">
        <v>116</v>
      </c>
      <c r="N16" s="94" t="s">
        <v>116</v>
      </c>
      <c r="O16" s="48">
        <f t="shared" si="0"/>
        <v>6</v>
      </c>
      <c r="Q16" s="48">
        <f t="shared" si="1"/>
        <v>10</v>
      </c>
      <c r="R16" s="51" t="str">
        <f t="shared" si="2"/>
        <v>Acer platanoides FK Pernilla, Ultuna E</v>
      </c>
      <c r="S16" s="50">
        <f t="shared" si="3"/>
        <v>201.03714408889002</v>
      </c>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row>
    <row r="17" spans="1:1014" x14ac:dyDescent="0.25">
      <c r="A17" s="48">
        <v>11</v>
      </c>
      <c r="B17" s="77" t="s">
        <v>119</v>
      </c>
      <c r="C17" s="77" t="s">
        <v>120</v>
      </c>
      <c r="D17" s="78">
        <f t="shared" si="4"/>
        <v>3500.8249999999998</v>
      </c>
      <c r="E17" s="92">
        <f t="shared" ref="E17:F19" si="6">M17*$C$2</f>
        <v>3174.4</v>
      </c>
      <c r="F17" s="92">
        <f t="shared" si="6"/>
        <v>2867.2000000000003</v>
      </c>
      <c r="G17" s="83">
        <v>3500</v>
      </c>
      <c r="H17" s="83">
        <v>4000</v>
      </c>
      <c r="I17" s="83">
        <v>3790</v>
      </c>
      <c r="J17" s="83">
        <v>3975</v>
      </c>
      <c r="K17" s="84">
        <v>3170</v>
      </c>
      <c r="L17" s="84">
        <v>3530</v>
      </c>
      <c r="M17" s="93">
        <v>310</v>
      </c>
      <c r="N17" s="93">
        <v>280</v>
      </c>
      <c r="O17" s="48">
        <f t="shared" si="0"/>
        <v>8</v>
      </c>
      <c r="Q17" s="48">
        <f t="shared" si="1"/>
        <v>11</v>
      </c>
      <c r="R17" s="51" t="str">
        <f t="shared" si="2"/>
        <v>Acer platanoides 'Globosum'</v>
      </c>
      <c r="S17" s="50">
        <f t="shared" si="3"/>
        <v>260.31162370422453</v>
      </c>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row>
    <row r="18" spans="1:1014" x14ac:dyDescent="0.25">
      <c r="A18" s="48">
        <v>12</v>
      </c>
      <c r="B18" s="77" t="s">
        <v>121</v>
      </c>
      <c r="C18" s="77" t="s">
        <v>118</v>
      </c>
      <c r="D18" s="78">
        <f t="shared" si="4"/>
        <v>3014.84</v>
      </c>
      <c r="E18" s="92">
        <f t="shared" si="6"/>
        <v>3072</v>
      </c>
      <c r="F18" s="92">
        <f t="shared" si="6"/>
        <v>2867.2000000000003</v>
      </c>
      <c r="G18" s="84" t="s">
        <v>116</v>
      </c>
      <c r="H18" s="83">
        <v>2680</v>
      </c>
      <c r="I18" s="85" t="s">
        <v>116</v>
      </c>
      <c r="J18" s="83">
        <v>3975</v>
      </c>
      <c r="K18" s="84">
        <v>2480</v>
      </c>
      <c r="L18" s="84" t="s">
        <v>116</v>
      </c>
      <c r="M18" s="93">
        <v>300</v>
      </c>
      <c r="N18" s="93">
        <v>280</v>
      </c>
      <c r="O18" s="48">
        <f t="shared" si="0"/>
        <v>5</v>
      </c>
      <c r="Q18" s="48">
        <f t="shared" si="1"/>
        <v>12</v>
      </c>
      <c r="R18" s="51" t="str">
        <f t="shared" si="2"/>
        <v>Acer platanoides 'Schwedleri'</v>
      </c>
      <c r="S18" s="50">
        <f t="shared" si="3"/>
        <v>224.17512889345923</v>
      </c>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row>
    <row r="19" spans="1:1014" x14ac:dyDescent="0.25">
      <c r="A19" s="48">
        <v>13</v>
      </c>
      <c r="B19" s="77" t="s">
        <v>40</v>
      </c>
      <c r="C19" s="77" t="s">
        <v>70</v>
      </c>
      <c r="D19" s="78">
        <f t="shared" si="4"/>
        <v>2569.457142857143</v>
      </c>
      <c r="E19" s="92">
        <f t="shared" si="6"/>
        <v>2355.2000000000003</v>
      </c>
      <c r="F19" s="92">
        <f t="shared" si="6"/>
        <v>2304</v>
      </c>
      <c r="G19" s="83">
        <v>2950</v>
      </c>
      <c r="H19" s="83">
        <v>2860</v>
      </c>
      <c r="I19" s="83">
        <v>2670</v>
      </c>
      <c r="J19" s="83">
        <v>2497</v>
      </c>
      <c r="K19" s="84" t="s">
        <v>116</v>
      </c>
      <c r="L19" s="84">
        <v>2350</v>
      </c>
      <c r="M19" s="93">
        <v>230</v>
      </c>
      <c r="N19" s="93">
        <v>225</v>
      </c>
      <c r="O19" s="48">
        <f t="shared" si="0"/>
        <v>7</v>
      </c>
      <c r="Q19" s="48">
        <f t="shared" si="1"/>
        <v>13</v>
      </c>
      <c r="R19" s="51" t="str">
        <f t="shared" si="2"/>
        <v>Acer pseudoplatanus</v>
      </c>
      <c r="S19" s="50">
        <f t="shared" si="3"/>
        <v>191.0576966559484</v>
      </c>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row>
    <row r="20" spans="1:1014" x14ac:dyDescent="0.25">
      <c r="A20" s="48">
        <v>14</v>
      </c>
      <c r="B20" s="77" t="s">
        <v>123</v>
      </c>
      <c r="C20" s="77" t="s">
        <v>124</v>
      </c>
      <c r="D20" s="78">
        <f t="shared" si="4"/>
        <v>2560</v>
      </c>
      <c r="E20" s="92"/>
      <c r="F20" s="92">
        <f>N20*$C$2</f>
        <v>2560</v>
      </c>
      <c r="G20" s="84" t="s">
        <v>116</v>
      </c>
      <c r="H20" s="84" t="s">
        <v>116</v>
      </c>
      <c r="I20" s="84" t="s">
        <v>116</v>
      </c>
      <c r="J20" s="85" t="s">
        <v>116</v>
      </c>
      <c r="K20" s="84" t="s">
        <v>116</v>
      </c>
      <c r="L20" s="84" t="s">
        <v>116</v>
      </c>
      <c r="M20" s="94" t="s">
        <v>116</v>
      </c>
      <c r="N20" s="93">
        <v>250</v>
      </c>
      <c r="O20" s="48">
        <f t="shared" si="0"/>
        <v>1</v>
      </c>
      <c r="Q20" s="48">
        <f t="shared" si="1"/>
        <v>14</v>
      </c>
      <c r="R20" s="51" t="str">
        <f t="shared" si="2"/>
        <v>Acer pseudoplatanus 'Atropurpureum'</v>
      </c>
      <c r="S20" s="50">
        <f t="shared" si="3"/>
        <v>190.35448977964191</v>
      </c>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row>
    <row r="21" spans="1:1014" x14ac:dyDescent="0.25">
      <c r="A21" s="48">
        <v>15</v>
      </c>
      <c r="B21" s="77" t="s">
        <v>102</v>
      </c>
      <c r="C21" s="77" t="s">
        <v>103</v>
      </c>
      <c r="D21" s="78">
        <f t="shared" si="4"/>
        <v>2509.85</v>
      </c>
      <c r="E21" s="92">
        <f>M21*$C$2</f>
        <v>2252.8000000000002</v>
      </c>
      <c r="F21" s="92">
        <f>N21*$C$2</f>
        <v>2304</v>
      </c>
      <c r="G21" s="83">
        <v>3000</v>
      </c>
      <c r="H21" s="83">
        <v>2900</v>
      </c>
      <c r="I21" s="83">
        <v>2570</v>
      </c>
      <c r="J21" s="85">
        <v>2132</v>
      </c>
      <c r="K21" s="84">
        <v>2570</v>
      </c>
      <c r="L21" s="84">
        <v>2350</v>
      </c>
      <c r="M21" s="93">
        <v>220</v>
      </c>
      <c r="N21" s="93">
        <v>225</v>
      </c>
      <c r="O21" s="48">
        <f t="shared" si="0"/>
        <v>8</v>
      </c>
      <c r="Q21" s="48">
        <f t="shared" si="1"/>
        <v>15</v>
      </c>
      <c r="R21" s="51" t="str">
        <f t="shared" si="2"/>
        <v>Acer saccharinum</v>
      </c>
      <c r="S21" s="50">
        <f t="shared" si="3"/>
        <v>186.62547506774774</v>
      </c>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row>
    <row r="22" spans="1:1014" x14ac:dyDescent="0.25">
      <c r="A22" s="48">
        <v>16</v>
      </c>
      <c r="B22" s="77" t="s">
        <v>125</v>
      </c>
      <c r="C22" s="77" t="s">
        <v>126</v>
      </c>
      <c r="D22" s="78">
        <f t="shared" si="4"/>
        <v>3993.6</v>
      </c>
      <c r="E22" s="92">
        <f>M22*$C$2</f>
        <v>3993.6</v>
      </c>
      <c r="F22" s="92"/>
      <c r="G22" s="84" t="s">
        <v>116</v>
      </c>
      <c r="H22" s="84" t="s">
        <v>116</v>
      </c>
      <c r="I22" s="85" t="s">
        <v>116</v>
      </c>
      <c r="J22" s="85" t="s">
        <v>116</v>
      </c>
      <c r="K22" s="84" t="s">
        <v>116</v>
      </c>
      <c r="L22" s="84" t="s">
        <v>116</v>
      </c>
      <c r="M22" s="93">
        <v>390</v>
      </c>
      <c r="N22" s="94" t="s">
        <v>97</v>
      </c>
      <c r="O22" s="48">
        <f t="shared" si="0"/>
        <v>1</v>
      </c>
      <c r="Q22" s="48">
        <f t="shared" si="1"/>
        <v>16</v>
      </c>
      <c r="R22" s="51" t="str">
        <f t="shared" si="2"/>
        <v>Acer tataricum</v>
      </c>
      <c r="S22" s="50">
        <f t="shared" si="3"/>
        <v>296.95300405624135</v>
      </c>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row>
    <row r="23" spans="1:1014" x14ac:dyDescent="0.25">
      <c r="A23" s="48">
        <v>17</v>
      </c>
      <c r="B23" s="77" t="s">
        <v>266</v>
      </c>
      <c r="C23" s="77" t="s">
        <v>126</v>
      </c>
      <c r="D23" s="78">
        <f t="shared" si="4"/>
        <v>5222</v>
      </c>
      <c r="E23" s="92"/>
      <c r="F23" s="92"/>
      <c r="G23" s="83">
        <v>5200</v>
      </c>
      <c r="H23" s="83">
        <v>5390</v>
      </c>
      <c r="I23" s="83">
        <v>5380</v>
      </c>
      <c r="J23" s="85" t="s">
        <v>116</v>
      </c>
      <c r="K23" s="84">
        <v>5250</v>
      </c>
      <c r="L23" s="84">
        <v>4890</v>
      </c>
      <c r="M23" s="94" t="s">
        <v>116</v>
      </c>
      <c r="N23" s="94" t="s">
        <v>97</v>
      </c>
      <c r="O23" s="48">
        <f t="shared" si="0"/>
        <v>5</v>
      </c>
      <c r="Q23" s="48">
        <f t="shared" si="1"/>
        <v>17</v>
      </c>
      <c r="R23" s="51" t="str">
        <f t="shared" si="2"/>
        <v>Acer tataricum FK Falun E</v>
      </c>
      <c r="S23" s="50">
        <f t="shared" si="3"/>
        <v>388.29341626144139</v>
      </c>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row>
    <row r="24" spans="1:1014" x14ac:dyDescent="0.25">
      <c r="A24" s="48">
        <v>18</v>
      </c>
      <c r="B24" s="77" t="s">
        <v>127</v>
      </c>
      <c r="C24" s="77" t="s">
        <v>128</v>
      </c>
      <c r="D24" s="78">
        <f t="shared" si="4"/>
        <v>3290.6750000000002</v>
      </c>
      <c r="E24" s="92">
        <f t="shared" ref="E24:F29" si="7">M24*$C$2</f>
        <v>3174.4</v>
      </c>
      <c r="F24" s="92">
        <f t="shared" si="7"/>
        <v>2560</v>
      </c>
      <c r="G24" s="83">
        <v>3700</v>
      </c>
      <c r="H24" s="83">
        <v>3480</v>
      </c>
      <c r="I24" s="83">
        <v>3900</v>
      </c>
      <c r="J24" s="85">
        <v>2821</v>
      </c>
      <c r="K24" s="84">
        <v>3530</v>
      </c>
      <c r="L24" s="84">
        <v>3160</v>
      </c>
      <c r="M24" s="93">
        <v>310</v>
      </c>
      <c r="N24" s="93">
        <v>250</v>
      </c>
      <c r="O24" s="48">
        <f t="shared" si="0"/>
        <v>8</v>
      </c>
      <c r="Q24" s="48">
        <f t="shared" si="1"/>
        <v>18</v>
      </c>
      <c r="R24" s="51" t="str">
        <f t="shared" si="2"/>
        <v>Acer x freemanii 'Autumn Blaze'</v>
      </c>
      <c r="S24" s="50">
        <f t="shared" si="3"/>
        <v>244.68545338110277</v>
      </c>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row>
    <row r="25" spans="1:1014" x14ac:dyDescent="0.25">
      <c r="A25" s="48">
        <v>19</v>
      </c>
      <c r="B25" s="77" t="s">
        <v>129</v>
      </c>
      <c r="C25" s="77" t="s">
        <v>82</v>
      </c>
      <c r="D25" s="78">
        <f t="shared" si="4"/>
        <v>4566.4285714285716</v>
      </c>
      <c r="E25" s="92">
        <f t="shared" si="7"/>
        <v>3174.4</v>
      </c>
      <c r="F25" s="92">
        <f t="shared" si="7"/>
        <v>3225.6</v>
      </c>
      <c r="G25" s="83">
        <v>4900</v>
      </c>
      <c r="H25" s="83">
        <v>5915</v>
      </c>
      <c r="I25" s="83">
        <v>5270</v>
      </c>
      <c r="J25" s="85" t="s">
        <v>116</v>
      </c>
      <c r="K25" s="84">
        <v>4710</v>
      </c>
      <c r="L25" s="84">
        <v>4770</v>
      </c>
      <c r="M25" s="93">
        <v>310</v>
      </c>
      <c r="N25" s="93">
        <v>315</v>
      </c>
      <c r="O25" s="48">
        <f t="shared" si="0"/>
        <v>7</v>
      </c>
      <c r="Q25" s="48">
        <f t="shared" si="1"/>
        <v>19</v>
      </c>
      <c r="R25" s="51" t="str">
        <f t="shared" si="2"/>
        <v>Aesculus carnea 'Briotii'</v>
      </c>
      <c r="S25" s="50">
        <f t="shared" si="3"/>
        <v>339.54694563650969</v>
      </c>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row>
    <row r="26" spans="1:1014" x14ac:dyDescent="0.25">
      <c r="A26" s="48">
        <v>20</v>
      </c>
      <c r="B26" s="77" t="s">
        <v>27</v>
      </c>
      <c r="C26" s="77" t="s">
        <v>44</v>
      </c>
      <c r="D26" s="78">
        <f t="shared" si="4"/>
        <v>3013.7249999999999</v>
      </c>
      <c r="E26" s="92">
        <f t="shared" si="7"/>
        <v>2252.8000000000002</v>
      </c>
      <c r="F26" s="92">
        <f t="shared" si="7"/>
        <v>2304</v>
      </c>
      <c r="G26" s="83">
        <v>2950</v>
      </c>
      <c r="H26" s="83">
        <v>3095</v>
      </c>
      <c r="I26" s="83">
        <v>2890</v>
      </c>
      <c r="J26" s="83">
        <v>5098</v>
      </c>
      <c r="K26" s="84">
        <v>2980</v>
      </c>
      <c r="L26" s="84">
        <v>2540</v>
      </c>
      <c r="M26" s="93">
        <v>220</v>
      </c>
      <c r="N26" s="93">
        <v>225</v>
      </c>
      <c r="O26" s="48">
        <f t="shared" si="0"/>
        <v>8</v>
      </c>
      <c r="Q26" s="48">
        <f t="shared" si="1"/>
        <v>20</v>
      </c>
      <c r="R26" s="51" t="str">
        <f t="shared" si="2"/>
        <v>Aesculus hippocastanum</v>
      </c>
      <c r="S26" s="50">
        <f t="shared" si="3"/>
        <v>224.09222059029346</v>
      </c>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row>
    <row r="27" spans="1:1014" x14ac:dyDescent="0.25">
      <c r="A27" s="48">
        <v>21</v>
      </c>
      <c r="B27" s="77" t="s">
        <v>195</v>
      </c>
      <c r="C27" s="77" t="s">
        <v>196</v>
      </c>
      <c r="D27" s="78">
        <f t="shared" si="4"/>
        <v>2560</v>
      </c>
      <c r="E27" s="92">
        <f t="shared" si="7"/>
        <v>2560</v>
      </c>
      <c r="F27" s="92">
        <f t="shared" si="7"/>
        <v>2560</v>
      </c>
      <c r="G27" s="85" t="s">
        <v>116</v>
      </c>
      <c r="H27" s="84" t="s">
        <v>116</v>
      </c>
      <c r="I27" s="86" t="s">
        <v>116</v>
      </c>
      <c r="J27" s="86" t="s">
        <v>116</v>
      </c>
      <c r="K27" s="84" t="s">
        <v>116</v>
      </c>
      <c r="L27" s="84" t="s">
        <v>116</v>
      </c>
      <c r="M27" s="93">
        <v>250</v>
      </c>
      <c r="N27" s="93">
        <v>250</v>
      </c>
      <c r="O27" s="48">
        <f t="shared" si="0"/>
        <v>2</v>
      </c>
      <c r="Q27" s="48">
        <f t="shared" si="1"/>
        <v>21</v>
      </c>
      <c r="R27" s="51" t="str">
        <f t="shared" si="2"/>
        <v>Ailanthus altissima</v>
      </c>
      <c r="S27" s="50">
        <f t="shared" si="3"/>
        <v>190.35448977964191</v>
      </c>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row>
    <row r="28" spans="1:1014" x14ac:dyDescent="0.25">
      <c r="A28" s="48">
        <v>22</v>
      </c>
      <c r="B28" s="77" t="s">
        <v>94</v>
      </c>
      <c r="C28" s="77" t="s">
        <v>95</v>
      </c>
      <c r="D28" s="78">
        <f t="shared" si="4"/>
        <v>3142.0285714285715</v>
      </c>
      <c r="E28" s="92">
        <f t="shared" si="7"/>
        <v>2355.2000000000003</v>
      </c>
      <c r="F28" s="92">
        <f t="shared" si="7"/>
        <v>2304</v>
      </c>
      <c r="G28" s="83">
        <v>3000</v>
      </c>
      <c r="H28" s="83">
        <v>4545</v>
      </c>
      <c r="I28" s="87">
        <v>3620</v>
      </c>
      <c r="J28" s="86" t="s">
        <v>116</v>
      </c>
      <c r="K28" s="84">
        <v>2840</v>
      </c>
      <c r="L28" s="84">
        <v>3330</v>
      </c>
      <c r="M28" s="93">
        <v>230</v>
      </c>
      <c r="N28" s="93">
        <v>225</v>
      </c>
      <c r="O28" s="48">
        <f t="shared" si="0"/>
        <v>7</v>
      </c>
      <c r="Q28" s="48">
        <f t="shared" si="1"/>
        <v>22</v>
      </c>
      <c r="R28" s="51" t="str">
        <f t="shared" si="2"/>
        <v>Alnus cordata</v>
      </c>
      <c r="S28" s="50">
        <f t="shared" si="3"/>
        <v>233.63251780755579</v>
      </c>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row>
    <row r="29" spans="1:1014" x14ac:dyDescent="0.25">
      <c r="A29" s="48">
        <v>23</v>
      </c>
      <c r="B29" s="77" t="s">
        <v>35</v>
      </c>
      <c r="C29" s="77" t="s">
        <v>45</v>
      </c>
      <c r="D29" s="78">
        <f t="shared" si="4"/>
        <v>2083.5500000000002</v>
      </c>
      <c r="E29" s="92">
        <f t="shared" si="7"/>
        <v>2355.2000000000003</v>
      </c>
      <c r="F29" s="92">
        <f t="shared" si="7"/>
        <v>2304</v>
      </c>
      <c r="G29" s="84" t="s">
        <v>116</v>
      </c>
      <c r="H29" s="83">
        <v>1945</v>
      </c>
      <c r="I29" s="84" t="s">
        <v>116</v>
      </c>
      <c r="J29" s="86" t="s">
        <v>116</v>
      </c>
      <c r="K29" s="84">
        <v>1730</v>
      </c>
      <c r="L29" s="84" t="s">
        <v>116</v>
      </c>
      <c r="M29" s="93">
        <v>230</v>
      </c>
      <c r="N29" s="93">
        <v>225</v>
      </c>
      <c r="O29" s="48">
        <f t="shared" si="0"/>
        <v>4</v>
      </c>
      <c r="Q29" s="48">
        <f t="shared" si="1"/>
        <v>23</v>
      </c>
      <c r="R29" s="51" t="str">
        <f t="shared" si="2"/>
        <v>Alnus glutinosa</v>
      </c>
      <c r="S29" s="50">
        <f t="shared" si="3"/>
        <v>154.92699108608318</v>
      </c>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row>
    <row r="30" spans="1:1014" x14ac:dyDescent="0.25">
      <c r="A30" s="48">
        <v>24</v>
      </c>
      <c r="B30" s="77" t="s">
        <v>267</v>
      </c>
      <c r="C30" s="77" t="s">
        <v>45</v>
      </c>
      <c r="D30" s="78">
        <f t="shared" si="4"/>
        <v>2179</v>
      </c>
      <c r="E30" s="92"/>
      <c r="F30" s="92"/>
      <c r="G30" s="83">
        <v>2850</v>
      </c>
      <c r="H30" s="83">
        <v>2120</v>
      </c>
      <c r="I30" s="83">
        <v>2140</v>
      </c>
      <c r="J30" s="83">
        <v>1934</v>
      </c>
      <c r="K30" s="84">
        <v>2050</v>
      </c>
      <c r="L30" s="84">
        <v>1980</v>
      </c>
      <c r="M30" s="94" t="s">
        <v>116</v>
      </c>
      <c r="N30" s="94" t="s">
        <v>116</v>
      </c>
      <c r="O30" s="48">
        <f t="shared" si="0"/>
        <v>6</v>
      </c>
      <c r="Q30" s="48">
        <f t="shared" si="1"/>
        <v>24</v>
      </c>
      <c r="R30" s="51" t="str">
        <f t="shared" si="2"/>
        <v>Alnus glutinosa FK Fyris E</v>
      </c>
      <c r="S30" s="50">
        <f t="shared" si="3"/>
        <v>162.02438798040612</v>
      </c>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row>
    <row r="31" spans="1:1014" x14ac:dyDescent="0.25">
      <c r="A31" s="48">
        <v>25</v>
      </c>
      <c r="B31" s="77" t="s">
        <v>197</v>
      </c>
      <c r="C31" s="77" t="s">
        <v>198</v>
      </c>
      <c r="D31" s="78">
        <f t="shared" si="4"/>
        <v>3326.2666666666664</v>
      </c>
      <c r="E31" s="92">
        <f>M31*$C$2</f>
        <v>2457.6</v>
      </c>
      <c r="F31" s="92"/>
      <c r="G31" s="83">
        <v>3900</v>
      </c>
      <c r="H31" s="83">
        <v>3590</v>
      </c>
      <c r="I31" s="83">
        <v>3380</v>
      </c>
      <c r="J31" s="86" t="s">
        <v>116</v>
      </c>
      <c r="K31" s="84">
        <v>3470</v>
      </c>
      <c r="L31" s="84">
        <v>3160</v>
      </c>
      <c r="M31" s="93">
        <v>240</v>
      </c>
      <c r="N31" s="95" t="s">
        <v>148</v>
      </c>
      <c r="O31" s="48">
        <f t="shared" si="0"/>
        <v>6</v>
      </c>
      <c r="Q31" s="48">
        <f t="shared" si="1"/>
        <v>25</v>
      </c>
      <c r="R31" s="51" t="str">
        <f t="shared" si="2"/>
        <v>Betula ermanii</v>
      </c>
      <c r="S31" s="50">
        <f t="shared" si="3"/>
        <v>247.33195086107949</v>
      </c>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row>
    <row r="32" spans="1:1014" x14ac:dyDescent="0.25">
      <c r="A32" s="48">
        <v>26</v>
      </c>
      <c r="B32" s="77" t="s">
        <v>199</v>
      </c>
      <c r="C32" s="77" t="s">
        <v>46</v>
      </c>
      <c r="D32" s="78">
        <f t="shared" si="4"/>
        <v>2368.84</v>
      </c>
      <c r="E32" s="92">
        <f>M32*$C$2</f>
        <v>2355.2000000000003</v>
      </c>
      <c r="F32" s="92">
        <f>N32*$C$2</f>
        <v>2304</v>
      </c>
      <c r="G32" s="84" t="s">
        <v>116</v>
      </c>
      <c r="H32" s="83">
        <v>2575</v>
      </c>
      <c r="I32" s="83">
        <v>2420</v>
      </c>
      <c r="J32" s="86" t="s">
        <v>116</v>
      </c>
      <c r="K32" s="84">
        <v>2190</v>
      </c>
      <c r="L32" s="84" t="s">
        <v>116</v>
      </c>
      <c r="M32" s="93">
        <v>230</v>
      </c>
      <c r="N32" s="93">
        <v>225</v>
      </c>
      <c r="O32" s="48">
        <f t="shared" si="0"/>
        <v>5</v>
      </c>
      <c r="Q32" s="48">
        <f t="shared" si="1"/>
        <v>26</v>
      </c>
      <c r="R32" s="51" t="str">
        <f t="shared" si="2"/>
        <v>Betula pendula</v>
      </c>
      <c r="S32" s="50">
        <f t="shared" si="3"/>
        <v>176.14036311312771</v>
      </c>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row>
    <row r="33" spans="1:1014" x14ac:dyDescent="0.25">
      <c r="A33" s="48">
        <v>27</v>
      </c>
      <c r="B33" s="77" t="s">
        <v>309</v>
      </c>
      <c r="C33" s="77" t="s">
        <v>310</v>
      </c>
      <c r="D33" s="78">
        <f t="shared" si="4"/>
        <v>3078.75</v>
      </c>
      <c r="E33" s="92"/>
      <c r="F33" s="92"/>
      <c r="G33" s="98">
        <v>3200</v>
      </c>
      <c r="H33" s="98">
        <v>3175</v>
      </c>
      <c r="I33" s="98">
        <v>3080</v>
      </c>
      <c r="J33" s="98" t="s">
        <v>275</v>
      </c>
      <c r="K33" s="91"/>
      <c r="L33" s="88">
        <v>2860</v>
      </c>
      <c r="M33" s="94" t="s">
        <v>148</v>
      </c>
      <c r="N33" s="95" t="s">
        <v>148</v>
      </c>
      <c r="O33" s="48">
        <f t="shared" si="0"/>
        <v>4</v>
      </c>
      <c r="Q33" s="48">
        <f t="shared" si="1"/>
        <v>27</v>
      </c>
      <c r="R33" s="51" t="str">
        <f t="shared" si="2"/>
        <v>Betula pendula 'Dalecarlica'</v>
      </c>
      <c r="S33" s="50">
        <f t="shared" si="3"/>
        <v>228.92729898791893</v>
      </c>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row>
    <row r="34" spans="1:1014" x14ac:dyDescent="0.25">
      <c r="A34" s="48">
        <v>28</v>
      </c>
      <c r="B34" s="77" t="s">
        <v>268</v>
      </c>
      <c r="C34" s="77" t="s">
        <v>46</v>
      </c>
      <c r="D34" s="78">
        <f t="shared" si="4"/>
        <v>2422</v>
      </c>
      <c r="E34" s="92"/>
      <c r="F34" s="92"/>
      <c r="G34" s="83">
        <v>2600</v>
      </c>
      <c r="H34" s="83">
        <v>2460</v>
      </c>
      <c r="I34" s="84">
        <v>2460</v>
      </c>
      <c r="J34" s="86" t="s">
        <v>116</v>
      </c>
      <c r="K34" s="84">
        <v>2360</v>
      </c>
      <c r="L34" s="84">
        <v>2230</v>
      </c>
      <c r="M34" s="94" t="s">
        <v>116</v>
      </c>
      <c r="N34" s="94" t="s">
        <v>116</v>
      </c>
      <c r="O34" s="48">
        <f t="shared" si="0"/>
        <v>5</v>
      </c>
      <c r="Q34" s="48">
        <f t="shared" si="1"/>
        <v>28</v>
      </c>
      <c r="R34" s="51" t="str">
        <f t="shared" si="2"/>
        <v>Betula pendula fk Julita E</v>
      </c>
      <c r="S34" s="50">
        <f t="shared" si="3"/>
        <v>180.09319306495809</v>
      </c>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row>
    <row r="35" spans="1:1014" x14ac:dyDescent="0.25">
      <c r="A35" s="48">
        <v>29</v>
      </c>
      <c r="B35" s="77" t="s">
        <v>311</v>
      </c>
      <c r="C35" s="77" t="s">
        <v>312</v>
      </c>
      <c r="D35" s="78">
        <f t="shared" si="4"/>
        <v>2902.5714285714284</v>
      </c>
      <c r="E35" s="92">
        <f>M35*$C$2</f>
        <v>2560</v>
      </c>
      <c r="F35" s="92">
        <f>N35*$C$2</f>
        <v>2560</v>
      </c>
      <c r="G35" s="98">
        <v>3200</v>
      </c>
      <c r="H35" s="98">
        <v>3315</v>
      </c>
      <c r="I35" s="98">
        <v>2950</v>
      </c>
      <c r="J35" s="98">
        <v>3013</v>
      </c>
      <c r="K35" s="91"/>
      <c r="L35" s="88">
        <v>2720</v>
      </c>
      <c r="M35" s="94">
        <v>250</v>
      </c>
      <c r="N35" s="95">
        <v>250</v>
      </c>
      <c r="O35" s="48">
        <f t="shared" si="0"/>
        <v>7</v>
      </c>
      <c r="Q35" s="48">
        <f t="shared" si="1"/>
        <v>29</v>
      </c>
      <c r="R35" s="51" t="str">
        <f t="shared" si="2"/>
        <v>Betula pendula 'Youngii'</v>
      </c>
      <c r="S35" s="50">
        <f t="shared" si="3"/>
        <v>215.8271497401096</v>
      </c>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row>
    <row r="36" spans="1:1014" x14ac:dyDescent="0.25">
      <c r="A36" s="48">
        <v>30</v>
      </c>
      <c r="B36" s="77" t="s">
        <v>38</v>
      </c>
      <c r="C36" s="77" t="s">
        <v>69</v>
      </c>
      <c r="D36" s="78">
        <f t="shared" si="4"/>
        <v>2495.1714285714288</v>
      </c>
      <c r="E36" s="92">
        <f>M36*$C$2</f>
        <v>2355.2000000000003</v>
      </c>
      <c r="F36" s="92">
        <f>N36*$C$2</f>
        <v>2304</v>
      </c>
      <c r="G36" s="83">
        <v>2600</v>
      </c>
      <c r="H36" s="83">
        <v>2710</v>
      </c>
      <c r="I36" s="83">
        <v>2420</v>
      </c>
      <c r="J36" s="83">
        <v>2847</v>
      </c>
      <c r="K36" s="84" t="s">
        <v>116</v>
      </c>
      <c r="L36" s="84">
        <v>2230</v>
      </c>
      <c r="M36" s="93">
        <v>230</v>
      </c>
      <c r="N36" s="93">
        <v>225</v>
      </c>
      <c r="O36" s="48">
        <f t="shared" si="0"/>
        <v>7</v>
      </c>
      <c r="Q36" s="48">
        <f t="shared" si="1"/>
        <v>30</v>
      </c>
      <c r="R36" s="51" t="str">
        <f t="shared" si="2"/>
        <v>Betula pubescens</v>
      </c>
      <c r="S36" s="50">
        <f t="shared" si="3"/>
        <v>185.5340172650213</v>
      </c>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row>
    <row r="37" spans="1:1014" x14ac:dyDescent="0.25">
      <c r="A37" s="48">
        <v>31</v>
      </c>
      <c r="B37" s="77" t="s">
        <v>334</v>
      </c>
      <c r="C37" s="77" t="s">
        <v>335</v>
      </c>
      <c r="D37" s="78">
        <f t="shared" si="4"/>
        <v>3505</v>
      </c>
      <c r="E37" s="92"/>
      <c r="F37" s="92"/>
      <c r="G37" s="103">
        <v>3900</v>
      </c>
      <c r="H37" s="98">
        <v>3315</v>
      </c>
      <c r="I37" s="98">
        <v>3300</v>
      </c>
      <c r="J37" s="98" t="s">
        <v>116</v>
      </c>
      <c r="K37" s="91"/>
      <c r="L37" s="88" t="s">
        <v>148</v>
      </c>
      <c r="M37" s="94" t="s">
        <v>148</v>
      </c>
      <c r="N37" s="95" t="s">
        <v>148</v>
      </c>
      <c r="O37" s="48">
        <f t="shared" si="0"/>
        <v>3</v>
      </c>
      <c r="Q37" s="48">
        <f t="shared" si="1"/>
        <v>31</v>
      </c>
      <c r="R37" s="51" t="str">
        <f t="shared" si="2"/>
        <v>Betula utilis var. albosinensis</v>
      </c>
      <c r="S37" s="50">
        <f t="shared" si="3"/>
        <v>260.62206510845505</v>
      </c>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row>
    <row r="38" spans="1:1014" x14ac:dyDescent="0.25">
      <c r="A38" s="48">
        <v>32</v>
      </c>
      <c r="B38" s="77" t="s">
        <v>313</v>
      </c>
      <c r="C38" s="77" t="s">
        <v>314</v>
      </c>
      <c r="D38" s="78">
        <f t="shared" si="4"/>
        <v>3002.5714285714284</v>
      </c>
      <c r="E38" s="92">
        <f t="shared" ref="E38:F40" si="8">M38*$C$2</f>
        <v>2560</v>
      </c>
      <c r="F38" s="92">
        <f t="shared" si="8"/>
        <v>2560</v>
      </c>
      <c r="G38" s="98">
        <v>3900</v>
      </c>
      <c r="H38" s="98">
        <v>3315</v>
      </c>
      <c r="I38" s="98">
        <v>2950</v>
      </c>
      <c r="J38" s="98">
        <v>3013</v>
      </c>
      <c r="K38" s="91"/>
      <c r="L38" s="88">
        <v>2720</v>
      </c>
      <c r="M38" s="94">
        <v>250</v>
      </c>
      <c r="N38" s="95">
        <v>250</v>
      </c>
      <c r="O38" s="48">
        <f t="shared" si="0"/>
        <v>7</v>
      </c>
      <c r="Q38" s="48">
        <f t="shared" si="1"/>
        <v>32</v>
      </c>
      <c r="R38" s="51" t="str">
        <f t="shared" si="2"/>
        <v>Betula utilis var. jacquemontii</v>
      </c>
      <c r="S38" s="50">
        <f t="shared" si="3"/>
        <v>223.26287199712687</v>
      </c>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row>
    <row r="39" spans="1:1014" x14ac:dyDescent="0.25">
      <c r="A39" s="48">
        <v>33</v>
      </c>
      <c r="B39" s="77" t="s">
        <v>20</v>
      </c>
      <c r="C39" s="77" t="s">
        <v>47</v>
      </c>
      <c r="D39" s="78">
        <f t="shared" si="4"/>
        <v>3146.5</v>
      </c>
      <c r="E39" s="92">
        <f t="shared" si="8"/>
        <v>2560</v>
      </c>
      <c r="F39" s="92">
        <f t="shared" si="8"/>
        <v>2304</v>
      </c>
      <c r="G39" s="83">
        <v>3900</v>
      </c>
      <c r="H39" s="83">
        <v>3575</v>
      </c>
      <c r="I39" s="84">
        <v>3110</v>
      </c>
      <c r="J39" s="84" t="s">
        <v>116</v>
      </c>
      <c r="K39" s="84">
        <v>3430</v>
      </c>
      <c r="L39" s="84" t="s">
        <v>116</v>
      </c>
      <c r="M39" s="93">
        <v>250</v>
      </c>
      <c r="N39" s="93">
        <v>225</v>
      </c>
      <c r="O39" s="48">
        <f t="shared" ref="O39:O70" si="9">COUNT(E39:L39)</f>
        <v>6</v>
      </c>
      <c r="Q39" s="48">
        <f t="shared" ref="Q39:Q70" si="10">A39</f>
        <v>33</v>
      </c>
      <c r="R39" s="51" t="str">
        <f t="shared" ref="R39:R70" si="11">B39</f>
        <v>Carpinus betulus</v>
      </c>
      <c r="S39" s="50">
        <f t="shared" ref="S39:S70" si="12">D39/$C$3</f>
        <v>233.96500081704815</v>
      </c>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row>
    <row r="40" spans="1:1014" x14ac:dyDescent="0.25">
      <c r="A40" s="48">
        <v>34</v>
      </c>
      <c r="B40" s="77" t="s">
        <v>200</v>
      </c>
      <c r="C40" s="77" t="s">
        <v>201</v>
      </c>
      <c r="D40" s="78">
        <f t="shared" si="4"/>
        <v>4053.457142857143</v>
      </c>
      <c r="E40" s="92">
        <f t="shared" si="8"/>
        <v>3481.6</v>
      </c>
      <c r="F40" s="92">
        <f t="shared" si="8"/>
        <v>3225.6</v>
      </c>
      <c r="G40" s="83">
        <v>4200</v>
      </c>
      <c r="H40" s="83">
        <v>4965</v>
      </c>
      <c r="I40" s="83">
        <v>4300</v>
      </c>
      <c r="J40" s="83">
        <v>4152</v>
      </c>
      <c r="K40" s="84">
        <v>4050</v>
      </c>
      <c r="L40" s="84" t="s">
        <v>116</v>
      </c>
      <c r="M40" s="93">
        <v>340</v>
      </c>
      <c r="N40" s="93">
        <v>315</v>
      </c>
      <c r="O40" s="48">
        <f t="shared" si="9"/>
        <v>7</v>
      </c>
      <c r="Q40" s="48">
        <f t="shared" si="10"/>
        <v>34</v>
      </c>
      <c r="R40" s="51" t="str">
        <f t="shared" si="11"/>
        <v>Carpinus betulus 'Fastigiata'</v>
      </c>
      <c r="S40" s="50">
        <f t="shared" si="12"/>
        <v>301.40381495008455</v>
      </c>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row>
    <row r="41" spans="1:1014" x14ac:dyDescent="0.25">
      <c r="A41" s="48">
        <v>35</v>
      </c>
      <c r="B41" s="77" t="s">
        <v>269</v>
      </c>
      <c r="C41" s="77" t="s">
        <v>47</v>
      </c>
      <c r="D41" s="78">
        <f t="shared" si="4"/>
        <v>3775.5</v>
      </c>
      <c r="E41" s="92"/>
      <c r="F41" s="92"/>
      <c r="G41" s="83">
        <v>3900</v>
      </c>
      <c r="H41" s="83">
        <v>3975</v>
      </c>
      <c r="I41" s="83">
        <v>3960</v>
      </c>
      <c r="J41" s="83">
        <v>3488</v>
      </c>
      <c r="K41" s="84">
        <v>3620</v>
      </c>
      <c r="L41" s="84">
        <v>3710</v>
      </c>
      <c r="M41" s="94" t="s">
        <v>116</v>
      </c>
      <c r="N41" s="94" t="s">
        <v>116</v>
      </c>
      <c r="O41" s="48">
        <f t="shared" si="9"/>
        <v>6</v>
      </c>
      <c r="Q41" s="48">
        <f t="shared" si="10"/>
        <v>35</v>
      </c>
      <c r="R41" s="51" t="str">
        <f t="shared" si="11"/>
        <v>Carpinus betulus FK Carin E</v>
      </c>
      <c r="S41" s="50">
        <f t="shared" si="12"/>
        <v>280.73569381368674</v>
      </c>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row>
    <row r="42" spans="1:1014" x14ac:dyDescent="0.25">
      <c r="A42" s="48">
        <v>36</v>
      </c>
      <c r="B42" s="77" t="s">
        <v>352</v>
      </c>
      <c r="C42" s="77" t="s">
        <v>353</v>
      </c>
      <c r="D42" s="78">
        <f t="shared" si="4"/>
        <v>4510</v>
      </c>
      <c r="E42" s="92"/>
      <c r="F42" s="92"/>
      <c r="G42" s="98">
        <v>4500</v>
      </c>
      <c r="H42" s="98" t="s">
        <v>116</v>
      </c>
      <c r="I42" s="98" t="s">
        <v>116</v>
      </c>
      <c r="J42" s="98" t="s">
        <v>116</v>
      </c>
      <c r="K42" s="98" t="s">
        <v>116</v>
      </c>
      <c r="L42" s="98">
        <v>4520</v>
      </c>
      <c r="M42" s="98" t="s">
        <v>116</v>
      </c>
      <c r="N42" s="98" t="s">
        <v>116</v>
      </c>
      <c r="O42" s="48">
        <f t="shared" si="9"/>
        <v>2</v>
      </c>
      <c r="Q42" s="48">
        <f t="shared" si="10"/>
        <v>36</v>
      </c>
      <c r="R42" s="51" t="str">
        <f t="shared" si="11"/>
        <v>Carpinus betulus 'Pendula'</v>
      </c>
      <c r="S42" s="50">
        <f t="shared" si="12"/>
        <v>335.35107379147848</v>
      </c>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row>
    <row r="43" spans="1:1014" x14ac:dyDescent="0.25">
      <c r="A43" s="48">
        <v>37</v>
      </c>
      <c r="B43" s="77" t="s">
        <v>202</v>
      </c>
      <c r="C43" s="77" t="s">
        <v>203</v>
      </c>
      <c r="D43" s="78">
        <f t="shared" si="4"/>
        <v>3167.0857142857139</v>
      </c>
      <c r="E43" s="92">
        <f t="shared" ref="E43:F45" si="13">M43*$C$2</f>
        <v>2969.6</v>
      </c>
      <c r="F43" s="92">
        <f t="shared" si="13"/>
        <v>2560</v>
      </c>
      <c r="G43" s="83">
        <v>3500</v>
      </c>
      <c r="H43" s="83">
        <v>3860</v>
      </c>
      <c r="I43" s="83">
        <v>2790</v>
      </c>
      <c r="J43" s="85" t="s">
        <v>116</v>
      </c>
      <c r="K43" s="84">
        <v>3270</v>
      </c>
      <c r="L43" s="84">
        <v>3220</v>
      </c>
      <c r="M43" s="93">
        <v>290</v>
      </c>
      <c r="N43" s="93">
        <v>250</v>
      </c>
      <c r="O43" s="48">
        <f t="shared" si="9"/>
        <v>7</v>
      </c>
      <c r="Q43" s="48">
        <f t="shared" si="10"/>
        <v>37</v>
      </c>
      <c r="R43" s="51" t="str">
        <f t="shared" si="11"/>
        <v>Castanea sativa</v>
      </c>
      <c r="S43" s="50">
        <f t="shared" si="12"/>
        <v>235.49569735595696</v>
      </c>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row>
    <row r="44" spans="1:1014" x14ac:dyDescent="0.25">
      <c r="A44" s="48">
        <v>38</v>
      </c>
      <c r="B44" s="77" t="s">
        <v>14</v>
      </c>
      <c r="C44" s="77" t="s">
        <v>48</v>
      </c>
      <c r="D44" s="78">
        <f t="shared" si="4"/>
        <v>2669.1714285714288</v>
      </c>
      <c r="E44" s="92">
        <f t="shared" si="13"/>
        <v>2355.2000000000003</v>
      </c>
      <c r="F44" s="92">
        <f t="shared" si="13"/>
        <v>2304</v>
      </c>
      <c r="G44" s="83">
        <v>2900</v>
      </c>
      <c r="H44" s="83">
        <v>3125</v>
      </c>
      <c r="I44" s="83">
        <v>2790</v>
      </c>
      <c r="J44" s="85" t="s">
        <v>116</v>
      </c>
      <c r="K44" s="84">
        <v>2670</v>
      </c>
      <c r="L44" s="84">
        <v>2540</v>
      </c>
      <c r="M44" s="93">
        <v>230</v>
      </c>
      <c r="N44" s="93">
        <v>225</v>
      </c>
      <c r="O44" s="48">
        <f t="shared" si="9"/>
        <v>7</v>
      </c>
      <c r="Q44" s="48">
        <f t="shared" si="10"/>
        <v>38</v>
      </c>
      <c r="R44" s="51" t="str">
        <f t="shared" si="11"/>
        <v>Catalpa bignonioides</v>
      </c>
      <c r="S44" s="50">
        <f t="shared" si="12"/>
        <v>198.47217399223132</v>
      </c>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row>
    <row r="45" spans="1:1014" x14ac:dyDescent="0.25">
      <c r="A45" s="48">
        <v>39</v>
      </c>
      <c r="B45" s="77" t="s">
        <v>104</v>
      </c>
      <c r="C45" s="77" t="s">
        <v>105</v>
      </c>
      <c r="D45" s="78">
        <f t="shared" si="4"/>
        <v>4633.6000000000004</v>
      </c>
      <c r="E45" s="92">
        <f t="shared" si="13"/>
        <v>4812.8</v>
      </c>
      <c r="F45" s="92">
        <f t="shared" si="13"/>
        <v>4454.4000000000005</v>
      </c>
      <c r="G45" s="84" t="s">
        <v>116</v>
      </c>
      <c r="H45" s="84" t="s">
        <v>116</v>
      </c>
      <c r="I45" s="84" t="s">
        <v>116</v>
      </c>
      <c r="J45" s="85" t="s">
        <v>116</v>
      </c>
      <c r="K45" s="84" t="s">
        <v>116</v>
      </c>
      <c r="L45" s="84" t="s">
        <v>116</v>
      </c>
      <c r="M45" s="93">
        <v>470</v>
      </c>
      <c r="N45" s="93">
        <v>435</v>
      </c>
      <c r="O45" s="48">
        <f t="shared" si="9"/>
        <v>2</v>
      </c>
      <c r="Q45" s="48">
        <f t="shared" si="10"/>
        <v>39</v>
      </c>
      <c r="R45" s="51" t="str">
        <f t="shared" si="11"/>
        <v>Cercidiphyllum japonicum</v>
      </c>
      <c r="S45" s="50">
        <f t="shared" si="12"/>
        <v>344.54162650115188</v>
      </c>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row>
    <row r="46" spans="1:1014" x14ac:dyDescent="0.25">
      <c r="A46" s="48">
        <v>40</v>
      </c>
      <c r="B46" s="77" t="s">
        <v>350</v>
      </c>
      <c r="C46" s="77" t="s">
        <v>351</v>
      </c>
      <c r="D46" s="78">
        <f t="shared" si="4"/>
        <v>4986.666666666667</v>
      </c>
      <c r="E46" s="92"/>
      <c r="F46" s="92"/>
      <c r="G46" s="98">
        <v>5100</v>
      </c>
      <c r="H46" s="98" t="s">
        <v>148</v>
      </c>
      <c r="I46" s="98">
        <v>4970</v>
      </c>
      <c r="J46" s="98" t="s">
        <v>116</v>
      </c>
      <c r="K46" s="98" t="s">
        <v>116</v>
      </c>
      <c r="L46" s="98">
        <v>4890</v>
      </c>
      <c r="M46" s="98" t="s">
        <v>116</v>
      </c>
      <c r="N46" s="98" t="s">
        <v>116</v>
      </c>
      <c r="O46" s="48">
        <f t="shared" si="9"/>
        <v>3</v>
      </c>
      <c r="Q46" s="48">
        <f t="shared" si="10"/>
        <v>40</v>
      </c>
      <c r="R46" s="51" t="str">
        <f t="shared" si="11"/>
        <v>Cercidiphyllum japonicum f. pendulum</v>
      </c>
      <c r="S46" s="50">
        <f t="shared" si="12"/>
        <v>370.79468321659414</v>
      </c>
      <c r="T46" s="5"/>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G46" s="2"/>
      <c r="NH46" s="2"/>
      <c r="NI46" s="2"/>
      <c r="NJ46" s="2"/>
      <c r="NK46" s="2"/>
      <c r="NL46" s="2"/>
      <c r="NM46" s="2"/>
      <c r="NN46" s="2"/>
      <c r="NO46" s="2"/>
      <c r="NP46" s="2"/>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row>
    <row r="47" spans="1:1014" x14ac:dyDescent="0.25">
      <c r="A47" s="48">
        <v>41</v>
      </c>
      <c r="B47" s="77" t="s">
        <v>270</v>
      </c>
      <c r="C47" s="77" t="s">
        <v>105</v>
      </c>
      <c r="D47" s="78">
        <f t="shared" si="4"/>
        <v>4929.166666666667</v>
      </c>
      <c r="E47" s="92">
        <f>M47*$C$2</f>
        <v>5120</v>
      </c>
      <c r="F47" s="92"/>
      <c r="G47" s="83">
        <v>4800</v>
      </c>
      <c r="H47" s="83">
        <v>4980</v>
      </c>
      <c r="I47" s="83">
        <v>4970</v>
      </c>
      <c r="J47" s="85">
        <v>4935</v>
      </c>
      <c r="K47" s="84" t="s">
        <v>342</v>
      </c>
      <c r="L47" s="84">
        <v>4770</v>
      </c>
      <c r="M47" s="93">
        <v>500</v>
      </c>
      <c r="N47" s="94" t="s">
        <v>116</v>
      </c>
      <c r="O47" s="48">
        <f t="shared" si="9"/>
        <v>6</v>
      </c>
      <c r="Q47" s="48">
        <f t="shared" si="10"/>
        <v>41</v>
      </c>
      <c r="R47" s="51" t="str">
        <f t="shared" si="11"/>
        <v>Cercidiphyllum japonicum FK Göteborg E</v>
      </c>
      <c r="S47" s="50">
        <f t="shared" si="12"/>
        <v>366.51914291880922</v>
      </c>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row>
    <row r="48" spans="1:1014" x14ac:dyDescent="0.25">
      <c r="A48" s="48">
        <v>42</v>
      </c>
      <c r="B48" s="77" t="s">
        <v>204</v>
      </c>
      <c r="C48" s="77" t="s">
        <v>205</v>
      </c>
      <c r="D48" s="78">
        <f t="shared" si="4"/>
        <v>2719.875</v>
      </c>
      <c r="E48" s="92">
        <f>M48*$C$2</f>
        <v>2560</v>
      </c>
      <c r="F48" s="92">
        <f>N48*$C$2</f>
        <v>2560</v>
      </c>
      <c r="G48" s="83">
        <v>3200</v>
      </c>
      <c r="H48" s="83">
        <v>2895</v>
      </c>
      <c r="I48" s="83">
        <v>2700</v>
      </c>
      <c r="J48" s="83">
        <v>2674</v>
      </c>
      <c r="K48" s="84">
        <v>2680</v>
      </c>
      <c r="L48" s="84">
        <v>2490</v>
      </c>
      <c r="M48" s="93">
        <v>250</v>
      </c>
      <c r="N48" s="93">
        <v>250</v>
      </c>
      <c r="O48" s="48">
        <f t="shared" si="9"/>
        <v>8</v>
      </c>
      <c r="Q48" s="48">
        <f t="shared" si="10"/>
        <v>42</v>
      </c>
      <c r="R48" s="51" t="str">
        <f t="shared" si="11"/>
        <v>Corylus colurna</v>
      </c>
      <c r="S48" s="50">
        <f t="shared" si="12"/>
        <v>202.24235073804823</v>
      </c>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G48" s="2"/>
      <c r="NH48" s="2"/>
      <c r="NI48" s="2"/>
      <c r="NJ48" s="2"/>
      <c r="NK48" s="2"/>
      <c r="NL48" s="2"/>
      <c r="NM48" s="2"/>
      <c r="NN48" s="2"/>
      <c r="NO48" s="2"/>
      <c r="NP48" s="2"/>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row>
    <row r="49" spans="1:1014" x14ac:dyDescent="0.25">
      <c r="A49" s="48">
        <v>43</v>
      </c>
      <c r="B49" s="77" t="s">
        <v>81</v>
      </c>
      <c r="C49" s="77" t="s">
        <v>80</v>
      </c>
      <c r="D49" s="78">
        <f t="shared" si="4"/>
        <v>3404.8</v>
      </c>
      <c r="E49" s="92">
        <f>M49*$C$2</f>
        <v>3584</v>
      </c>
      <c r="F49" s="92">
        <f>N49*$C$2</f>
        <v>3225.6</v>
      </c>
      <c r="G49" s="84" t="s">
        <v>116</v>
      </c>
      <c r="H49" s="84" t="s">
        <v>116</v>
      </c>
      <c r="I49" s="84" t="s">
        <v>116</v>
      </c>
      <c r="J49" s="84" t="s">
        <v>116</v>
      </c>
      <c r="K49" s="84" t="s">
        <v>116</v>
      </c>
      <c r="L49" s="84" t="s">
        <v>116</v>
      </c>
      <c r="M49" s="93">
        <v>350</v>
      </c>
      <c r="N49" s="93">
        <v>315</v>
      </c>
      <c r="O49" s="48">
        <f t="shared" si="9"/>
        <v>2</v>
      </c>
      <c r="Q49" s="48">
        <f t="shared" si="10"/>
        <v>43</v>
      </c>
      <c r="R49" s="51" t="str">
        <f t="shared" si="11"/>
        <v>Crataegus crus-galli</v>
      </c>
      <c r="S49" s="50">
        <f t="shared" si="12"/>
        <v>253.17147140692373</v>
      </c>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c r="MQ49" s="2"/>
      <c r="MR49" s="2"/>
      <c r="MS49" s="2"/>
      <c r="MT49" s="2"/>
      <c r="MU49" s="2"/>
      <c r="MV49" s="2"/>
      <c r="MW49" s="2"/>
      <c r="MX49" s="2"/>
      <c r="MY49" s="2"/>
      <c r="MZ49" s="2"/>
      <c r="NA49" s="2"/>
      <c r="NB49" s="2"/>
      <c r="NC49" s="2"/>
      <c r="ND49" s="2"/>
      <c r="NE49" s="2"/>
      <c r="NF49" s="2"/>
      <c r="NG49" s="2"/>
      <c r="NH49" s="2"/>
      <c r="NI49" s="2"/>
      <c r="NJ49" s="2"/>
      <c r="NK49" s="2"/>
      <c r="NL49" s="2"/>
      <c r="NM49" s="2"/>
      <c r="NN49" s="2"/>
      <c r="NO49" s="2"/>
      <c r="NP49" s="2"/>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row>
    <row r="50" spans="1:1014" x14ac:dyDescent="0.25">
      <c r="A50" s="48">
        <v>44</v>
      </c>
      <c r="B50" s="77" t="s">
        <v>131</v>
      </c>
      <c r="C50" s="77" t="s">
        <v>132</v>
      </c>
      <c r="D50" s="78" t="e">
        <f t="shared" si="4"/>
        <v>#DIV/0!</v>
      </c>
      <c r="E50" s="92"/>
      <c r="F50" s="92"/>
      <c r="G50" s="84" t="s">
        <v>116</v>
      </c>
      <c r="H50" s="84" t="s">
        <v>116</v>
      </c>
      <c r="I50" s="84" t="s">
        <v>116</v>
      </c>
      <c r="J50" s="84" t="s">
        <v>116</v>
      </c>
      <c r="K50" s="84" t="s">
        <v>116</v>
      </c>
      <c r="L50" s="84" t="s">
        <v>116</v>
      </c>
      <c r="M50" s="94" t="s">
        <v>148</v>
      </c>
      <c r="N50" s="95" t="s">
        <v>148</v>
      </c>
      <c r="O50" s="48">
        <f t="shared" si="9"/>
        <v>0</v>
      </c>
      <c r="Q50" s="48">
        <f t="shared" si="10"/>
        <v>44</v>
      </c>
      <c r="R50" s="51" t="str">
        <f t="shared" si="11"/>
        <v>Crataegus laevigata</v>
      </c>
      <c r="S50" s="50" t="e">
        <f t="shared" si="12"/>
        <v>#DIV/0!</v>
      </c>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2"/>
      <c r="NE50" s="2"/>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row>
    <row r="51" spans="1:1014" x14ac:dyDescent="0.25">
      <c r="A51" s="48">
        <v>45</v>
      </c>
      <c r="B51" s="77" t="s">
        <v>106</v>
      </c>
      <c r="C51" s="77" t="s">
        <v>96</v>
      </c>
      <c r="D51" s="78">
        <f t="shared" si="4"/>
        <v>3682.5333333333333</v>
      </c>
      <c r="E51" s="92">
        <f>M51*$C$2</f>
        <v>3993.6</v>
      </c>
      <c r="F51" s="92">
        <f>N51*$C$2</f>
        <v>3584</v>
      </c>
      <c r="G51" s="84" t="s">
        <v>116</v>
      </c>
      <c r="H51" s="85" t="s">
        <v>169</v>
      </c>
      <c r="I51" s="84" t="s">
        <v>301</v>
      </c>
      <c r="J51" s="84" t="s">
        <v>340</v>
      </c>
      <c r="K51" s="84">
        <v>3470</v>
      </c>
      <c r="L51" s="84" t="s">
        <v>169</v>
      </c>
      <c r="M51" s="93">
        <v>390</v>
      </c>
      <c r="N51" s="93">
        <v>350</v>
      </c>
      <c r="O51" s="48">
        <f t="shared" si="9"/>
        <v>3</v>
      </c>
      <c r="Q51" s="48">
        <f t="shared" si="10"/>
        <v>45</v>
      </c>
      <c r="R51" s="51" t="str">
        <f t="shared" si="11"/>
        <v>Crataegus monogyna</v>
      </c>
      <c r="S51" s="50">
        <f t="shared" si="12"/>
        <v>273.82295068874635</v>
      </c>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row>
    <row r="52" spans="1:1014" x14ac:dyDescent="0.25">
      <c r="A52" s="48">
        <v>46</v>
      </c>
      <c r="B52" s="77" t="s">
        <v>133</v>
      </c>
      <c r="C52" s="77" t="s">
        <v>134</v>
      </c>
      <c r="D52" s="78">
        <f t="shared" si="4"/>
        <v>3372.8</v>
      </c>
      <c r="E52" s="92"/>
      <c r="F52" s="92">
        <f>N52*$C$2</f>
        <v>3225.6</v>
      </c>
      <c r="G52" s="84" t="s">
        <v>116</v>
      </c>
      <c r="H52" s="85" t="s">
        <v>116</v>
      </c>
      <c r="I52" s="84">
        <v>3520</v>
      </c>
      <c r="J52" s="84" t="s">
        <v>116</v>
      </c>
      <c r="K52" s="84" t="s">
        <v>116</v>
      </c>
      <c r="L52" s="84" t="s">
        <v>116</v>
      </c>
      <c r="M52" s="94" t="s">
        <v>116</v>
      </c>
      <c r="N52" s="93">
        <v>315</v>
      </c>
      <c r="O52" s="48">
        <f t="shared" si="9"/>
        <v>2</v>
      </c>
      <c r="Q52" s="48">
        <f t="shared" si="10"/>
        <v>46</v>
      </c>
      <c r="R52" s="51" t="str">
        <f t="shared" si="11"/>
        <v>Crataegus prunifolia 'Splendens'</v>
      </c>
      <c r="S52" s="50">
        <f t="shared" si="12"/>
        <v>250.79204028467822</v>
      </c>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row>
    <row r="53" spans="1:1014" x14ac:dyDescent="0.25">
      <c r="A53" s="48">
        <v>47</v>
      </c>
      <c r="B53" s="77" t="s">
        <v>299</v>
      </c>
      <c r="C53" s="77" t="s">
        <v>130</v>
      </c>
      <c r="D53" s="78">
        <f t="shared" si="4"/>
        <v>3504.2666666666664</v>
      </c>
      <c r="E53" s="92"/>
      <c r="F53" s="92">
        <f>N53*$C$2</f>
        <v>3225.6</v>
      </c>
      <c r="G53" s="83">
        <v>3600</v>
      </c>
      <c r="H53" s="83">
        <v>3940</v>
      </c>
      <c r="I53" s="83">
        <v>3520</v>
      </c>
      <c r="J53" s="85" t="s">
        <v>116</v>
      </c>
      <c r="K53" s="84">
        <v>3470</v>
      </c>
      <c r="L53" s="84">
        <v>3270</v>
      </c>
      <c r="M53" s="95" t="s">
        <v>116</v>
      </c>
      <c r="N53" s="93">
        <v>315</v>
      </c>
      <c r="O53" s="48">
        <f t="shared" si="9"/>
        <v>6</v>
      </c>
      <c r="Q53" s="48">
        <f t="shared" si="10"/>
        <v>47</v>
      </c>
      <c r="R53" s="51" t="str">
        <f t="shared" si="11"/>
        <v>Crataegus x lavallei 'Carrierei'</v>
      </c>
      <c r="S53" s="50">
        <f t="shared" si="12"/>
        <v>260.56753647857022</v>
      </c>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row>
    <row r="54" spans="1:1014" x14ac:dyDescent="0.25">
      <c r="A54" s="48">
        <v>48</v>
      </c>
      <c r="B54" s="77" t="s">
        <v>135</v>
      </c>
      <c r="C54" s="77" t="s">
        <v>136</v>
      </c>
      <c r="D54" s="78">
        <f t="shared" si="4"/>
        <v>3558.9</v>
      </c>
      <c r="E54" s="92"/>
      <c r="F54" s="92">
        <f>N54*$C$2</f>
        <v>3225.6</v>
      </c>
      <c r="G54" s="83">
        <v>3600</v>
      </c>
      <c r="H54" s="83">
        <v>3940</v>
      </c>
      <c r="I54" s="85" t="s">
        <v>116</v>
      </c>
      <c r="J54" s="85" t="s">
        <v>116</v>
      </c>
      <c r="K54" s="84">
        <v>3470</v>
      </c>
      <c r="L54" s="84" t="s">
        <v>116</v>
      </c>
      <c r="M54" s="94" t="s">
        <v>116</v>
      </c>
      <c r="N54" s="93">
        <v>315</v>
      </c>
      <c r="O54" s="48">
        <f t="shared" si="9"/>
        <v>4</v>
      </c>
      <c r="Q54" s="48">
        <f t="shared" si="10"/>
        <v>48</v>
      </c>
      <c r="R54" s="51" t="str">
        <f t="shared" si="11"/>
        <v>Crataegus x persimilis (prunifolia)</v>
      </c>
      <c r="S54" s="50">
        <f t="shared" si="12"/>
        <v>264.62991940498733</v>
      </c>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c r="MQ54" s="2"/>
      <c r="MR54" s="2"/>
      <c r="MS54" s="2"/>
      <c r="MT54" s="2"/>
      <c r="MU54" s="2"/>
      <c r="MV54" s="2"/>
      <c r="MW54" s="2"/>
      <c r="MX54" s="2"/>
      <c r="MY54" s="2"/>
      <c r="MZ54" s="2"/>
      <c r="NA54" s="2"/>
      <c r="NB54" s="2"/>
      <c r="NC54" s="2"/>
      <c r="ND54" s="2"/>
      <c r="NE54" s="2"/>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row>
    <row r="55" spans="1:1014" x14ac:dyDescent="0.25">
      <c r="A55" s="48">
        <v>49</v>
      </c>
      <c r="B55" s="77" t="s">
        <v>4</v>
      </c>
      <c r="C55" s="77" t="s">
        <v>49</v>
      </c>
      <c r="D55" s="78">
        <f t="shared" si="4"/>
        <v>3312.4333333333329</v>
      </c>
      <c r="E55" s="92">
        <f>M55*$C$2</f>
        <v>2969.6</v>
      </c>
      <c r="F55" s="92">
        <f>N55*$C$2</f>
        <v>2560</v>
      </c>
      <c r="G55" s="83">
        <v>3700</v>
      </c>
      <c r="H55" s="83">
        <v>3845</v>
      </c>
      <c r="I55" s="83">
        <v>3530</v>
      </c>
      <c r="J55" s="85" t="s">
        <v>271</v>
      </c>
      <c r="K55" s="84">
        <v>3270</v>
      </c>
      <c r="L55" s="84" t="s">
        <v>116</v>
      </c>
      <c r="M55" s="93">
        <v>290</v>
      </c>
      <c r="N55" s="93">
        <v>250</v>
      </c>
      <c r="O55" s="48">
        <f t="shared" si="9"/>
        <v>6</v>
      </c>
      <c r="Q55" s="48">
        <f t="shared" si="10"/>
        <v>49</v>
      </c>
      <c r="R55" s="51" t="str">
        <f t="shared" si="11"/>
        <v>Fagus sylvatica</v>
      </c>
      <c r="S55" s="50">
        <f t="shared" si="12"/>
        <v>246.30334261552542</v>
      </c>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c r="MQ55" s="2"/>
      <c r="MR55" s="2"/>
      <c r="MS55" s="2"/>
      <c r="MT55" s="2"/>
      <c r="MU55" s="2"/>
      <c r="MV55" s="2"/>
      <c r="MW55" s="2"/>
      <c r="MX55" s="2"/>
      <c r="MY55" s="2"/>
      <c r="MZ55" s="2"/>
      <c r="NA55" s="2"/>
      <c r="NB55" s="2"/>
      <c r="NC55" s="2"/>
      <c r="ND55" s="2"/>
      <c r="NE55" s="2"/>
      <c r="NF55" s="2"/>
      <c r="NG55" s="2"/>
      <c r="NH55" s="2"/>
      <c r="NI55" s="2"/>
      <c r="NJ55" s="2"/>
      <c r="NK55" s="2"/>
      <c r="NL55" s="2"/>
      <c r="NM55" s="2"/>
      <c r="NN55" s="2"/>
      <c r="NO55" s="2"/>
      <c r="NP55" s="2"/>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row>
    <row r="56" spans="1:1014" x14ac:dyDescent="0.25">
      <c r="A56" s="48">
        <v>50</v>
      </c>
      <c r="B56" s="77" t="s">
        <v>137</v>
      </c>
      <c r="C56" s="77" t="s">
        <v>50</v>
      </c>
      <c r="D56" s="78">
        <f t="shared" si="4"/>
        <v>4069.8333333333335</v>
      </c>
      <c r="E56" s="92"/>
      <c r="F56" s="92">
        <f>N56*$C$2</f>
        <v>3584</v>
      </c>
      <c r="G56" s="83">
        <v>4000</v>
      </c>
      <c r="H56" s="83">
        <v>4700</v>
      </c>
      <c r="I56" s="83">
        <v>4190</v>
      </c>
      <c r="J56" s="85" t="s">
        <v>271</v>
      </c>
      <c r="K56" s="84">
        <v>4520</v>
      </c>
      <c r="L56" s="84">
        <v>3425</v>
      </c>
      <c r="M56" s="95" t="s">
        <v>116</v>
      </c>
      <c r="N56" s="93">
        <v>350</v>
      </c>
      <c r="O56" s="48">
        <f t="shared" si="9"/>
        <v>6</v>
      </c>
      <c r="Q56" s="48">
        <f t="shared" si="10"/>
        <v>50</v>
      </c>
      <c r="R56" s="51" t="str">
        <f t="shared" si="11"/>
        <v>Fagus sylvatica 'Atropunicea'</v>
      </c>
      <c r="S56" s="50">
        <f t="shared" si="12"/>
        <v>302.62150299017418</v>
      </c>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c r="LC56" s="2"/>
      <c r="LD56" s="2"/>
      <c r="LE56" s="2"/>
      <c r="LF56" s="2"/>
      <c r="LG56" s="2"/>
      <c r="LH56" s="2"/>
      <c r="LI56" s="2"/>
      <c r="LJ56" s="2"/>
      <c r="LK56" s="2"/>
      <c r="LL56" s="2"/>
      <c r="LM56" s="2"/>
      <c r="LN56" s="2"/>
      <c r="LO56" s="2"/>
      <c r="LP56" s="2"/>
      <c r="LQ56" s="2"/>
      <c r="LR56" s="2"/>
      <c r="LS56" s="2"/>
      <c r="LT56" s="2"/>
      <c r="LU56" s="2"/>
      <c r="LV56" s="2"/>
      <c r="LW56" s="2"/>
      <c r="LX56" s="2"/>
      <c r="LY56" s="2"/>
      <c r="LZ56" s="2"/>
      <c r="MA56" s="2"/>
      <c r="MB56" s="2"/>
      <c r="MC56" s="2"/>
      <c r="MD56" s="2"/>
      <c r="ME56" s="2"/>
      <c r="MF56" s="2"/>
      <c r="MG56" s="2"/>
      <c r="MH56" s="2"/>
      <c r="MI56" s="2"/>
      <c r="MJ56" s="2"/>
      <c r="MK56" s="2"/>
      <c r="ML56" s="2"/>
      <c r="MM56" s="2"/>
      <c r="MN56" s="2"/>
      <c r="MO56" s="2"/>
      <c r="MP56" s="2"/>
      <c r="MQ56" s="2"/>
      <c r="MR56" s="2"/>
      <c r="MS56" s="2"/>
      <c r="MT56" s="2"/>
      <c r="MU56" s="2"/>
      <c r="MV56" s="2"/>
      <c r="MW56" s="2"/>
      <c r="MX56" s="2"/>
      <c r="MY56" s="2"/>
      <c r="MZ56" s="2"/>
      <c r="NA56" s="2"/>
      <c r="NB56" s="2"/>
      <c r="NC56" s="2"/>
      <c r="ND56" s="2"/>
      <c r="NE56" s="2"/>
      <c r="NF56" s="2"/>
      <c r="NG56" s="2"/>
      <c r="NH56" s="2"/>
      <c r="NI56" s="2"/>
      <c r="NJ56" s="2"/>
      <c r="NK56" s="2"/>
      <c r="NL56" s="2"/>
      <c r="NM56" s="2"/>
      <c r="NN56" s="2"/>
      <c r="NO56" s="2"/>
      <c r="NP56" s="2"/>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c r="OS56" s="2"/>
      <c r="OT56" s="2"/>
      <c r="OU56" s="2"/>
      <c r="OV56" s="2"/>
      <c r="OW56" s="2"/>
      <c r="OX56" s="2"/>
      <c r="OY56" s="2"/>
      <c r="OZ56" s="2"/>
      <c r="PA56" s="2"/>
      <c r="PB56" s="2"/>
      <c r="PC56" s="2"/>
      <c r="PD56" s="2"/>
      <c r="PE56" s="2"/>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row>
    <row r="57" spans="1:1014" x14ac:dyDescent="0.25">
      <c r="A57" s="48">
        <v>51</v>
      </c>
      <c r="B57" s="77" t="s">
        <v>272</v>
      </c>
      <c r="C57" s="77"/>
      <c r="D57" s="78">
        <f t="shared" si="4"/>
        <v>3725.1666666666665</v>
      </c>
      <c r="E57" s="92"/>
      <c r="F57" s="92"/>
      <c r="G57" s="83">
        <v>3900</v>
      </c>
      <c r="H57" s="83">
        <v>3830</v>
      </c>
      <c r="I57" s="83">
        <v>3820</v>
      </c>
      <c r="J57" s="83">
        <v>3531</v>
      </c>
      <c r="K57" s="84">
        <v>3680</v>
      </c>
      <c r="L57" s="84">
        <v>3590</v>
      </c>
      <c r="M57" s="94" t="s">
        <v>116</v>
      </c>
      <c r="N57" s="94" t="s">
        <v>116</v>
      </c>
      <c r="O57" s="48">
        <f t="shared" si="9"/>
        <v>6</v>
      </c>
      <c r="Q57" s="48">
        <f t="shared" si="10"/>
        <v>51</v>
      </c>
      <c r="R57" s="51" t="str">
        <f t="shared" si="11"/>
        <v>Fagus sylvatica FK Gottåsa/Hallandsås E</v>
      </c>
      <c r="S57" s="50">
        <f t="shared" si="12"/>
        <v>276.99304694432135</v>
      </c>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c r="MQ57" s="2"/>
      <c r="MR57" s="2"/>
      <c r="MS57" s="2"/>
      <c r="MT57" s="2"/>
      <c r="MU57" s="2"/>
      <c r="MV57" s="2"/>
      <c r="MW57" s="2"/>
      <c r="MX57" s="2"/>
      <c r="MY57" s="2"/>
      <c r="MZ57" s="2"/>
      <c r="NA57" s="2"/>
      <c r="NB57" s="2"/>
      <c r="NC57" s="2"/>
      <c r="ND57" s="2"/>
      <c r="NE57" s="2"/>
      <c r="NF57" s="2"/>
      <c r="NG57" s="2"/>
      <c r="NH57" s="2"/>
      <c r="NI57" s="2"/>
      <c r="NJ57" s="2"/>
      <c r="NK57" s="2"/>
      <c r="NL57" s="2"/>
      <c r="NM57" s="2"/>
      <c r="NN57" s="2"/>
      <c r="NO57" s="2"/>
      <c r="NP57" s="2"/>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row>
    <row r="58" spans="1:1014" x14ac:dyDescent="0.25">
      <c r="A58" s="48">
        <v>52</v>
      </c>
      <c r="B58" s="79" t="s">
        <v>138</v>
      </c>
      <c r="C58" s="79" t="s">
        <v>139</v>
      </c>
      <c r="D58" s="78">
        <f t="shared" si="4"/>
        <v>4115.8</v>
      </c>
      <c r="E58" s="92">
        <f t="shared" ref="E58:E64" si="14">M58*$C$2</f>
        <v>3584</v>
      </c>
      <c r="F58" s="92"/>
      <c r="G58" s="83">
        <v>4200</v>
      </c>
      <c r="H58" s="85" t="s">
        <v>140</v>
      </c>
      <c r="I58" s="83">
        <v>4150</v>
      </c>
      <c r="J58" s="85">
        <v>4625</v>
      </c>
      <c r="K58" s="84" t="s">
        <v>116</v>
      </c>
      <c r="L58" s="84">
        <v>4020</v>
      </c>
      <c r="M58" s="93">
        <v>350</v>
      </c>
      <c r="N58" s="93" t="s">
        <v>273</v>
      </c>
      <c r="O58" s="48">
        <f t="shared" si="9"/>
        <v>5</v>
      </c>
      <c r="Q58" s="48">
        <f t="shared" si="10"/>
        <v>52</v>
      </c>
      <c r="R58" s="51" t="str">
        <f t="shared" si="11"/>
        <v>Fagus sylvatica 'Pendula'</v>
      </c>
      <c r="S58" s="50">
        <f t="shared" si="12"/>
        <v>306.03945665431644</v>
      </c>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c r="MQ58" s="2"/>
      <c r="MR58" s="2"/>
      <c r="MS58" s="2"/>
      <c r="MT58" s="2"/>
      <c r="MU58" s="2"/>
      <c r="MV58" s="2"/>
      <c r="MW58" s="2"/>
      <c r="MX58" s="2"/>
      <c r="MY58" s="2"/>
      <c r="MZ58" s="2"/>
      <c r="NA58" s="2"/>
      <c r="NB58" s="2"/>
      <c r="NC58" s="2"/>
      <c r="ND58" s="2"/>
      <c r="NE58" s="2"/>
      <c r="NF58" s="2"/>
      <c r="NG58" s="2"/>
      <c r="NH58" s="2"/>
      <c r="NI58" s="2"/>
      <c r="NJ58" s="2"/>
      <c r="NK58" s="2"/>
      <c r="NL58" s="2"/>
      <c r="NM58" s="2"/>
      <c r="NN58" s="2"/>
      <c r="NO58" s="2"/>
      <c r="NP58" s="2"/>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row>
    <row r="59" spans="1:1014" x14ac:dyDescent="0.25">
      <c r="A59" s="48">
        <v>53</v>
      </c>
      <c r="B59" s="77" t="s">
        <v>315</v>
      </c>
      <c r="C59" s="77" t="s">
        <v>316</v>
      </c>
      <c r="D59" s="78">
        <f t="shared" si="4"/>
        <v>4340.5199999999995</v>
      </c>
      <c r="E59" s="92">
        <f t="shared" si="14"/>
        <v>4403.2</v>
      </c>
      <c r="F59" s="92">
        <f>N59*$C$2</f>
        <v>4454.4000000000005</v>
      </c>
      <c r="G59" s="103">
        <v>4200</v>
      </c>
      <c r="H59" s="94" t="s">
        <v>148</v>
      </c>
      <c r="I59" s="94" t="s">
        <v>148</v>
      </c>
      <c r="J59" s="105">
        <v>4625</v>
      </c>
      <c r="K59" s="91"/>
      <c r="L59" s="88">
        <v>4020</v>
      </c>
      <c r="M59" s="94">
        <v>430</v>
      </c>
      <c r="N59" s="95">
        <v>435</v>
      </c>
      <c r="O59" s="48">
        <f t="shared" si="9"/>
        <v>5</v>
      </c>
      <c r="Q59" s="48">
        <f t="shared" si="10"/>
        <v>53</v>
      </c>
      <c r="R59" s="51" t="str">
        <f t="shared" si="11"/>
        <v>Fagus sylvatica 'Purpurea Pendula'</v>
      </c>
      <c r="S59" s="50">
        <f t="shared" si="12"/>
        <v>322.74901171028563</v>
      </c>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c r="MQ59" s="2"/>
      <c r="MR59" s="2"/>
      <c r="MS59" s="2"/>
      <c r="MT59" s="2"/>
      <c r="MU59" s="2"/>
      <c r="MV59" s="2"/>
      <c r="MW59" s="2"/>
      <c r="MX59" s="2"/>
      <c r="MY59" s="2"/>
      <c r="MZ59" s="2"/>
      <c r="NA59" s="2"/>
      <c r="NB59" s="2"/>
      <c r="NC59" s="2"/>
      <c r="ND59" s="2"/>
      <c r="NE59" s="2"/>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row>
    <row r="60" spans="1:1014" x14ac:dyDescent="0.25">
      <c r="A60" s="48">
        <v>54</v>
      </c>
      <c r="B60" s="77" t="s">
        <v>18</v>
      </c>
      <c r="C60" s="77" t="s">
        <v>51</v>
      </c>
      <c r="D60" s="78">
        <f t="shared" si="4"/>
        <v>2231.8666666666668</v>
      </c>
      <c r="E60" s="92">
        <f t="shared" si="14"/>
        <v>2457.6</v>
      </c>
      <c r="F60" s="92">
        <f>N60*$C$2</f>
        <v>2304</v>
      </c>
      <c r="G60" s="85" t="s">
        <v>116</v>
      </c>
      <c r="H60" s="84" t="s">
        <v>116</v>
      </c>
      <c r="I60" s="84" t="s">
        <v>116</v>
      </c>
      <c r="J60" s="83">
        <v>1934</v>
      </c>
      <c r="K60" s="84" t="s">
        <v>116</v>
      </c>
      <c r="L60" s="84" t="s">
        <v>116</v>
      </c>
      <c r="M60" s="93">
        <v>240</v>
      </c>
      <c r="N60" s="93">
        <v>225</v>
      </c>
      <c r="O60" s="48">
        <f t="shared" si="9"/>
        <v>3</v>
      </c>
      <c r="Q60" s="48">
        <f t="shared" si="10"/>
        <v>54</v>
      </c>
      <c r="R60" s="51" t="str">
        <f t="shared" si="11"/>
        <v>Fraxinus excelsior</v>
      </c>
      <c r="S60" s="50">
        <f t="shared" si="12"/>
        <v>165.95540648028259</v>
      </c>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c r="LC60" s="2"/>
      <c r="LD60" s="2"/>
      <c r="LE60" s="2"/>
      <c r="LF60" s="2"/>
      <c r="LG60" s="2"/>
      <c r="LH60" s="2"/>
      <c r="LI60" s="2"/>
      <c r="LJ60" s="2"/>
      <c r="LK60" s="2"/>
      <c r="LL60" s="2"/>
      <c r="LM60" s="2"/>
      <c r="LN60" s="2"/>
      <c r="LO60" s="2"/>
      <c r="LP60" s="2"/>
      <c r="LQ60" s="2"/>
      <c r="LR60" s="2"/>
      <c r="LS60" s="2"/>
      <c r="LT60" s="2"/>
      <c r="LU60" s="2"/>
      <c r="LV60" s="2"/>
      <c r="LW60" s="2"/>
      <c r="LX60" s="2"/>
      <c r="LY60" s="2"/>
      <c r="LZ60" s="2"/>
      <c r="MA60" s="2"/>
      <c r="MB60" s="2"/>
      <c r="MC60" s="2"/>
      <c r="MD60" s="2"/>
      <c r="ME60" s="2"/>
      <c r="MF60" s="2"/>
      <c r="MG60" s="2"/>
      <c r="MH60" s="2"/>
      <c r="MI60" s="2"/>
      <c r="MJ60" s="2"/>
      <c r="MK60" s="2"/>
      <c r="ML60" s="2"/>
      <c r="MM60" s="2"/>
      <c r="MN60" s="2"/>
      <c r="MO60" s="2"/>
      <c r="MP60" s="2"/>
      <c r="MQ60" s="2"/>
      <c r="MR60" s="2"/>
      <c r="MS60" s="2"/>
      <c r="MT60" s="2"/>
      <c r="MU60" s="2"/>
      <c r="MV60" s="2"/>
      <c r="MW60" s="2"/>
      <c r="MX60" s="2"/>
      <c r="MY60" s="2"/>
      <c r="MZ60" s="2"/>
      <c r="NA60" s="2"/>
      <c r="NB60" s="2"/>
      <c r="NC60" s="2"/>
      <c r="ND60" s="2"/>
      <c r="NE60" s="2"/>
      <c r="NF60" s="2"/>
      <c r="NG60" s="2"/>
      <c r="NH60" s="2"/>
      <c r="NI60" s="2"/>
      <c r="NJ60" s="2"/>
      <c r="NK60" s="2"/>
      <c r="NL60" s="2"/>
      <c r="NM60" s="2"/>
      <c r="NN60" s="2"/>
      <c r="NO60" s="2"/>
      <c r="NP60" s="2"/>
      <c r="NQ60" s="2"/>
      <c r="NR60" s="2"/>
      <c r="NS60" s="2"/>
      <c r="NT60" s="2"/>
      <c r="NU60" s="2"/>
      <c r="NV60" s="2"/>
      <c r="NW60" s="2"/>
      <c r="NX60" s="2"/>
      <c r="NY60" s="2"/>
      <c r="NZ60" s="2"/>
      <c r="OA60" s="2"/>
      <c r="OB60" s="2"/>
      <c r="OC60" s="2"/>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row>
    <row r="61" spans="1:1014" x14ac:dyDescent="0.25">
      <c r="A61" s="48">
        <v>55</v>
      </c>
      <c r="B61" s="77" t="s">
        <v>141</v>
      </c>
      <c r="C61" s="77" t="s">
        <v>142</v>
      </c>
      <c r="D61" s="78">
        <f t="shared" si="4"/>
        <v>3123</v>
      </c>
      <c r="E61" s="92">
        <f t="shared" si="14"/>
        <v>3174.4</v>
      </c>
      <c r="F61" s="92">
        <f>N61*$C$2</f>
        <v>3225.6</v>
      </c>
      <c r="G61" s="85" t="s">
        <v>116</v>
      </c>
      <c r="H61" s="84" t="s">
        <v>116</v>
      </c>
      <c r="I61" s="84" t="s">
        <v>116</v>
      </c>
      <c r="J61" s="83">
        <v>2969</v>
      </c>
      <c r="K61" s="84" t="s">
        <v>116</v>
      </c>
      <c r="L61" s="84" t="s">
        <v>116</v>
      </c>
      <c r="M61" s="93">
        <v>310</v>
      </c>
      <c r="N61" s="93">
        <v>315</v>
      </c>
      <c r="O61" s="48">
        <f t="shared" si="9"/>
        <v>3</v>
      </c>
      <c r="Q61" s="48">
        <f t="shared" si="10"/>
        <v>55</v>
      </c>
      <c r="R61" s="51" t="str">
        <f t="shared" si="11"/>
        <v>Fraxinus excelsior 'Pendula'</v>
      </c>
      <c r="S61" s="50">
        <f t="shared" si="12"/>
        <v>232.21760608664908</v>
      </c>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c r="MQ61" s="2"/>
      <c r="MR61" s="2"/>
      <c r="MS61" s="2"/>
      <c r="MT61" s="2"/>
      <c r="MU61" s="2"/>
      <c r="MV61" s="2"/>
      <c r="MW61" s="2"/>
      <c r="MX61" s="2"/>
      <c r="MY61" s="2"/>
      <c r="MZ61" s="2"/>
      <c r="NA61" s="2"/>
      <c r="NB61" s="2"/>
      <c r="NC61" s="2"/>
      <c r="ND61" s="2"/>
      <c r="NE61" s="2"/>
      <c r="NF61" s="2"/>
      <c r="NG61" s="2"/>
      <c r="NH61" s="2"/>
      <c r="NI61" s="2"/>
      <c r="NJ61" s="2"/>
      <c r="NK61" s="2"/>
      <c r="NL61" s="2"/>
      <c r="NM61" s="2"/>
      <c r="NN61" s="2"/>
      <c r="NO61" s="2"/>
      <c r="NP61" s="2"/>
      <c r="NQ61" s="2"/>
      <c r="NR61" s="2"/>
      <c r="NS61" s="2"/>
      <c r="NT61" s="2"/>
      <c r="NU61" s="2"/>
      <c r="NV61" s="2"/>
      <c r="NW61" s="2"/>
      <c r="NX61" s="2"/>
      <c r="NY61" s="2"/>
      <c r="NZ61" s="2"/>
      <c r="OA61" s="2"/>
      <c r="OB61" s="2"/>
      <c r="OC61" s="2"/>
      <c r="OD61" s="2"/>
      <c r="OE61" s="2"/>
      <c r="OF61" s="2"/>
      <c r="OG61" s="2"/>
      <c r="OH61" s="2"/>
      <c r="OI61" s="2"/>
      <c r="OJ61" s="2"/>
      <c r="OK61" s="2"/>
      <c r="OL61" s="2"/>
      <c r="OM61" s="2"/>
      <c r="ON61" s="2"/>
      <c r="OO61" s="2"/>
      <c r="OP61" s="2"/>
      <c r="OQ61" s="2"/>
      <c r="OR61" s="2"/>
      <c r="OS61" s="2"/>
      <c r="OT61" s="2"/>
      <c r="OU61" s="2"/>
      <c r="OV61" s="2"/>
      <c r="OW61" s="2"/>
      <c r="OX61" s="2"/>
      <c r="OY61" s="2"/>
      <c r="OZ61" s="2"/>
      <c r="PA61" s="2"/>
      <c r="PB61" s="2"/>
      <c r="PC61" s="2"/>
      <c r="PD61" s="2"/>
      <c r="PE61" s="2"/>
      <c r="PF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QK61" s="2"/>
      <c r="QL61" s="2"/>
      <c r="QM61" s="2"/>
      <c r="QN61" s="2"/>
      <c r="QO61" s="2"/>
      <c r="QP61" s="2"/>
      <c r="QQ61" s="2"/>
      <c r="QR61" s="2"/>
      <c r="QS61" s="2"/>
      <c r="QT61" s="2"/>
      <c r="QU61" s="2"/>
      <c r="QV61" s="2"/>
      <c r="QW61" s="2"/>
      <c r="QX61" s="2"/>
      <c r="QY61" s="2"/>
      <c r="QZ61" s="2"/>
      <c r="RA61" s="2"/>
      <c r="RB61" s="2"/>
      <c r="RC61" s="2"/>
      <c r="RD61" s="2"/>
      <c r="RE61" s="2"/>
      <c r="RF61" s="2"/>
      <c r="RG61" s="2"/>
      <c r="RH61" s="2"/>
      <c r="RI61" s="2"/>
      <c r="RJ61" s="2"/>
      <c r="RK61" s="2"/>
      <c r="RL61" s="2"/>
      <c r="RM61" s="2"/>
      <c r="RN61" s="2"/>
      <c r="RO61" s="2"/>
      <c r="RP61" s="2"/>
      <c r="RQ61" s="2"/>
      <c r="RR61" s="2"/>
      <c r="RS61" s="2"/>
      <c r="RT61" s="2"/>
      <c r="RU61" s="2"/>
      <c r="RV61" s="2"/>
      <c r="RW61" s="2"/>
      <c r="RX61" s="2"/>
      <c r="RY61" s="2"/>
      <c r="RZ61" s="2"/>
      <c r="SA61" s="2"/>
      <c r="SB61" s="2"/>
      <c r="SC61" s="2"/>
      <c r="SD61" s="2"/>
      <c r="SE61" s="2"/>
      <c r="SF61" s="2"/>
      <c r="SG61" s="2"/>
      <c r="SH61" s="2"/>
      <c r="SI61" s="2"/>
      <c r="SJ61" s="2"/>
      <c r="SK61" s="2"/>
      <c r="SL61" s="2"/>
      <c r="SM61" s="2"/>
      <c r="SN61" s="2"/>
      <c r="SO61" s="2"/>
      <c r="SP61" s="2"/>
      <c r="SQ61" s="2"/>
      <c r="SR61" s="2"/>
      <c r="SS61" s="2"/>
      <c r="ST61" s="2"/>
      <c r="SU61" s="2"/>
      <c r="SV61" s="2"/>
      <c r="SW61" s="2"/>
      <c r="SX61" s="2"/>
      <c r="SY61" s="2"/>
      <c r="SZ61" s="2"/>
      <c r="TA61" s="2"/>
      <c r="TB61" s="2"/>
      <c r="TC61" s="2"/>
      <c r="TD61" s="2"/>
      <c r="TE61" s="2"/>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row>
    <row r="62" spans="1:1014" x14ac:dyDescent="0.25">
      <c r="A62" s="48">
        <v>56</v>
      </c>
      <c r="B62" s="77" t="s">
        <v>143</v>
      </c>
      <c r="C62" s="77" t="s">
        <v>51</v>
      </c>
      <c r="D62" s="78">
        <f t="shared" si="4"/>
        <v>2195.8000000000002</v>
      </c>
      <c r="E62" s="92">
        <f t="shared" si="14"/>
        <v>2457.6</v>
      </c>
      <c r="F62" s="92"/>
      <c r="G62" s="85" t="s">
        <v>116</v>
      </c>
      <c r="H62" s="84" t="s">
        <v>116</v>
      </c>
      <c r="I62" s="84" t="s">
        <v>116</v>
      </c>
      <c r="J62" s="83">
        <v>1934</v>
      </c>
      <c r="K62" s="84" t="s">
        <v>116</v>
      </c>
      <c r="L62" s="84" t="s">
        <v>116</v>
      </c>
      <c r="M62" s="93">
        <v>240</v>
      </c>
      <c r="N62" s="94" t="s">
        <v>116</v>
      </c>
      <c r="O62" s="48">
        <f t="shared" si="9"/>
        <v>2</v>
      </c>
      <c r="Q62" s="48">
        <f t="shared" si="10"/>
        <v>56</v>
      </c>
      <c r="R62" s="51" t="str">
        <f t="shared" si="11"/>
        <v>Fraxinus excelsior 'Westhof's Glorie'</v>
      </c>
      <c r="S62" s="50">
        <f t="shared" si="12"/>
        <v>163.27358931958506</v>
      </c>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G62" s="2"/>
      <c r="NH62" s="2"/>
      <c r="NI62" s="2"/>
      <c r="NJ62" s="2"/>
      <c r="NK62" s="2"/>
      <c r="NL62" s="2"/>
      <c r="NM62" s="2"/>
      <c r="NN62" s="2"/>
      <c r="NO62" s="2"/>
      <c r="NP62" s="2"/>
      <c r="NQ62" s="2"/>
      <c r="NR62" s="2"/>
      <c r="NS62" s="2"/>
      <c r="NT62" s="2"/>
      <c r="NU62" s="2"/>
      <c r="NV62" s="2"/>
      <c r="NW62" s="2"/>
      <c r="NX62" s="2"/>
      <c r="NY62" s="2"/>
      <c r="NZ62" s="2"/>
      <c r="OA62" s="2"/>
      <c r="OB62" s="2"/>
      <c r="OC62" s="2"/>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c r="ALY62" s="2"/>
      <c r="ALZ62" s="2"/>
    </row>
    <row r="63" spans="1:1014" x14ac:dyDescent="0.25">
      <c r="A63" s="48">
        <v>57</v>
      </c>
      <c r="B63" s="77" t="s">
        <v>85</v>
      </c>
      <c r="C63" s="77" t="s">
        <v>86</v>
      </c>
      <c r="D63" s="78">
        <f t="shared" si="4"/>
        <v>3604.1</v>
      </c>
      <c r="E63" s="92">
        <f t="shared" si="14"/>
        <v>3584</v>
      </c>
      <c r="F63" s="92">
        <f>N63*$C$2</f>
        <v>3225.6</v>
      </c>
      <c r="G63" s="83">
        <v>3200</v>
      </c>
      <c r="H63" s="83">
        <v>4365</v>
      </c>
      <c r="I63" s="83">
        <v>3780</v>
      </c>
      <c r="J63" s="85" t="s">
        <v>116</v>
      </c>
      <c r="K63" s="84">
        <v>3470</v>
      </c>
      <c r="L63" s="84" t="s">
        <v>116</v>
      </c>
      <c r="M63" s="93">
        <v>350</v>
      </c>
      <c r="N63" s="93">
        <v>315</v>
      </c>
      <c r="O63" s="48">
        <f t="shared" si="9"/>
        <v>6</v>
      </c>
      <c r="Q63" s="48">
        <f t="shared" si="10"/>
        <v>57</v>
      </c>
      <c r="R63" s="51" t="str">
        <f t="shared" si="11"/>
        <v>Fraxinus ornus</v>
      </c>
      <c r="S63" s="50">
        <f t="shared" si="12"/>
        <v>267.99086586515909</v>
      </c>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G63" s="2"/>
      <c r="NH63" s="2"/>
      <c r="NI63" s="2"/>
      <c r="NJ63" s="2"/>
      <c r="NK63" s="2"/>
      <c r="NL63" s="2"/>
      <c r="NM63" s="2"/>
      <c r="NN63" s="2"/>
      <c r="NO63" s="2"/>
      <c r="NP63" s="2"/>
      <c r="NQ63" s="2"/>
      <c r="NR63" s="2"/>
      <c r="NS63" s="2"/>
      <c r="NT63" s="2"/>
      <c r="NU63" s="2"/>
      <c r="NV63" s="2"/>
      <c r="NW63" s="2"/>
      <c r="NX63" s="2"/>
      <c r="NY63" s="2"/>
      <c r="NZ63" s="2"/>
      <c r="OA63" s="2"/>
      <c r="OB63" s="2"/>
      <c r="OC63" s="2"/>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row>
    <row r="64" spans="1:1014" x14ac:dyDescent="0.25">
      <c r="A64" s="48">
        <v>58</v>
      </c>
      <c r="B64" s="77" t="s">
        <v>19</v>
      </c>
      <c r="C64" s="77" t="s">
        <v>52</v>
      </c>
      <c r="D64" s="78">
        <f t="shared" si="4"/>
        <v>4023.5749999999998</v>
      </c>
      <c r="E64" s="92">
        <f t="shared" si="14"/>
        <v>3584</v>
      </c>
      <c r="F64" s="92">
        <f>N64*$C$2</f>
        <v>3225.6</v>
      </c>
      <c r="G64" s="83">
        <v>4200</v>
      </c>
      <c r="H64" s="83">
        <v>4120</v>
      </c>
      <c r="I64" s="83">
        <v>4220</v>
      </c>
      <c r="J64" s="83">
        <v>4274</v>
      </c>
      <c r="K64" s="84">
        <v>4125</v>
      </c>
      <c r="L64" s="84">
        <v>4440</v>
      </c>
      <c r="M64" s="93">
        <v>350</v>
      </c>
      <c r="N64" s="93">
        <v>315</v>
      </c>
      <c r="O64" s="48">
        <f t="shared" si="9"/>
        <v>8</v>
      </c>
      <c r="Q64" s="48">
        <f t="shared" si="10"/>
        <v>58</v>
      </c>
      <c r="R64" s="51" t="str">
        <f t="shared" si="11"/>
        <v>Ginkgo biloba</v>
      </c>
      <c r="S64" s="50">
        <f t="shared" si="12"/>
        <v>299.18186180278229</v>
      </c>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c r="MQ64" s="2"/>
      <c r="MR64" s="2"/>
      <c r="MS64" s="2"/>
      <c r="MT64" s="2"/>
      <c r="MU64" s="2"/>
      <c r="MV64" s="2"/>
      <c r="MW64" s="2"/>
      <c r="MX64" s="2"/>
      <c r="MY64" s="2"/>
      <c r="MZ64" s="2"/>
      <c r="NA64" s="2"/>
      <c r="NB64" s="2"/>
      <c r="NC64" s="2"/>
      <c r="ND64" s="2"/>
      <c r="NE64" s="2"/>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c r="AJR64" s="2"/>
      <c r="AJS64" s="2"/>
      <c r="AJT64" s="2"/>
      <c r="AJU64" s="2"/>
      <c r="AJV64" s="2"/>
      <c r="AJW64" s="2"/>
      <c r="AJX64" s="2"/>
      <c r="AJY64" s="2"/>
      <c r="AJZ64" s="2"/>
      <c r="AKA64" s="2"/>
      <c r="AKB64" s="2"/>
      <c r="AKC64" s="2"/>
      <c r="AKD64" s="2"/>
      <c r="AKE64" s="2"/>
      <c r="AKF64" s="2"/>
      <c r="AKG64" s="2"/>
      <c r="AKH64" s="2"/>
      <c r="AKI64" s="2"/>
      <c r="AKJ64" s="2"/>
      <c r="AKK64" s="2"/>
      <c r="AKL64" s="2"/>
      <c r="AKM64" s="2"/>
      <c r="AKN64" s="2"/>
      <c r="AKO64" s="2"/>
      <c r="AKP64" s="2"/>
      <c r="AKQ64" s="2"/>
      <c r="AKR64" s="2"/>
      <c r="AKS64" s="2"/>
      <c r="AKT64" s="2"/>
      <c r="AKU64" s="2"/>
      <c r="AKV64" s="2"/>
      <c r="AKW64" s="2"/>
      <c r="AKX64" s="2"/>
      <c r="AKY64" s="2"/>
      <c r="AKZ64" s="2"/>
      <c r="ALA64" s="2"/>
      <c r="ALB64" s="2"/>
      <c r="ALC64" s="2"/>
      <c r="ALD64" s="2"/>
      <c r="ALE64" s="2"/>
      <c r="ALF64" s="2"/>
      <c r="ALG64" s="2"/>
      <c r="ALH64" s="2"/>
      <c r="ALI64" s="2"/>
      <c r="ALJ64" s="2"/>
      <c r="ALK64" s="2"/>
      <c r="ALL64" s="2"/>
      <c r="ALM64" s="2"/>
      <c r="ALN64" s="2"/>
      <c r="ALO64" s="2"/>
      <c r="ALP64" s="2"/>
      <c r="ALQ64" s="2"/>
      <c r="ALR64" s="2"/>
      <c r="ALS64" s="2"/>
      <c r="ALT64" s="2"/>
      <c r="ALU64" s="2"/>
      <c r="ALV64" s="2"/>
      <c r="ALW64" s="2"/>
      <c r="ALX64" s="2"/>
      <c r="ALY64" s="2"/>
      <c r="ALZ64" s="2"/>
    </row>
    <row r="65" spans="1:1014" x14ac:dyDescent="0.25">
      <c r="A65" s="48">
        <v>59</v>
      </c>
      <c r="B65" s="77" t="s">
        <v>302</v>
      </c>
      <c r="C65" s="77" t="s">
        <v>303</v>
      </c>
      <c r="D65" s="78">
        <f t="shared" si="4"/>
        <v>4220</v>
      </c>
      <c r="E65" s="92"/>
      <c r="F65" s="92"/>
      <c r="G65" s="98" t="s">
        <v>116</v>
      </c>
      <c r="H65" s="98" t="s">
        <v>116</v>
      </c>
      <c r="I65" s="98">
        <v>4220</v>
      </c>
      <c r="J65" s="98" t="s">
        <v>116</v>
      </c>
      <c r="K65" s="98" t="s">
        <v>116</v>
      </c>
      <c r="L65" s="88" t="s">
        <v>116</v>
      </c>
      <c r="M65" s="94" t="s">
        <v>116</v>
      </c>
      <c r="N65" s="95" t="s">
        <v>148</v>
      </c>
      <c r="O65" s="48">
        <f t="shared" si="9"/>
        <v>1</v>
      </c>
      <c r="Q65" s="48">
        <f t="shared" si="10"/>
        <v>59</v>
      </c>
      <c r="R65" s="51" t="str">
        <f t="shared" si="11"/>
        <v>Ginkgo biloba 'Fastigiata'</v>
      </c>
      <c r="S65" s="50">
        <f t="shared" si="12"/>
        <v>313.78747924612844</v>
      </c>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row>
    <row r="66" spans="1:1014" x14ac:dyDescent="0.25">
      <c r="A66" s="48">
        <v>60</v>
      </c>
      <c r="B66" s="77" t="s">
        <v>206</v>
      </c>
      <c r="C66" s="77" t="s">
        <v>207</v>
      </c>
      <c r="D66" s="78">
        <f t="shared" si="4"/>
        <v>3771.4333333333329</v>
      </c>
      <c r="E66" s="92">
        <f t="shared" ref="E66:F68" si="15">M66*$C$2</f>
        <v>3686.4</v>
      </c>
      <c r="F66" s="92">
        <f t="shared" si="15"/>
        <v>2867.2000000000003</v>
      </c>
      <c r="G66" s="83">
        <v>3800</v>
      </c>
      <c r="H66" s="83">
        <v>4585</v>
      </c>
      <c r="I66" s="83">
        <v>4070</v>
      </c>
      <c r="J66" s="85" t="s">
        <v>116</v>
      </c>
      <c r="K66" s="84">
        <v>3620</v>
      </c>
      <c r="L66" s="84" t="s">
        <v>116</v>
      </c>
      <c r="M66" s="93">
        <v>360</v>
      </c>
      <c r="N66" s="93">
        <v>280</v>
      </c>
      <c r="O66" s="48">
        <f t="shared" si="9"/>
        <v>6</v>
      </c>
      <c r="Q66" s="48">
        <f t="shared" si="10"/>
        <v>60</v>
      </c>
      <c r="R66" s="51" t="str">
        <f t="shared" si="11"/>
        <v>Gleditsia triacanthos</v>
      </c>
      <c r="S66" s="50">
        <f t="shared" si="12"/>
        <v>280.43330777523465</v>
      </c>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row>
    <row r="67" spans="1:1014" x14ac:dyDescent="0.25">
      <c r="A67" s="48">
        <v>61</v>
      </c>
      <c r="B67" s="77" t="s">
        <v>274</v>
      </c>
      <c r="C67" s="77" t="s">
        <v>207</v>
      </c>
      <c r="D67" s="78">
        <f t="shared" si="4"/>
        <v>3726.2</v>
      </c>
      <c r="E67" s="92">
        <f t="shared" si="15"/>
        <v>3686.4</v>
      </c>
      <c r="F67" s="92">
        <f t="shared" si="15"/>
        <v>2867.2000000000003</v>
      </c>
      <c r="G67" s="83">
        <v>3800</v>
      </c>
      <c r="H67" s="83">
        <v>4585</v>
      </c>
      <c r="I67" s="83">
        <v>4070</v>
      </c>
      <c r="J67" s="83">
        <v>3531</v>
      </c>
      <c r="K67" s="84">
        <v>3620</v>
      </c>
      <c r="L67" s="84">
        <v>3650</v>
      </c>
      <c r="M67" s="93">
        <v>360</v>
      </c>
      <c r="N67" s="93">
        <v>280</v>
      </c>
      <c r="O67" s="48">
        <f t="shared" si="9"/>
        <v>8</v>
      </c>
      <c r="Q67" s="48">
        <f t="shared" si="10"/>
        <v>61</v>
      </c>
      <c r="R67" s="51" t="str">
        <f t="shared" si="11"/>
        <v>Gleditsia triacanthos 'Skyline'</v>
      </c>
      <c r="S67" s="50">
        <f t="shared" si="12"/>
        <v>277.06988274097716</v>
      </c>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row>
    <row r="68" spans="1:1014" x14ac:dyDescent="0.25">
      <c r="A68" s="48">
        <v>62</v>
      </c>
      <c r="B68" s="77" t="s">
        <v>317</v>
      </c>
      <c r="C68" s="77" t="s">
        <v>318</v>
      </c>
      <c r="D68" s="78">
        <f t="shared" si="4"/>
        <v>3792.5714285714284</v>
      </c>
      <c r="E68" s="92">
        <f t="shared" si="15"/>
        <v>3686.4</v>
      </c>
      <c r="F68" s="92">
        <f t="shared" si="15"/>
        <v>3225.6</v>
      </c>
      <c r="G68" s="103">
        <v>3800</v>
      </c>
      <c r="H68" s="98">
        <v>4585</v>
      </c>
      <c r="I68" s="98">
        <v>4070</v>
      </c>
      <c r="J68" s="106">
        <v>3531</v>
      </c>
      <c r="K68" s="91"/>
      <c r="L68" s="88">
        <v>3650</v>
      </c>
      <c r="M68" s="94">
        <v>360</v>
      </c>
      <c r="N68" s="95">
        <v>315</v>
      </c>
      <c r="O68" s="48">
        <f t="shared" si="9"/>
        <v>7</v>
      </c>
      <c r="Q68" s="48">
        <f t="shared" si="10"/>
        <v>62</v>
      </c>
      <c r="R68" s="51" t="str">
        <f t="shared" si="11"/>
        <v>Gleditsia triacanthos 'Sunburst'</v>
      </c>
      <c r="S68" s="50">
        <f t="shared" si="12"/>
        <v>282.00507782756324</v>
      </c>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c r="AJO68" s="2"/>
      <c r="AJP68" s="2"/>
      <c r="AJQ68" s="2"/>
      <c r="AJR68" s="2"/>
      <c r="AJS68" s="2"/>
      <c r="AJT68" s="2"/>
      <c r="AJU68" s="2"/>
      <c r="AJV68" s="2"/>
      <c r="AJW68" s="2"/>
      <c r="AJX68" s="2"/>
      <c r="AJY68" s="2"/>
      <c r="AJZ68" s="2"/>
      <c r="AKA68" s="2"/>
      <c r="AKB68" s="2"/>
      <c r="AKC68" s="2"/>
      <c r="AKD68" s="2"/>
      <c r="AKE68" s="2"/>
      <c r="AKF68" s="2"/>
      <c r="AKG68" s="2"/>
      <c r="AKH68" s="2"/>
      <c r="AKI68" s="2"/>
      <c r="AKJ68" s="2"/>
      <c r="AKK68" s="2"/>
      <c r="AKL68" s="2"/>
      <c r="AKM68" s="2"/>
      <c r="AKN68" s="2"/>
      <c r="AKO68" s="2"/>
      <c r="AKP68" s="2"/>
      <c r="AKQ68" s="2"/>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row>
    <row r="69" spans="1:1014" x14ac:dyDescent="0.25">
      <c r="A69" s="48">
        <v>63</v>
      </c>
      <c r="B69" s="77" t="s">
        <v>321</v>
      </c>
      <c r="C69" s="77" t="s">
        <v>322</v>
      </c>
      <c r="D69" s="78">
        <f t="shared" si="4"/>
        <v>4510.5</v>
      </c>
      <c r="E69" s="92"/>
      <c r="F69" s="92"/>
      <c r="G69" s="103">
        <v>4900</v>
      </c>
      <c r="H69" s="98" t="s">
        <v>340</v>
      </c>
      <c r="I69" s="98">
        <v>4320</v>
      </c>
      <c r="J69" s="108">
        <v>4492</v>
      </c>
      <c r="K69" s="91"/>
      <c r="L69" s="88">
        <v>4330</v>
      </c>
      <c r="M69" s="94" t="s">
        <v>116</v>
      </c>
      <c r="N69" s="95" t="s">
        <v>116</v>
      </c>
      <c r="O69" s="48">
        <f t="shared" si="9"/>
        <v>4</v>
      </c>
      <c r="Q69" s="48">
        <f t="shared" si="10"/>
        <v>63</v>
      </c>
      <c r="R69" s="51" t="str">
        <f t="shared" si="11"/>
        <v>Juglans cinerea fk ÖREBRO E</v>
      </c>
      <c r="S69" s="50">
        <f t="shared" si="12"/>
        <v>335.38825240276361</v>
      </c>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row>
    <row r="70" spans="1:1014" x14ac:dyDescent="0.25">
      <c r="A70" s="48">
        <v>64</v>
      </c>
      <c r="B70" s="77" t="s">
        <v>319</v>
      </c>
      <c r="C70" s="77" t="s">
        <v>320</v>
      </c>
      <c r="D70" s="78">
        <f t="shared" si="4"/>
        <v>4445</v>
      </c>
      <c r="E70" s="92"/>
      <c r="F70" s="92"/>
      <c r="G70" s="94" t="s">
        <v>148</v>
      </c>
      <c r="H70" s="94" t="s">
        <v>148</v>
      </c>
      <c r="I70" s="98">
        <v>4240</v>
      </c>
      <c r="J70" s="107">
        <v>4765</v>
      </c>
      <c r="K70" s="91"/>
      <c r="L70" s="88">
        <v>4330</v>
      </c>
      <c r="M70" s="94" t="s">
        <v>148</v>
      </c>
      <c r="N70" s="95" t="s">
        <v>116</v>
      </c>
      <c r="O70" s="48">
        <f t="shared" si="9"/>
        <v>3</v>
      </c>
      <c r="Q70" s="48">
        <f t="shared" si="10"/>
        <v>64</v>
      </c>
      <c r="R70" s="51" t="str">
        <f t="shared" si="11"/>
        <v>Juglans mandshurica</v>
      </c>
      <c r="S70" s="50">
        <f t="shared" si="12"/>
        <v>330.51785432441727</v>
      </c>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row>
    <row r="71" spans="1:1014" x14ac:dyDescent="0.25">
      <c r="A71" s="48">
        <v>65</v>
      </c>
      <c r="B71" s="77" t="s">
        <v>107</v>
      </c>
      <c r="C71" s="77" t="s">
        <v>108</v>
      </c>
      <c r="D71" s="78">
        <f t="shared" si="4"/>
        <v>3476.9749999999999</v>
      </c>
      <c r="E71" s="92">
        <f t="shared" ref="E71:F75" si="16">M71*$C$2</f>
        <v>2969.6</v>
      </c>
      <c r="F71" s="92">
        <f t="shared" si="16"/>
        <v>2867.2000000000003</v>
      </c>
      <c r="G71" s="83">
        <v>3700</v>
      </c>
      <c r="H71" s="83">
        <v>4110</v>
      </c>
      <c r="I71" s="83">
        <v>3650</v>
      </c>
      <c r="J71" s="83">
        <v>3679</v>
      </c>
      <c r="K71" s="84">
        <v>3360</v>
      </c>
      <c r="L71" s="84">
        <v>3480</v>
      </c>
      <c r="M71" s="93">
        <v>290</v>
      </c>
      <c r="N71" s="93">
        <v>280</v>
      </c>
      <c r="O71" s="48">
        <f t="shared" ref="O71:O102" si="17">COUNT(E71:L71)</f>
        <v>8</v>
      </c>
      <c r="Q71" s="48">
        <f t="shared" ref="Q71:Q102" si="18">A71</f>
        <v>65</v>
      </c>
      <c r="R71" s="51" t="str">
        <f t="shared" ref="R71:R102" si="19">B71</f>
        <v>Juglans regia</v>
      </c>
      <c r="S71" s="50">
        <f t="shared" ref="S71:S102" si="20">D71/$C$3</f>
        <v>258.53820394592594</v>
      </c>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c r="AJH71" s="2"/>
      <c r="AJI71" s="2"/>
      <c r="AJJ71" s="2"/>
      <c r="AJK71" s="2"/>
      <c r="AJL71" s="2"/>
      <c r="AJM71" s="2"/>
      <c r="AJN71" s="2"/>
      <c r="AJO71" s="2"/>
      <c r="AJP71" s="2"/>
      <c r="AJQ71" s="2"/>
      <c r="AJR71" s="2"/>
      <c r="AJS71" s="2"/>
      <c r="AJT71" s="2"/>
      <c r="AJU71" s="2"/>
      <c r="AJV71" s="2"/>
      <c r="AJW71" s="2"/>
      <c r="AJX71" s="2"/>
      <c r="AJY71" s="2"/>
      <c r="AJZ71" s="2"/>
      <c r="AKA71" s="2"/>
      <c r="AKB71" s="2"/>
      <c r="AKC71" s="2"/>
      <c r="AKD71" s="2"/>
      <c r="AKE71" s="2"/>
      <c r="AKF71" s="2"/>
      <c r="AKG71" s="2"/>
      <c r="AKH71" s="2"/>
      <c r="AKI71" s="2"/>
      <c r="AKJ71" s="2"/>
      <c r="AKK71" s="2"/>
      <c r="AKL71" s="2"/>
      <c r="AKM71" s="2"/>
      <c r="AKN71" s="2"/>
      <c r="AKO71" s="2"/>
      <c r="AKP71" s="2"/>
      <c r="AKQ71" s="2"/>
      <c r="AKR71" s="2"/>
      <c r="AKS71" s="2"/>
      <c r="AKT71" s="2"/>
      <c r="AKU71" s="2"/>
      <c r="AKV71" s="2"/>
      <c r="AKW71" s="2"/>
      <c r="AKX71" s="2"/>
      <c r="AKY71" s="2"/>
      <c r="AKZ71" s="2"/>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row>
    <row r="72" spans="1:1014" x14ac:dyDescent="0.25">
      <c r="A72" s="48">
        <v>66</v>
      </c>
      <c r="B72" s="77" t="s">
        <v>144</v>
      </c>
      <c r="C72" s="77" t="s">
        <v>145</v>
      </c>
      <c r="D72" s="78">
        <f t="shared" ref="D72:D112" si="21">SUM(E72:L72)/O72</f>
        <v>4009.125</v>
      </c>
      <c r="E72" s="92">
        <f t="shared" si="16"/>
        <v>3584</v>
      </c>
      <c r="F72" s="92">
        <f t="shared" si="16"/>
        <v>3584</v>
      </c>
      <c r="G72" s="83">
        <v>4800</v>
      </c>
      <c r="H72" s="83">
        <v>4300</v>
      </c>
      <c r="I72" s="83">
        <v>4070</v>
      </c>
      <c r="J72" s="83">
        <v>3915</v>
      </c>
      <c r="K72" s="84">
        <v>3980</v>
      </c>
      <c r="L72" s="84">
        <v>3840</v>
      </c>
      <c r="M72" s="93">
        <v>350</v>
      </c>
      <c r="N72" s="93">
        <v>350</v>
      </c>
      <c r="O72" s="48">
        <f t="shared" si="17"/>
        <v>8</v>
      </c>
      <c r="Q72" s="48">
        <f t="shared" si="18"/>
        <v>66</v>
      </c>
      <c r="R72" s="51" t="str">
        <f t="shared" si="19"/>
        <v>Laburnum x Watereri 'Vossii'</v>
      </c>
      <c r="S72" s="50">
        <f t="shared" si="20"/>
        <v>298.10739993664328</v>
      </c>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c r="MQ72" s="2"/>
      <c r="MR72" s="2"/>
      <c r="MS72" s="2"/>
      <c r="MT72" s="2"/>
      <c r="MU72" s="2"/>
      <c r="MV72" s="2"/>
      <c r="MW72" s="2"/>
      <c r="MX72" s="2"/>
      <c r="MY72" s="2"/>
      <c r="MZ72" s="2"/>
      <c r="NA72" s="2"/>
      <c r="NB72" s="2"/>
      <c r="NC72" s="2"/>
      <c r="ND72" s="2"/>
      <c r="NE72" s="2"/>
      <c r="NF72" s="2"/>
      <c r="NG72" s="2"/>
      <c r="NH72" s="2"/>
      <c r="NI72" s="2"/>
      <c r="NJ72" s="2"/>
      <c r="NK72" s="2"/>
      <c r="NL72" s="2"/>
      <c r="NM72" s="2"/>
      <c r="NN72" s="2"/>
      <c r="NO72" s="2"/>
      <c r="NP72" s="2"/>
      <c r="NQ72" s="2"/>
      <c r="NR72" s="2"/>
      <c r="NS72" s="2"/>
      <c r="NT72" s="2"/>
      <c r="NU72" s="2"/>
      <c r="NV72" s="2"/>
      <c r="NW72" s="2"/>
      <c r="NX72" s="2"/>
      <c r="NY72" s="2"/>
      <c r="NZ72" s="2"/>
      <c r="OA72" s="2"/>
      <c r="OB72" s="2"/>
      <c r="OC72" s="2"/>
      <c r="OD72" s="2"/>
      <c r="OE72" s="2"/>
      <c r="OF72" s="2"/>
      <c r="OG72" s="2"/>
      <c r="OH72" s="2"/>
      <c r="OI72" s="2"/>
      <c r="OJ72" s="2"/>
      <c r="OK72" s="2"/>
      <c r="OL72" s="2"/>
      <c r="OM72" s="2"/>
      <c r="ON72" s="2"/>
      <c r="OO72" s="2"/>
      <c r="OP72" s="2"/>
      <c r="OQ72" s="2"/>
      <c r="OR72" s="2"/>
      <c r="OS72" s="2"/>
      <c r="OT72" s="2"/>
      <c r="OU72" s="2"/>
      <c r="OV72" s="2"/>
      <c r="OW72" s="2"/>
      <c r="OX72" s="2"/>
      <c r="OY72" s="2"/>
      <c r="OZ72" s="2"/>
      <c r="PA72" s="2"/>
      <c r="PB72" s="2"/>
      <c r="PC72" s="2"/>
      <c r="PD72" s="2"/>
      <c r="PE72" s="2"/>
      <c r="PF72" s="2"/>
      <c r="PG72" s="2"/>
      <c r="PH72" s="2"/>
      <c r="PI72" s="2"/>
      <c r="PJ72" s="2"/>
      <c r="PK72" s="2"/>
      <c r="PL72" s="2"/>
      <c r="PM72" s="2"/>
      <c r="PN72" s="2"/>
      <c r="PO72" s="2"/>
      <c r="PP72" s="2"/>
      <c r="PQ72" s="2"/>
      <c r="PR72" s="2"/>
      <c r="PS72" s="2"/>
      <c r="PT72" s="2"/>
      <c r="PU72" s="2"/>
      <c r="PV72" s="2"/>
      <c r="PW72" s="2"/>
      <c r="PX72" s="2"/>
      <c r="PY72" s="2"/>
      <c r="PZ72" s="2"/>
      <c r="QA72" s="2"/>
      <c r="QB72" s="2"/>
      <c r="QC72" s="2"/>
      <c r="QD72" s="2"/>
      <c r="QE72" s="2"/>
      <c r="QF72" s="2"/>
      <c r="QG72" s="2"/>
      <c r="QH72" s="2"/>
      <c r="QI72" s="2"/>
      <c r="QJ72" s="2"/>
      <c r="QK72" s="2"/>
      <c r="QL72" s="2"/>
      <c r="QM72" s="2"/>
      <c r="QN72" s="2"/>
      <c r="QO72" s="2"/>
      <c r="QP72" s="2"/>
      <c r="QQ72" s="2"/>
      <c r="QR72" s="2"/>
      <c r="QS72" s="2"/>
      <c r="QT72" s="2"/>
      <c r="QU72" s="2"/>
      <c r="QV72" s="2"/>
      <c r="QW72" s="2"/>
      <c r="QX72" s="2"/>
      <c r="QY72" s="2"/>
      <c r="QZ72" s="2"/>
      <c r="RA72" s="2"/>
      <c r="RB72" s="2"/>
      <c r="RC72" s="2"/>
      <c r="RD72" s="2"/>
      <c r="RE72" s="2"/>
      <c r="RF72" s="2"/>
      <c r="RG72" s="2"/>
      <c r="RH72" s="2"/>
      <c r="RI72" s="2"/>
      <c r="RJ72" s="2"/>
      <c r="RK72" s="2"/>
      <c r="RL72" s="2"/>
      <c r="RM72" s="2"/>
      <c r="RN72" s="2"/>
      <c r="RO72" s="2"/>
      <c r="RP72" s="2"/>
      <c r="RQ72" s="2"/>
      <c r="RR72" s="2"/>
      <c r="RS72" s="2"/>
      <c r="RT72" s="2"/>
      <c r="RU72" s="2"/>
      <c r="RV72" s="2"/>
      <c r="RW72" s="2"/>
      <c r="RX72" s="2"/>
      <c r="RY72" s="2"/>
      <c r="RZ72" s="2"/>
      <c r="SA72" s="2"/>
      <c r="SB72" s="2"/>
      <c r="SC72" s="2"/>
      <c r="SD72" s="2"/>
      <c r="SE72" s="2"/>
      <c r="SF72" s="2"/>
      <c r="SG72" s="2"/>
      <c r="SH72" s="2"/>
      <c r="SI72" s="2"/>
      <c r="SJ72" s="2"/>
      <c r="SK72" s="2"/>
      <c r="SL72" s="2"/>
      <c r="SM72" s="2"/>
      <c r="SN72" s="2"/>
      <c r="SO72" s="2"/>
      <c r="SP72" s="2"/>
      <c r="SQ72" s="2"/>
      <c r="SR72" s="2"/>
      <c r="SS72" s="2"/>
      <c r="ST72" s="2"/>
      <c r="SU72" s="2"/>
      <c r="SV72" s="2"/>
      <c r="SW72" s="2"/>
      <c r="SX72" s="2"/>
      <c r="SY72" s="2"/>
      <c r="SZ72" s="2"/>
      <c r="TA72" s="2"/>
      <c r="TB72" s="2"/>
      <c r="TC72" s="2"/>
      <c r="TD72" s="2"/>
      <c r="TE72" s="2"/>
      <c r="TF72" s="2"/>
      <c r="TG72" s="2"/>
      <c r="TH72" s="2"/>
      <c r="TI72" s="2"/>
      <c r="TJ72" s="2"/>
      <c r="TK72" s="2"/>
      <c r="TL72" s="2"/>
      <c r="TM72" s="2"/>
      <c r="TN72" s="2"/>
      <c r="TO72" s="2"/>
      <c r="TP72" s="2"/>
      <c r="TQ72" s="2"/>
      <c r="TR72" s="2"/>
      <c r="TS72" s="2"/>
      <c r="TT72" s="2"/>
      <c r="TU72" s="2"/>
      <c r="TV72" s="2"/>
      <c r="TW72" s="2"/>
      <c r="TX72" s="2"/>
      <c r="TY72" s="2"/>
      <c r="TZ72" s="2"/>
      <c r="UA72" s="2"/>
      <c r="UB72" s="2"/>
      <c r="UC72" s="2"/>
      <c r="UD72" s="2"/>
      <c r="UE72" s="2"/>
      <c r="UF72" s="2"/>
      <c r="UG72" s="2"/>
      <c r="UH72" s="2"/>
      <c r="UI72" s="2"/>
      <c r="UJ72" s="2"/>
      <c r="UK72" s="2"/>
      <c r="UL72" s="2"/>
      <c r="UM72" s="2"/>
      <c r="UN72" s="2"/>
      <c r="UO72" s="2"/>
      <c r="UP72" s="2"/>
      <c r="UQ72" s="2"/>
      <c r="UR72" s="2"/>
      <c r="US72" s="2"/>
      <c r="UT72" s="2"/>
      <c r="UU72" s="2"/>
      <c r="UV72" s="2"/>
      <c r="UW72" s="2"/>
      <c r="UX72" s="2"/>
      <c r="UY72" s="2"/>
      <c r="UZ72" s="2"/>
      <c r="VA72" s="2"/>
      <c r="VB72" s="2"/>
      <c r="VC72" s="2"/>
      <c r="VD72" s="2"/>
      <c r="VE72" s="2"/>
      <c r="VF72" s="2"/>
      <c r="VG72" s="2"/>
      <c r="VH72" s="2"/>
      <c r="VI72" s="2"/>
      <c r="VJ72" s="2"/>
      <c r="VK72" s="2"/>
      <c r="VL72" s="2"/>
      <c r="VM72" s="2"/>
      <c r="VN72" s="2"/>
      <c r="VO72" s="2"/>
      <c r="VP72" s="2"/>
      <c r="VQ72" s="2"/>
      <c r="VR72" s="2"/>
      <c r="VS72" s="2"/>
      <c r="VT72" s="2"/>
      <c r="VU72" s="2"/>
      <c r="VV72" s="2"/>
      <c r="VW72" s="2"/>
      <c r="VX72" s="2"/>
      <c r="VY72" s="2"/>
      <c r="VZ72" s="2"/>
      <c r="WA72" s="2"/>
      <c r="WB72" s="2"/>
      <c r="WC72" s="2"/>
      <c r="WD72" s="2"/>
      <c r="WE72" s="2"/>
      <c r="WF72" s="2"/>
      <c r="WG72" s="2"/>
      <c r="WH72" s="2"/>
      <c r="WI72" s="2"/>
      <c r="WJ72" s="2"/>
      <c r="WK72" s="2"/>
      <c r="WL72" s="2"/>
      <c r="WM72" s="2"/>
      <c r="WN72" s="2"/>
      <c r="WO72" s="2"/>
      <c r="WP72" s="2"/>
      <c r="WQ72" s="2"/>
      <c r="WR72" s="2"/>
      <c r="WS72" s="2"/>
      <c r="WT72" s="2"/>
      <c r="WU72" s="2"/>
      <c r="WV72" s="2"/>
      <c r="WW72" s="2"/>
      <c r="WX72" s="2"/>
      <c r="WY72" s="2"/>
      <c r="WZ72" s="2"/>
      <c r="XA72" s="2"/>
      <c r="XB72" s="2"/>
      <c r="XC72" s="2"/>
      <c r="XD72" s="2"/>
      <c r="XE72" s="2"/>
      <c r="XF72" s="2"/>
      <c r="XG72" s="2"/>
      <c r="XH72" s="2"/>
      <c r="XI72" s="2"/>
      <c r="XJ72" s="2"/>
      <c r="XK72" s="2"/>
      <c r="XL72" s="2"/>
      <c r="XM72" s="2"/>
      <c r="XN72" s="2"/>
      <c r="XO72" s="2"/>
      <c r="XP72" s="2"/>
      <c r="XQ72" s="2"/>
      <c r="XR72" s="2"/>
      <c r="XS72" s="2"/>
      <c r="XT72" s="2"/>
      <c r="XU72" s="2"/>
      <c r="XV72" s="2"/>
      <c r="XW72" s="2"/>
      <c r="XX72" s="2"/>
      <c r="XY72" s="2"/>
      <c r="XZ72" s="2"/>
      <c r="YA72" s="2"/>
      <c r="YB72" s="2"/>
      <c r="YC72" s="2"/>
      <c r="YD72" s="2"/>
      <c r="YE72" s="2"/>
      <c r="YF72" s="2"/>
      <c r="YG72" s="2"/>
      <c r="YH72" s="2"/>
      <c r="YI72" s="2"/>
      <c r="YJ72" s="2"/>
      <c r="YK72" s="2"/>
      <c r="YL72" s="2"/>
      <c r="YM72" s="2"/>
      <c r="YN72" s="2"/>
      <c r="YO72" s="2"/>
      <c r="YP72" s="2"/>
      <c r="YQ72" s="2"/>
      <c r="YR72" s="2"/>
      <c r="YS72" s="2"/>
      <c r="YT72" s="2"/>
      <c r="YU72" s="2"/>
      <c r="YV72" s="2"/>
      <c r="YW72" s="2"/>
      <c r="YX72" s="2"/>
      <c r="YY72" s="2"/>
      <c r="YZ72" s="2"/>
      <c r="ZA72" s="2"/>
      <c r="ZB72" s="2"/>
      <c r="ZC72" s="2"/>
      <c r="ZD72" s="2"/>
      <c r="ZE72" s="2"/>
      <c r="ZF72" s="2"/>
      <c r="ZG72" s="2"/>
      <c r="ZH72" s="2"/>
      <c r="ZI72" s="2"/>
      <c r="ZJ72" s="2"/>
      <c r="ZK72" s="2"/>
      <c r="ZL72" s="2"/>
      <c r="ZM72" s="2"/>
      <c r="ZN72" s="2"/>
      <c r="ZO72" s="2"/>
      <c r="ZP72" s="2"/>
      <c r="ZQ72" s="2"/>
      <c r="ZR72" s="2"/>
      <c r="ZS72" s="2"/>
      <c r="ZT72" s="2"/>
      <c r="ZU72" s="2"/>
      <c r="ZV72" s="2"/>
      <c r="ZW72" s="2"/>
      <c r="ZX72" s="2"/>
      <c r="ZY72" s="2"/>
      <c r="ZZ72" s="2"/>
      <c r="AAA72" s="2"/>
      <c r="AAB72" s="2"/>
      <c r="AAC72" s="2"/>
      <c r="AAD72" s="2"/>
      <c r="AAE72" s="2"/>
      <c r="AAF72" s="2"/>
      <c r="AAG72" s="2"/>
      <c r="AAH72" s="2"/>
      <c r="AAI72" s="2"/>
      <c r="AAJ72" s="2"/>
      <c r="AAK72" s="2"/>
      <c r="AAL72" s="2"/>
      <c r="AAM72" s="2"/>
      <c r="AAN72" s="2"/>
      <c r="AAO72" s="2"/>
      <c r="AAP72" s="2"/>
      <c r="AAQ72" s="2"/>
      <c r="AAR72" s="2"/>
      <c r="AAS72" s="2"/>
      <c r="AAT72" s="2"/>
      <c r="AAU72" s="2"/>
      <c r="AAV72" s="2"/>
      <c r="AAW72" s="2"/>
      <c r="AAX72" s="2"/>
      <c r="AAY72" s="2"/>
      <c r="AAZ72" s="2"/>
      <c r="ABA72" s="2"/>
      <c r="ABB72" s="2"/>
      <c r="ABC72" s="2"/>
      <c r="ABD72" s="2"/>
      <c r="ABE72" s="2"/>
      <c r="ABF72" s="2"/>
      <c r="ABG72" s="2"/>
      <c r="ABH72" s="2"/>
      <c r="ABI72" s="2"/>
      <c r="ABJ72" s="2"/>
      <c r="ABK72" s="2"/>
      <c r="ABL72" s="2"/>
      <c r="ABM72" s="2"/>
      <c r="ABN72" s="2"/>
      <c r="ABO72" s="2"/>
      <c r="ABP72" s="2"/>
      <c r="ABQ72" s="2"/>
      <c r="ABR72" s="2"/>
      <c r="ABS72" s="2"/>
      <c r="ABT72" s="2"/>
      <c r="ABU72" s="2"/>
      <c r="ABV72" s="2"/>
      <c r="ABW72" s="2"/>
      <c r="ABX72" s="2"/>
      <c r="ABY72" s="2"/>
      <c r="ABZ72" s="2"/>
      <c r="ACA72" s="2"/>
      <c r="ACB72" s="2"/>
      <c r="ACC72" s="2"/>
      <c r="ACD72" s="2"/>
      <c r="ACE72" s="2"/>
      <c r="ACF72" s="2"/>
      <c r="ACG72" s="2"/>
      <c r="ACH72" s="2"/>
      <c r="ACI72" s="2"/>
      <c r="ACJ72" s="2"/>
      <c r="ACK72" s="2"/>
      <c r="ACL72" s="2"/>
      <c r="ACM72" s="2"/>
      <c r="ACN72" s="2"/>
      <c r="ACO72" s="2"/>
      <c r="ACP72" s="2"/>
      <c r="ACQ72" s="2"/>
      <c r="ACR72" s="2"/>
      <c r="ACS72" s="2"/>
      <c r="ACT72" s="2"/>
      <c r="ACU72" s="2"/>
      <c r="ACV72" s="2"/>
      <c r="ACW72" s="2"/>
      <c r="ACX72" s="2"/>
      <c r="ACY72" s="2"/>
      <c r="ACZ72" s="2"/>
      <c r="ADA72" s="2"/>
      <c r="ADB72" s="2"/>
      <c r="ADC72" s="2"/>
      <c r="ADD72" s="2"/>
      <c r="ADE72" s="2"/>
      <c r="ADF72" s="2"/>
      <c r="ADG72" s="2"/>
      <c r="ADH72" s="2"/>
      <c r="ADI72" s="2"/>
      <c r="ADJ72" s="2"/>
      <c r="ADK72" s="2"/>
      <c r="ADL72" s="2"/>
      <c r="ADM72" s="2"/>
      <c r="ADN72" s="2"/>
      <c r="ADO72" s="2"/>
      <c r="ADP72" s="2"/>
      <c r="ADQ72" s="2"/>
      <c r="ADR72" s="2"/>
      <c r="ADS72" s="2"/>
      <c r="ADT72" s="2"/>
      <c r="ADU72" s="2"/>
      <c r="ADV72" s="2"/>
      <c r="ADW72" s="2"/>
      <c r="ADX72" s="2"/>
      <c r="ADY72" s="2"/>
      <c r="ADZ72" s="2"/>
      <c r="AEA72" s="2"/>
      <c r="AEB72" s="2"/>
      <c r="AEC72" s="2"/>
      <c r="AED72" s="2"/>
      <c r="AEE72" s="2"/>
      <c r="AEF72" s="2"/>
      <c r="AEG72" s="2"/>
      <c r="AEH72" s="2"/>
      <c r="AEI72" s="2"/>
      <c r="AEJ72" s="2"/>
      <c r="AEK72" s="2"/>
      <c r="AEL72" s="2"/>
      <c r="AEM72" s="2"/>
      <c r="AEN72" s="2"/>
      <c r="AEO72" s="2"/>
      <c r="AEP72" s="2"/>
      <c r="AEQ72" s="2"/>
      <c r="AER72" s="2"/>
      <c r="AES72" s="2"/>
      <c r="AET72" s="2"/>
      <c r="AEU72" s="2"/>
      <c r="AEV72" s="2"/>
      <c r="AEW72" s="2"/>
      <c r="AEX72" s="2"/>
      <c r="AEY72" s="2"/>
      <c r="AEZ72" s="2"/>
      <c r="AFA72" s="2"/>
      <c r="AFB72" s="2"/>
      <c r="AFC72" s="2"/>
      <c r="AFD72" s="2"/>
      <c r="AFE72" s="2"/>
      <c r="AFF72" s="2"/>
      <c r="AFG72" s="2"/>
      <c r="AFH72" s="2"/>
      <c r="AFI72" s="2"/>
      <c r="AFJ72" s="2"/>
      <c r="AFK72" s="2"/>
      <c r="AFL72" s="2"/>
      <c r="AFM72" s="2"/>
      <c r="AFN72" s="2"/>
      <c r="AFO72" s="2"/>
      <c r="AFP72" s="2"/>
      <c r="AFQ72" s="2"/>
      <c r="AFR72" s="2"/>
      <c r="AFS72" s="2"/>
      <c r="AFT72" s="2"/>
      <c r="AFU72" s="2"/>
      <c r="AFV72" s="2"/>
      <c r="AFW72" s="2"/>
      <c r="AFX72" s="2"/>
      <c r="AFY72" s="2"/>
      <c r="AFZ72" s="2"/>
      <c r="AGA72" s="2"/>
      <c r="AGB72" s="2"/>
      <c r="AGC72" s="2"/>
      <c r="AGD72" s="2"/>
      <c r="AGE72" s="2"/>
      <c r="AGF72" s="2"/>
      <c r="AGG72" s="2"/>
      <c r="AGH72" s="2"/>
      <c r="AGI72" s="2"/>
      <c r="AGJ72" s="2"/>
      <c r="AGK72" s="2"/>
      <c r="AGL72" s="2"/>
      <c r="AGM72" s="2"/>
      <c r="AGN72" s="2"/>
      <c r="AGO72" s="2"/>
      <c r="AGP72" s="2"/>
      <c r="AGQ72" s="2"/>
      <c r="AGR72" s="2"/>
      <c r="AGS72" s="2"/>
      <c r="AGT72" s="2"/>
      <c r="AGU72" s="2"/>
      <c r="AGV72" s="2"/>
      <c r="AGW72" s="2"/>
      <c r="AGX72" s="2"/>
      <c r="AGY72" s="2"/>
      <c r="AGZ72" s="2"/>
      <c r="AHA72" s="2"/>
      <c r="AHB72" s="2"/>
      <c r="AHC72" s="2"/>
      <c r="AHD72" s="2"/>
      <c r="AHE72" s="2"/>
      <c r="AHF72" s="2"/>
      <c r="AHG72" s="2"/>
      <c r="AHH72" s="2"/>
      <c r="AHI72" s="2"/>
      <c r="AHJ72" s="2"/>
      <c r="AHK72" s="2"/>
      <c r="AHL72" s="2"/>
      <c r="AHM72" s="2"/>
      <c r="AHN72" s="2"/>
      <c r="AHO72" s="2"/>
      <c r="AHP72" s="2"/>
      <c r="AHQ72" s="2"/>
      <c r="AHR72" s="2"/>
      <c r="AHS72" s="2"/>
      <c r="AHT72" s="2"/>
      <c r="AHU72" s="2"/>
      <c r="AHV72" s="2"/>
      <c r="AHW72" s="2"/>
      <c r="AHX72" s="2"/>
      <c r="AHY72" s="2"/>
      <c r="AHZ72" s="2"/>
      <c r="AIA72" s="2"/>
      <c r="AIB72" s="2"/>
      <c r="AIC72" s="2"/>
      <c r="AID72" s="2"/>
      <c r="AIE72" s="2"/>
      <c r="AIF72" s="2"/>
      <c r="AIG72" s="2"/>
      <c r="AIH72" s="2"/>
      <c r="AII72" s="2"/>
      <c r="AIJ72" s="2"/>
      <c r="AIK72" s="2"/>
      <c r="AIL72" s="2"/>
      <c r="AIM72" s="2"/>
      <c r="AIN72" s="2"/>
      <c r="AIO72" s="2"/>
      <c r="AIP72" s="2"/>
      <c r="AIQ72" s="2"/>
      <c r="AIR72" s="2"/>
      <c r="AIS72" s="2"/>
      <c r="AIT72" s="2"/>
      <c r="AIU72" s="2"/>
      <c r="AIV72" s="2"/>
      <c r="AIW72" s="2"/>
      <c r="AIX72" s="2"/>
      <c r="AIY72" s="2"/>
      <c r="AIZ72" s="2"/>
      <c r="AJA72" s="2"/>
      <c r="AJB72" s="2"/>
      <c r="AJC72" s="2"/>
      <c r="AJD72" s="2"/>
      <c r="AJE72" s="2"/>
      <c r="AJF72" s="2"/>
      <c r="AJG72" s="2"/>
      <c r="AJH72" s="2"/>
      <c r="AJI72" s="2"/>
      <c r="AJJ72" s="2"/>
      <c r="AJK72" s="2"/>
      <c r="AJL72" s="2"/>
      <c r="AJM72" s="2"/>
      <c r="AJN72" s="2"/>
      <c r="AJO72" s="2"/>
      <c r="AJP72" s="2"/>
      <c r="AJQ72" s="2"/>
      <c r="AJR72" s="2"/>
      <c r="AJS72" s="2"/>
      <c r="AJT72" s="2"/>
      <c r="AJU72" s="2"/>
      <c r="AJV72" s="2"/>
      <c r="AJW72" s="2"/>
      <c r="AJX72" s="2"/>
      <c r="AJY72" s="2"/>
      <c r="AJZ72" s="2"/>
      <c r="AKA72" s="2"/>
      <c r="AKB72" s="2"/>
      <c r="AKC72" s="2"/>
      <c r="AKD72" s="2"/>
      <c r="AKE72" s="2"/>
      <c r="AKF72" s="2"/>
      <c r="AKG72" s="2"/>
      <c r="AKH72" s="2"/>
      <c r="AKI72" s="2"/>
      <c r="AKJ72" s="2"/>
      <c r="AKK72" s="2"/>
      <c r="AKL72" s="2"/>
      <c r="AKM72" s="2"/>
      <c r="AKN72" s="2"/>
      <c r="AKO72" s="2"/>
      <c r="AKP72" s="2"/>
      <c r="AKQ72" s="2"/>
      <c r="AKR72" s="2"/>
      <c r="AKS72" s="2"/>
      <c r="AKT72" s="2"/>
      <c r="AKU72" s="2"/>
      <c r="AKV72" s="2"/>
      <c r="AKW72" s="2"/>
      <c r="AKX72" s="2"/>
      <c r="AKY72" s="2"/>
      <c r="AKZ72" s="2"/>
      <c r="ALA72" s="2"/>
      <c r="ALB72" s="2"/>
      <c r="ALC72" s="2"/>
      <c r="ALD72" s="2"/>
      <c r="ALE72" s="2"/>
      <c r="ALF72" s="2"/>
      <c r="ALG72" s="2"/>
      <c r="ALH72" s="2"/>
      <c r="ALI72" s="2"/>
      <c r="ALJ72" s="2"/>
      <c r="ALK72" s="2"/>
      <c r="ALL72" s="2"/>
      <c r="ALM72" s="2"/>
      <c r="ALN72" s="2"/>
      <c r="ALO72" s="2"/>
      <c r="ALP72" s="2"/>
      <c r="ALQ72" s="2"/>
      <c r="ALR72" s="2"/>
      <c r="ALS72" s="2"/>
      <c r="ALT72" s="2"/>
      <c r="ALU72" s="2"/>
      <c r="ALV72" s="2"/>
      <c r="ALW72" s="2"/>
      <c r="ALX72" s="2"/>
      <c r="ALY72" s="2"/>
      <c r="ALZ72" s="2"/>
    </row>
    <row r="73" spans="1:1014" x14ac:dyDescent="0.25">
      <c r="A73" s="48">
        <v>67</v>
      </c>
      <c r="B73" s="77" t="s">
        <v>208</v>
      </c>
      <c r="C73" s="77" t="s">
        <v>209</v>
      </c>
      <c r="D73" s="78">
        <f t="shared" si="21"/>
        <v>3133.8285714285712</v>
      </c>
      <c r="E73" s="92">
        <f t="shared" si="16"/>
        <v>2969.6</v>
      </c>
      <c r="F73" s="92">
        <f t="shared" si="16"/>
        <v>2867.2000000000003</v>
      </c>
      <c r="G73" s="83">
        <v>3500</v>
      </c>
      <c r="H73" s="83">
        <v>3350</v>
      </c>
      <c r="I73" s="83">
        <v>3130</v>
      </c>
      <c r="J73" s="85" t="s">
        <v>116</v>
      </c>
      <c r="K73" s="84">
        <v>3260</v>
      </c>
      <c r="L73" s="84">
        <v>2860</v>
      </c>
      <c r="M73" s="93">
        <v>290</v>
      </c>
      <c r="N73" s="93">
        <v>280</v>
      </c>
      <c r="O73" s="48">
        <f t="shared" si="17"/>
        <v>7</v>
      </c>
      <c r="Q73" s="48">
        <f t="shared" si="18"/>
        <v>67</v>
      </c>
      <c r="R73" s="51" t="str">
        <f t="shared" si="19"/>
        <v>Liriodendron tulipifera</v>
      </c>
      <c r="S73" s="50">
        <f t="shared" si="20"/>
        <v>233.02278858248036</v>
      </c>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c r="MQ73" s="2"/>
      <c r="MR73" s="2"/>
      <c r="MS73" s="2"/>
      <c r="MT73" s="2"/>
      <c r="MU73" s="2"/>
      <c r="MV73" s="2"/>
      <c r="MW73" s="2"/>
      <c r="MX73" s="2"/>
      <c r="MY73" s="2"/>
      <c r="MZ73" s="2"/>
      <c r="NA73" s="2"/>
      <c r="NB73" s="2"/>
      <c r="NC73" s="2"/>
      <c r="ND73" s="2"/>
      <c r="NE73" s="2"/>
      <c r="NF73" s="2"/>
      <c r="NG73" s="2"/>
      <c r="NH73" s="2"/>
      <c r="NI73" s="2"/>
      <c r="NJ73" s="2"/>
      <c r="NK73" s="2"/>
      <c r="NL73" s="2"/>
      <c r="NM73" s="2"/>
      <c r="NN73" s="2"/>
      <c r="NO73" s="2"/>
      <c r="NP73" s="2"/>
      <c r="NQ73" s="2"/>
      <c r="NR73" s="2"/>
      <c r="NS73" s="2"/>
      <c r="NT73" s="2"/>
      <c r="NU73" s="2"/>
      <c r="NV73" s="2"/>
      <c r="NW73" s="2"/>
      <c r="NX73" s="2"/>
      <c r="NY73" s="2"/>
      <c r="NZ73" s="2"/>
      <c r="OA73" s="2"/>
      <c r="OB73" s="2"/>
      <c r="OC73" s="2"/>
      <c r="OD73" s="2"/>
      <c r="OE73" s="2"/>
      <c r="OF73" s="2"/>
      <c r="OG73" s="2"/>
      <c r="OH73" s="2"/>
      <c r="OI73" s="2"/>
      <c r="OJ73" s="2"/>
      <c r="OK73" s="2"/>
      <c r="OL73" s="2"/>
      <c r="OM73" s="2"/>
      <c r="ON73" s="2"/>
      <c r="OO73" s="2"/>
      <c r="OP73" s="2"/>
      <c r="OQ73" s="2"/>
      <c r="OR73" s="2"/>
      <c r="OS73" s="2"/>
      <c r="OT73" s="2"/>
      <c r="OU73" s="2"/>
      <c r="OV73" s="2"/>
      <c r="OW73" s="2"/>
      <c r="OX73" s="2"/>
      <c r="OY73" s="2"/>
      <c r="OZ73" s="2"/>
      <c r="PA73" s="2"/>
      <c r="PB73" s="2"/>
      <c r="PC73" s="2"/>
      <c r="PD73" s="2"/>
      <c r="PE73" s="2"/>
      <c r="PF73" s="2"/>
      <c r="PG73" s="2"/>
      <c r="PH73" s="2"/>
      <c r="PI73" s="2"/>
      <c r="PJ73" s="2"/>
      <c r="PK73" s="2"/>
      <c r="PL73" s="2"/>
      <c r="PM73" s="2"/>
      <c r="PN73" s="2"/>
      <c r="PO73" s="2"/>
      <c r="PP73" s="2"/>
      <c r="PQ73" s="2"/>
      <c r="PR73" s="2"/>
      <c r="PS73" s="2"/>
      <c r="PT73" s="2"/>
      <c r="PU73" s="2"/>
      <c r="PV73" s="2"/>
      <c r="PW73" s="2"/>
      <c r="PX73" s="2"/>
      <c r="PY73" s="2"/>
      <c r="PZ73" s="2"/>
      <c r="QA73" s="2"/>
      <c r="QB73" s="2"/>
      <c r="QC73" s="2"/>
      <c r="QD73" s="2"/>
      <c r="QE73" s="2"/>
      <c r="QF73" s="2"/>
      <c r="QG73" s="2"/>
      <c r="QH73" s="2"/>
      <c r="QI73" s="2"/>
      <c r="QJ73" s="2"/>
      <c r="QK73" s="2"/>
      <c r="QL73" s="2"/>
      <c r="QM73" s="2"/>
      <c r="QN73" s="2"/>
      <c r="QO73" s="2"/>
      <c r="QP73" s="2"/>
      <c r="QQ73" s="2"/>
      <c r="QR73" s="2"/>
      <c r="QS73" s="2"/>
      <c r="QT73" s="2"/>
      <c r="QU73" s="2"/>
      <c r="QV73" s="2"/>
      <c r="QW73" s="2"/>
      <c r="QX73" s="2"/>
      <c r="QY73" s="2"/>
      <c r="QZ73" s="2"/>
      <c r="RA73" s="2"/>
      <c r="RB73" s="2"/>
      <c r="RC73" s="2"/>
      <c r="RD73" s="2"/>
      <c r="RE73" s="2"/>
      <c r="RF73" s="2"/>
      <c r="RG73" s="2"/>
      <c r="RH73" s="2"/>
      <c r="RI73" s="2"/>
      <c r="RJ73" s="2"/>
      <c r="RK73" s="2"/>
      <c r="RL73" s="2"/>
      <c r="RM73" s="2"/>
      <c r="RN73" s="2"/>
      <c r="RO73" s="2"/>
      <c r="RP73" s="2"/>
      <c r="RQ73" s="2"/>
      <c r="RR73" s="2"/>
      <c r="RS73" s="2"/>
      <c r="RT73" s="2"/>
      <c r="RU73" s="2"/>
      <c r="RV73" s="2"/>
      <c r="RW73" s="2"/>
      <c r="RX73" s="2"/>
      <c r="RY73" s="2"/>
      <c r="RZ73" s="2"/>
      <c r="SA73" s="2"/>
      <c r="SB73" s="2"/>
      <c r="SC73" s="2"/>
      <c r="SD73" s="2"/>
      <c r="SE73" s="2"/>
      <c r="SF73" s="2"/>
      <c r="SG73" s="2"/>
      <c r="SH73" s="2"/>
      <c r="SI73" s="2"/>
      <c r="SJ73" s="2"/>
      <c r="SK73" s="2"/>
      <c r="SL73" s="2"/>
      <c r="SM73" s="2"/>
      <c r="SN73" s="2"/>
      <c r="SO73" s="2"/>
      <c r="SP73" s="2"/>
      <c r="SQ73" s="2"/>
      <c r="SR73" s="2"/>
      <c r="SS73" s="2"/>
      <c r="ST73" s="2"/>
      <c r="SU73" s="2"/>
      <c r="SV73" s="2"/>
      <c r="SW73" s="2"/>
      <c r="SX73" s="2"/>
      <c r="SY73" s="2"/>
      <c r="SZ73" s="2"/>
      <c r="TA73" s="2"/>
      <c r="TB73" s="2"/>
      <c r="TC73" s="2"/>
      <c r="TD73" s="2"/>
      <c r="TE73" s="2"/>
      <c r="TF73" s="2"/>
      <c r="TG73" s="2"/>
      <c r="TH73" s="2"/>
      <c r="TI73" s="2"/>
      <c r="TJ73" s="2"/>
      <c r="TK73" s="2"/>
      <c r="TL73" s="2"/>
      <c r="TM73" s="2"/>
      <c r="TN73" s="2"/>
      <c r="TO73" s="2"/>
      <c r="TP73" s="2"/>
      <c r="TQ73" s="2"/>
      <c r="TR73" s="2"/>
      <c r="TS73" s="2"/>
      <c r="TT73" s="2"/>
      <c r="TU73" s="2"/>
      <c r="TV73" s="2"/>
      <c r="TW73" s="2"/>
      <c r="TX73" s="2"/>
      <c r="TY73" s="2"/>
      <c r="TZ73" s="2"/>
      <c r="UA73" s="2"/>
      <c r="UB73" s="2"/>
      <c r="UC73" s="2"/>
      <c r="UD73" s="2"/>
      <c r="UE73" s="2"/>
      <c r="UF73" s="2"/>
      <c r="UG73" s="2"/>
      <c r="UH73" s="2"/>
      <c r="UI73" s="2"/>
      <c r="UJ73" s="2"/>
      <c r="UK73" s="2"/>
      <c r="UL73" s="2"/>
      <c r="UM73" s="2"/>
      <c r="UN73" s="2"/>
      <c r="UO73" s="2"/>
      <c r="UP73" s="2"/>
      <c r="UQ73" s="2"/>
      <c r="UR73" s="2"/>
      <c r="US73" s="2"/>
      <c r="UT73" s="2"/>
      <c r="UU73" s="2"/>
      <c r="UV73" s="2"/>
      <c r="UW73" s="2"/>
      <c r="UX73" s="2"/>
      <c r="UY73" s="2"/>
      <c r="UZ73" s="2"/>
      <c r="VA73" s="2"/>
      <c r="VB73" s="2"/>
      <c r="VC73" s="2"/>
      <c r="VD73" s="2"/>
      <c r="VE73" s="2"/>
      <c r="VF73" s="2"/>
      <c r="VG73" s="2"/>
      <c r="VH73" s="2"/>
      <c r="VI73" s="2"/>
      <c r="VJ73" s="2"/>
      <c r="VK73" s="2"/>
      <c r="VL73" s="2"/>
      <c r="VM73" s="2"/>
      <c r="VN73" s="2"/>
      <c r="VO73" s="2"/>
      <c r="VP73" s="2"/>
      <c r="VQ73" s="2"/>
      <c r="VR73" s="2"/>
      <c r="VS73" s="2"/>
      <c r="VT73" s="2"/>
      <c r="VU73" s="2"/>
      <c r="VV73" s="2"/>
      <c r="VW73" s="2"/>
      <c r="VX73" s="2"/>
      <c r="VY73" s="2"/>
      <c r="VZ73" s="2"/>
      <c r="WA73" s="2"/>
      <c r="WB73" s="2"/>
      <c r="WC73" s="2"/>
      <c r="WD73" s="2"/>
      <c r="WE73" s="2"/>
      <c r="WF73" s="2"/>
      <c r="WG73" s="2"/>
      <c r="WH73" s="2"/>
      <c r="WI73" s="2"/>
      <c r="WJ73" s="2"/>
      <c r="WK73" s="2"/>
      <c r="WL73" s="2"/>
      <c r="WM73" s="2"/>
      <c r="WN73" s="2"/>
      <c r="WO73" s="2"/>
      <c r="WP73" s="2"/>
      <c r="WQ73" s="2"/>
      <c r="WR73" s="2"/>
      <c r="WS73" s="2"/>
      <c r="WT73" s="2"/>
      <c r="WU73" s="2"/>
      <c r="WV73" s="2"/>
      <c r="WW73" s="2"/>
      <c r="WX73" s="2"/>
      <c r="WY73" s="2"/>
      <c r="WZ73" s="2"/>
      <c r="XA73" s="2"/>
      <c r="XB73" s="2"/>
      <c r="XC73" s="2"/>
      <c r="XD73" s="2"/>
      <c r="XE73" s="2"/>
      <c r="XF73" s="2"/>
      <c r="XG73" s="2"/>
      <c r="XH73" s="2"/>
      <c r="XI73" s="2"/>
      <c r="XJ73" s="2"/>
      <c r="XK73" s="2"/>
      <c r="XL73" s="2"/>
      <c r="XM73" s="2"/>
      <c r="XN73" s="2"/>
      <c r="XO73" s="2"/>
      <c r="XP73" s="2"/>
      <c r="XQ73" s="2"/>
      <c r="XR73" s="2"/>
      <c r="XS73" s="2"/>
      <c r="XT73" s="2"/>
      <c r="XU73" s="2"/>
      <c r="XV73" s="2"/>
      <c r="XW73" s="2"/>
      <c r="XX73" s="2"/>
      <c r="XY73" s="2"/>
      <c r="XZ73" s="2"/>
      <c r="YA73" s="2"/>
      <c r="YB73" s="2"/>
      <c r="YC73" s="2"/>
      <c r="YD73" s="2"/>
      <c r="YE73" s="2"/>
      <c r="YF73" s="2"/>
      <c r="YG73" s="2"/>
      <c r="YH73" s="2"/>
      <c r="YI73" s="2"/>
      <c r="YJ73" s="2"/>
      <c r="YK73" s="2"/>
      <c r="YL73" s="2"/>
      <c r="YM73" s="2"/>
      <c r="YN73" s="2"/>
      <c r="YO73" s="2"/>
      <c r="YP73" s="2"/>
      <c r="YQ73" s="2"/>
      <c r="YR73" s="2"/>
      <c r="YS73" s="2"/>
      <c r="YT73" s="2"/>
      <c r="YU73" s="2"/>
      <c r="YV73" s="2"/>
      <c r="YW73" s="2"/>
      <c r="YX73" s="2"/>
      <c r="YY73" s="2"/>
      <c r="YZ73" s="2"/>
      <c r="ZA73" s="2"/>
      <c r="ZB73" s="2"/>
      <c r="ZC73" s="2"/>
      <c r="ZD73" s="2"/>
      <c r="ZE73" s="2"/>
      <c r="ZF73" s="2"/>
      <c r="ZG73" s="2"/>
      <c r="ZH73" s="2"/>
      <c r="ZI73" s="2"/>
      <c r="ZJ73" s="2"/>
      <c r="ZK73" s="2"/>
      <c r="ZL73" s="2"/>
      <c r="ZM73" s="2"/>
      <c r="ZN73" s="2"/>
      <c r="ZO73" s="2"/>
      <c r="ZP73" s="2"/>
      <c r="ZQ73" s="2"/>
      <c r="ZR73" s="2"/>
      <c r="ZS73" s="2"/>
      <c r="ZT73" s="2"/>
      <c r="ZU73" s="2"/>
      <c r="ZV73" s="2"/>
      <c r="ZW73" s="2"/>
      <c r="ZX73" s="2"/>
      <c r="ZY73" s="2"/>
      <c r="ZZ73" s="2"/>
      <c r="AAA73" s="2"/>
      <c r="AAB73" s="2"/>
      <c r="AAC73" s="2"/>
      <c r="AAD73" s="2"/>
      <c r="AAE73" s="2"/>
      <c r="AAF73" s="2"/>
      <c r="AAG73" s="2"/>
      <c r="AAH73" s="2"/>
      <c r="AAI73" s="2"/>
      <c r="AAJ73" s="2"/>
      <c r="AAK73" s="2"/>
      <c r="AAL73" s="2"/>
      <c r="AAM73" s="2"/>
      <c r="AAN73" s="2"/>
      <c r="AAO73" s="2"/>
      <c r="AAP73" s="2"/>
      <c r="AAQ73" s="2"/>
      <c r="AAR73" s="2"/>
      <c r="AAS73" s="2"/>
      <c r="AAT73" s="2"/>
      <c r="AAU73" s="2"/>
      <c r="AAV73" s="2"/>
      <c r="AAW73" s="2"/>
      <c r="AAX73" s="2"/>
      <c r="AAY73" s="2"/>
      <c r="AAZ73" s="2"/>
      <c r="ABA73" s="2"/>
      <c r="ABB73" s="2"/>
      <c r="ABC73" s="2"/>
      <c r="ABD73" s="2"/>
      <c r="ABE73" s="2"/>
      <c r="ABF73" s="2"/>
      <c r="ABG73" s="2"/>
      <c r="ABH73" s="2"/>
      <c r="ABI73" s="2"/>
      <c r="ABJ73" s="2"/>
      <c r="ABK73" s="2"/>
      <c r="ABL73" s="2"/>
      <c r="ABM73" s="2"/>
      <c r="ABN73" s="2"/>
      <c r="ABO73" s="2"/>
      <c r="ABP73" s="2"/>
      <c r="ABQ73" s="2"/>
      <c r="ABR73" s="2"/>
      <c r="ABS73" s="2"/>
      <c r="ABT73" s="2"/>
      <c r="ABU73" s="2"/>
      <c r="ABV73" s="2"/>
      <c r="ABW73" s="2"/>
      <c r="ABX73" s="2"/>
      <c r="ABY73" s="2"/>
      <c r="ABZ73" s="2"/>
      <c r="ACA73" s="2"/>
      <c r="ACB73" s="2"/>
      <c r="ACC73" s="2"/>
      <c r="ACD73" s="2"/>
      <c r="ACE73" s="2"/>
      <c r="ACF73" s="2"/>
      <c r="ACG73" s="2"/>
      <c r="ACH73" s="2"/>
      <c r="ACI73" s="2"/>
      <c r="ACJ73" s="2"/>
      <c r="ACK73" s="2"/>
      <c r="ACL73" s="2"/>
      <c r="ACM73" s="2"/>
      <c r="ACN73" s="2"/>
      <c r="ACO73" s="2"/>
      <c r="ACP73" s="2"/>
      <c r="ACQ73" s="2"/>
      <c r="ACR73" s="2"/>
      <c r="ACS73" s="2"/>
      <c r="ACT73" s="2"/>
      <c r="ACU73" s="2"/>
      <c r="ACV73" s="2"/>
      <c r="ACW73" s="2"/>
      <c r="ACX73" s="2"/>
      <c r="ACY73" s="2"/>
      <c r="ACZ73" s="2"/>
      <c r="ADA73" s="2"/>
      <c r="ADB73" s="2"/>
      <c r="ADC73" s="2"/>
      <c r="ADD73" s="2"/>
      <c r="ADE73" s="2"/>
      <c r="ADF73" s="2"/>
      <c r="ADG73" s="2"/>
      <c r="ADH73" s="2"/>
      <c r="ADI73" s="2"/>
      <c r="ADJ73" s="2"/>
      <c r="ADK73" s="2"/>
      <c r="ADL73" s="2"/>
      <c r="ADM73" s="2"/>
      <c r="ADN73" s="2"/>
      <c r="ADO73" s="2"/>
      <c r="ADP73" s="2"/>
      <c r="ADQ73" s="2"/>
      <c r="ADR73" s="2"/>
      <c r="ADS73" s="2"/>
      <c r="ADT73" s="2"/>
      <c r="ADU73" s="2"/>
      <c r="ADV73" s="2"/>
      <c r="ADW73" s="2"/>
      <c r="ADX73" s="2"/>
      <c r="ADY73" s="2"/>
      <c r="ADZ73" s="2"/>
      <c r="AEA73" s="2"/>
      <c r="AEB73" s="2"/>
      <c r="AEC73" s="2"/>
      <c r="AED73" s="2"/>
      <c r="AEE73" s="2"/>
      <c r="AEF73" s="2"/>
      <c r="AEG73" s="2"/>
      <c r="AEH73" s="2"/>
      <c r="AEI73" s="2"/>
      <c r="AEJ73" s="2"/>
      <c r="AEK73" s="2"/>
      <c r="AEL73" s="2"/>
      <c r="AEM73" s="2"/>
      <c r="AEN73" s="2"/>
      <c r="AEO73" s="2"/>
      <c r="AEP73" s="2"/>
      <c r="AEQ73" s="2"/>
      <c r="AER73" s="2"/>
      <c r="AES73" s="2"/>
      <c r="AET73" s="2"/>
      <c r="AEU73" s="2"/>
      <c r="AEV73" s="2"/>
      <c r="AEW73" s="2"/>
      <c r="AEX73" s="2"/>
      <c r="AEY73" s="2"/>
      <c r="AEZ73" s="2"/>
      <c r="AFA73" s="2"/>
      <c r="AFB73" s="2"/>
      <c r="AFC73" s="2"/>
      <c r="AFD73" s="2"/>
      <c r="AFE73" s="2"/>
      <c r="AFF73" s="2"/>
      <c r="AFG73" s="2"/>
      <c r="AFH73" s="2"/>
      <c r="AFI73" s="2"/>
      <c r="AFJ73" s="2"/>
      <c r="AFK73" s="2"/>
      <c r="AFL73" s="2"/>
      <c r="AFM73" s="2"/>
      <c r="AFN73" s="2"/>
      <c r="AFO73" s="2"/>
      <c r="AFP73" s="2"/>
      <c r="AFQ73" s="2"/>
      <c r="AFR73" s="2"/>
      <c r="AFS73" s="2"/>
      <c r="AFT73" s="2"/>
      <c r="AFU73" s="2"/>
      <c r="AFV73" s="2"/>
      <c r="AFW73" s="2"/>
      <c r="AFX73" s="2"/>
      <c r="AFY73" s="2"/>
      <c r="AFZ73" s="2"/>
      <c r="AGA73" s="2"/>
      <c r="AGB73" s="2"/>
      <c r="AGC73" s="2"/>
      <c r="AGD73" s="2"/>
      <c r="AGE73" s="2"/>
      <c r="AGF73" s="2"/>
      <c r="AGG73" s="2"/>
      <c r="AGH73" s="2"/>
      <c r="AGI73" s="2"/>
      <c r="AGJ73" s="2"/>
      <c r="AGK73" s="2"/>
      <c r="AGL73" s="2"/>
      <c r="AGM73" s="2"/>
      <c r="AGN73" s="2"/>
      <c r="AGO73" s="2"/>
      <c r="AGP73" s="2"/>
      <c r="AGQ73" s="2"/>
      <c r="AGR73" s="2"/>
      <c r="AGS73" s="2"/>
      <c r="AGT73" s="2"/>
      <c r="AGU73" s="2"/>
      <c r="AGV73" s="2"/>
      <c r="AGW73" s="2"/>
      <c r="AGX73" s="2"/>
      <c r="AGY73" s="2"/>
      <c r="AGZ73" s="2"/>
      <c r="AHA73" s="2"/>
      <c r="AHB73" s="2"/>
      <c r="AHC73" s="2"/>
      <c r="AHD73" s="2"/>
      <c r="AHE73" s="2"/>
      <c r="AHF73" s="2"/>
      <c r="AHG73" s="2"/>
      <c r="AHH73" s="2"/>
      <c r="AHI73" s="2"/>
      <c r="AHJ73" s="2"/>
      <c r="AHK73" s="2"/>
      <c r="AHL73" s="2"/>
      <c r="AHM73" s="2"/>
      <c r="AHN73" s="2"/>
      <c r="AHO73" s="2"/>
      <c r="AHP73" s="2"/>
      <c r="AHQ73" s="2"/>
      <c r="AHR73" s="2"/>
      <c r="AHS73" s="2"/>
      <c r="AHT73" s="2"/>
      <c r="AHU73" s="2"/>
      <c r="AHV73" s="2"/>
      <c r="AHW73" s="2"/>
      <c r="AHX73" s="2"/>
      <c r="AHY73" s="2"/>
      <c r="AHZ73" s="2"/>
      <c r="AIA73" s="2"/>
      <c r="AIB73" s="2"/>
      <c r="AIC73" s="2"/>
      <c r="AID73" s="2"/>
      <c r="AIE73" s="2"/>
      <c r="AIF73" s="2"/>
      <c r="AIG73" s="2"/>
      <c r="AIH73" s="2"/>
      <c r="AII73" s="2"/>
      <c r="AIJ73" s="2"/>
      <c r="AIK73" s="2"/>
      <c r="AIL73" s="2"/>
      <c r="AIM73" s="2"/>
      <c r="AIN73" s="2"/>
      <c r="AIO73" s="2"/>
      <c r="AIP73" s="2"/>
      <c r="AIQ73" s="2"/>
      <c r="AIR73" s="2"/>
      <c r="AIS73" s="2"/>
      <c r="AIT73" s="2"/>
      <c r="AIU73" s="2"/>
      <c r="AIV73" s="2"/>
      <c r="AIW73" s="2"/>
      <c r="AIX73" s="2"/>
      <c r="AIY73" s="2"/>
      <c r="AIZ73" s="2"/>
      <c r="AJA73" s="2"/>
      <c r="AJB73" s="2"/>
      <c r="AJC73" s="2"/>
      <c r="AJD73" s="2"/>
      <c r="AJE73" s="2"/>
      <c r="AJF73" s="2"/>
      <c r="AJG73" s="2"/>
      <c r="AJH73" s="2"/>
      <c r="AJI73" s="2"/>
      <c r="AJJ73" s="2"/>
      <c r="AJK73" s="2"/>
      <c r="AJL73" s="2"/>
      <c r="AJM73" s="2"/>
      <c r="AJN73" s="2"/>
      <c r="AJO73" s="2"/>
      <c r="AJP73" s="2"/>
      <c r="AJQ73" s="2"/>
      <c r="AJR73" s="2"/>
      <c r="AJS73" s="2"/>
      <c r="AJT73" s="2"/>
      <c r="AJU73" s="2"/>
      <c r="AJV73" s="2"/>
      <c r="AJW73" s="2"/>
      <c r="AJX73" s="2"/>
      <c r="AJY73" s="2"/>
      <c r="AJZ73" s="2"/>
      <c r="AKA73" s="2"/>
      <c r="AKB73" s="2"/>
      <c r="AKC73" s="2"/>
      <c r="AKD73" s="2"/>
      <c r="AKE73" s="2"/>
      <c r="AKF73" s="2"/>
      <c r="AKG73" s="2"/>
      <c r="AKH73" s="2"/>
      <c r="AKI73" s="2"/>
      <c r="AKJ73" s="2"/>
      <c r="AKK73" s="2"/>
      <c r="AKL73" s="2"/>
      <c r="AKM73" s="2"/>
      <c r="AKN73" s="2"/>
      <c r="AKO73" s="2"/>
      <c r="AKP73" s="2"/>
      <c r="AKQ73" s="2"/>
      <c r="AKR73" s="2"/>
      <c r="AKS73" s="2"/>
      <c r="AKT73" s="2"/>
      <c r="AKU73" s="2"/>
      <c r="AKV73" s="2"/>
      <c r="AKW73" s="2"/>
      <c r="AKX73" s="2"/>
      <c r="AKY73" s="2"/>
      <c r="AKZ73" s="2"/>
      <c r="ALA73" s="2"/>
      <c r="ALB73" s="2"/>
      <c r="ALC73" s="2"/>
      <c r="ALD73" s="2"/>
      <c r="ALE73" s="2"/>
      <c r="ALF73" s="2"/>
      <c r="ALG73" s="2"/>
      <c r="ALH73" s="2"/>
      <c r="ALI73" s="2"/>
      <c r="ALJ73" s="2"/>
      <c r="ALK73" s="2"/>
      <c r="ALL73" s="2"/>
      <c r="ALM73" s="2"/>
      <c r="ALN73" s="2"/>
      <c r="ALO73" s="2"/>
      <c r="ALP73" s="2"/>
      <c r="ALQ73" s="2"/>
      <c r="ALR73" s="2"/>
      <c r="ALS73" s="2"/>
      <c r="ALT73" s="2"/>
      <c r="ALU73" s="2"/>
      <c r="ALV73" s="2"/>
      <c r="ALW73" s="2"/>
      <c r="ALX73" s="2"/>
      <c r="ALY73" s="2"/>
      <c r="ALZ73" s="2"/>
    </row>
    <row r="74" spans="1:1014" x14ac:dyDescent="0.25">
      <c r="A74" s="48">
        <v>68</v>
      </c>
      <c r="B74" s="77" t="s">
        <v>109</v>
      </c>
      <c r="C74" s="77" t="s">
        <v>110</v>
      </c>
      <c r="D74" s="78">
        <f t="shared" si="21"/>
        <v>4154.125</v>
      </c>
      <c r="E74" s="92">
        <f t="shared" si="16"/>
        <v>3584</v>
      </c>
      <c r="F74" s="92">
        <f t="shared" si="16"/>
        <v>3584</v>
      </c>
      <c r="G74" s="83">
        <v>4500</v>
      </c>
      <c r="H74" s="83">
        <v>4625</v>
      </c>
      <c r="I74" s="83">
        <v>4310</v>
      </c>
      <c r="J74" s="83">
        <v>4360</v>
      </c>
      <c r="K74" s="84">
        <v>4050</v>
      </c>
      <c r="L74" s="84">
        <v>4220</v>
      </c>
      <c r="M74" s="93">
        <v>350</v>
      </c>
      <c r="N74" s="93">
        <v>350</v>
      </c>
      <c r="O74" s="48">
        <f t="shared" si="17"/>
        <v>8</v>
      </c>
      <c r="Q74" s="48">
        <f t="shared" si="18"/>
        <v>68</v>
      </c>
      <c r="R74" s="51" t="str">
        <f t="shared" si="19"/>
        <v>Magnolia kobus</v>
      </c>
      <c r="S74" s="50">
        <f t="shared" si="20"/>
        <v>308.8891972093183</v>
      </c>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G74" s="2"/>
      <c r="NH74" s="2"/>
      <c r="NI74" s="2"/>
      <c r="NJ74" s="2"/>
      <c r="NK74" s="2"/>
      <c r="NL74" s="2"/>
      <c r="NM74" s="2"/>
      <c r="NN74" s="2"/>
      <c r="NO74" s="2"/>
      <c r="NP74" s="2"/>
      <c r="NQ74" s="2"/>
      <c r="NR74" s="2"/>
      <c r="NS74" s="2"/>
      <c r="NT74" s="2"/>
      <c r="NU74" s="2"/>
      <c r="NV74" s="2"/>
      <c r="NW74" s="2"/>
      <c r="NX74" s="2"/>
      <c r="NY74" s="2"/>
      <c r="NZ74" s="2"/>
      <c r="OA74" s="2"/>
      <c r="OB74" s="2"/>
      <c r="OC74" s="2"/>
      <c r="OD74" s="2"/>
      <c r="OE74" s="2"/>
      <c r="OF74" s="2"/>
      <c r="OG74" s="2"/>
      <c r="OH74" s="2"/>
      <c r="OI74" s="2"/>
      <c r="OJ74" s="2"/>
      <c r="OK74" s="2"/>
      <c r="OL74" s="2"/>
      <c r="OM74" s="2"/>
      <c r="ON74" s="2"/>
      <c r="OO74" s="2"/>
      <c r="OP74" s="2"/>
      <c r="OQ74" s="2"/>
      <c r="OR74" s="2"/>
      <c r="OS74" s="2"/>
      <c r="OT74" s="2"/>
      <c r="OU74" s="2"/>
      <c r="OV74" s="2"/>
      <c r="OW74" s="2"/>
      <c r="OX74" s="2"/>
      <c r="OY74" s="2"/>
      <c r="OZ74" s="2"/>
      <c r="PA74" s="2"/>
      <c r="PB74" s="2"/>
      <c r="PC74" s="2"/>
      <c r="PD74" s="2"/>
      <c r="PE74" s="2"/>
      <c r="PF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QK74" s="2"/>
      <c r="QL74" s="2"/>
      <c r="QM74" s="2"/>
      <c r="QN74" s="2"/>
      <c r="QO74" s="2"/>
      <c r="QP74" s="2"/>
      <c r="QQ74" s="2"/>
      <c r="QR74" s="2"/>
      <c r="QS74" s="2"/>
      <c r="QT74" s="2"/>
      <c r="QU74" s="2"/>
      <c r="QV74" s="2"/>
      <c r="QW74" s="2"/>
      <c r="QX74" s="2"/>
      <c r="QY74" s="2"/>
      <c r="QZ74" s="2"/>
      <c r="RA74" s="2"/>
      <c r="RB74" s="2"/>
      <c r="RC74" s="2"/>
      <c r="RD74" s="2"/>
      <c r="RE74" s="2"/>
      <c r="RF74" s="2"/>
      <c r="RG74" s="2"/>
      <c r="RH74" s="2"/>
      <c r="RI74" s="2"/>
      <c r="RJ74" s="2"/>
      <c r="RK74" s="2"/>
      <c r="RL74" s="2"/>
      <c r="RM74" s="2"/>
      <c r="RN74" s="2"/>
      <c r="RO74" s="2"/>
      <c r="RP74" s="2"/>
      <c r="RQ74" s="2"/>
      <c r="RR74" s="2"/>
      <c r="RS74" s="2"/>
      <c r="RT74" s="2"/>
      <c r="RU74" s="2"/>
      <c r="RV74" s="2"/>
      <c r="RW74" s="2"/>
      <c r="RX74" s="2"/>
      <c r="RY74" s="2"/>
      <c r="RZ74" s="2"/>
      <c r="SA74" s="2"/>
      <c r="SB74" s="2"/>
      <c r="SC74" s="2"/>
      <c r="SD74" s="2"/>
      <c r="SE74" s="2"/>
      <c r="SF74" s="2"/>
      <c r="SG74" s="2"/>
      <c r="SH74" s="2"/>
      <c r="SI74" s="2"/>
      <c r="SJ74" s="2"/>
      <c r="SK74" s="2"/>
      <c r="SL74" s="2"/>
      <c r="SM74" s="2"/>
      <c r="SN74" s="2"/>
      <c r="SO74" s="2"/>
      <c r="SP74" s="2"/>
      <c r="SQ74" s="2"/>
      <c r="SR74" s="2"/>
      <c r="SS74" s="2"/>
      <c r="ST74" s="2"/>
      <c r="SU74" s="2"/>
      <c r="SV74" s="2"/>
      <c r="SW74" s="2"/>
      <c r="SX74" s="2"/>
      <c r="SY74" s="2"/>
      <c r="SZ74" s="2"/>
      <c r="TA74" s="2"/>
      <c r="TB74" s="2"/>
      <c r="TC74" s="2"/>
      <c r="TD74" s="2"/>
      <c r="TE74" s="2"/>
      <c r="TF74" s="2"/>
      <c r="TG74" s="2"/>
      <c r="TH74" s="2"/>
      <c r="TI74" s="2"/>
      <c r="TJ74" s="2"/>
      <c r="TK74" s="2"/>
      <c r="TL74" s="2"/>
      <c r="TM74" s="2"/>
      <c r="TN74" s="2"/>
      <c r="TO74" s="2"/>
      <c r="TP74" s="2"/>
      <c r="TQ74" s="2"/>
      <c r="TR74" s="2"/>
      <c r="TS74" s="2"/>
      <c r="TT74" s="2"/>
      <c r="TU74" s="2"/>
      <c r="TV74" s="2"/>
      <c r="TW74" s="2"/>
      <c r="TX74" s="2"/>
      <c r="TY74" s="2"/>
      <c r="TZ74" s="2"/>
      <c r="UA74" s="2"/>
      <c r="UB74" s="2"/>
      <c r="UC74" s="2"/>
      <c r="UD74" s="2"/>
      <c r="UE74" s="2"/>
      <c r="UF74" s="2"/>
      <c r="UG74" s="2"/>
      <c r="UH74" s="2"/>
      <c r="UI74" s="2"/>
      <c r="UJ74" s="2"/>
      <c r="UK74" s="2"/>
      <c r="UL74" s="2"/>
      <c r="UM74" s="2"/>
      <c r="UN74" s="2"/>
      <c r="UO74" s="2"/>
      <c r="UP74" s="2"/>
      <c r="UQ74" s="2"/>
      <c r="UR74" s="2"/>
      <c r="US74" s="2"/>
      <c r="UT74" s="2"/>
      <c r="UU74" s="2"/>
      <c r="UV74" s="2"/>
      <c r="UW74" s="2"/>
      <c r="UX74" s="2"/>
      <c r="UY74" s="2"/>
      <c r="UZ74" s="2"/>
      <c r="VA74" s="2"/>
      <c r="VB74" s="2"/>
      <c r="VC74" s="2"/>
      <c r="VD74" s="2"/>
      <c r="VE74" s="2"/>
      <c r="VF74" s="2"/>
      <c r="VG74" s="2"/>
      <c r="VH74" s="2"/>
      <c r="VI74" s="2"/>
      <c r="VJ74" s="2"/>
      <c r="VK74" s="2"/>
      <c r="VL74" s="2"/>
      <c r="VM74" s="2"/>
      <c r="VN74" s="2"/>
      <c r="VO74" s="2"/>
      <c r="VP74" s="2"/>
      <c r="VQ74" s="2"/>
      <c r="VR74" s="2"/>
      <c r="VS74" s="2"/>
      <c r="VT74" s="2"/>
      <c r="VU74" s="2"/>
      <c r="VV74" s="2"/>
      <c r="VW74" s="2"/>
      <c r="VX74" s="2"/>
      <c r="VY74" s="2"/>
      <c r="VZ74" s="2"/>
      <c r="WA74" s="2"/>
      <c r="WB74" s="2"/>
      <c r="WC74" s="2"/>
      <c r="WD74" s="2"/>
      <c r="WE74" s="2"/>
      <c r="WF74" s="2"/>
      <c r="WG74" s="2"/>
      <c r="WH74" s="2"/>
      <c r="WI74" s="2"/>
      <c r="WJ74" s="2"/>
      <c r="WK74" s="2"/>
      <c r="WL74" s="2"/>
      <c r="WM74" s="2"/>
      <c r="WN74" s="2"/>
      <c r="WO74" s="2"/>
      <c r="WP74" s="2"/>
      <c r="WQ74" s="2"/>
      <c r="WR74" s="2"/>
      <c r="WS74" s="2"/>
      <c r="WT74" s="2"/>
      <c r="WU74" s="2"/>
      <c r="WV74" s="2"/>
      <c r="WW74" s="2"/>
      <c r="WX74" s="2"/>
      <c r="WY74" s="2"/>
      <c r="WZ74" s="2"/>
      <c r="XA74" s="2"/>
      <c r="XB74" s="2"/>
      <c r="XC74" s="2"/>
      <c r="XD74" s="2"/>
      <c r="XE74" s="2"/>
      <c r="XF74" s="2"/>
      <c r="XG74" s="2"/>
      <c r="XH74" s="2"/>
      <c r="XI74" s="2"/>
      <c r="XJ74" s="2"/>
      <c r="XK74" s="2"/>
      <c r="XL74" s="2"/>
      <c r="XM74" s="2"/>
      <c r="XN74" s="2"/>
      <c r="XO74" s="2"/>
      <c r="XP74" s="2"/>
      <c r="XQ74" s="2"/>
      <c r="XR74" s="2"/>
      <c r="XS74" s="2"/>
      <c r="XT74" s="2"/>
      <c r="XU74" s="2"/>
      <c r="XV74" s="2"/>
      <c r="XW74" s="2"/>
      <c r="XX74" s="2"/>
      <c r="XY74" s="2"/>
      <c r="XZ74" s="2"/>
      <c r="YA74" s="2"/>
      <c r="YB74" s="2"/>
      <c r="YC74" s="2"/>
      <c r="YD74" s="2"/>
      <c r="YE74" s="2"/>
      <c r="YF74" s="2"/>
      <c r="YG74" s="2"/>
      <c r="YH74" s="2"/>
      <c r="YI74" s="2"/>
      <c r="YJ74" s="2"/>
      <c r="YK74" s="2"/>
      <c r="YL74" s="2"/>
      <c r="YM74" s="2"/>
      <c r="YN74" s="2"/>
      <c r="YO74" s="2"/>
      <c r="YP74" s="2"/>
      <c r="YQ74" s="2"/>
      <c r="YR74" s="2"/>
      <c r="YS74" s="2"/>
      <c r="YT74" s="2"/>
      <c r="YU74" s="2"/>
      <c r="YV74" s="2"/>
      <c r="YW74" s="2"/>
      <c r="YX74" s="2"/>
      <c r="YY74" s="2"/>
      <c r="YZ74" s="2"/>
      <c r="ZA74" s="2"/>
      <c r="ZB74" s="2"/>
      <c r="ZC74" s="2"/>
      <c r="ZD74" s="2"/>
      <c r="ZE74" s="2"/>
      <c r="ZF74" s="2"/>
      <c r="ZG74" s="2"/>
      <c r="ZH74" s="2"/>
      <c r="ZI74" s="2"/>
      <c r="ZJ74" s="2"/>
      <c r="ZK74" s="2"/>
      <c r="ZL74" s="2"/>
      <c r="ZM74" s="2"/>
      <c r="ZN74" s="2"/>
      <c r="ZO74" s="2"/>
      <c r="ZP74" s="2"/>
      <c r="ZQ74" s="2"/>
      <c r="ZR74" s="2"/>
      <c r="ZS74" s="2"/>
      <c r="ZT74" s="2"/>
      <c r="ZU74" s="2"/>
      <c r="ZV74" s="2"/>
      <c r="ZW74" s="2"/>
      <c r="ZX74" s="2"/>
      <c r="ZY74" s="2"/>
      <c r="ZZ74" s="2"/>
      <c r="AAA74" s="2"/>
      <c r="AAB74" s="2"/>
      <c r="AAC74" s="2"/>
      <c r="AAD74" s="2"/>
      <c r="AAE74" s="2"/>
      <c r="AAF74" s="2"/>
      <c r="AAG74" s="2"/>
      <c r="AAH74" s="2"/>
      <c r="AAI74" s="2"/>
      <c r="AAJ74" s="2"/>
      <c r="AAK74" s="2"/>
      <c r="AAL74" s="2"/>
      <c r="AAM74" s="2"/>
      <c r="AAN74" s="2"/>
      <c r="AAO74" s="2"/>
      <c r="AAP74" s="2"/>
      <c r="AAQ74" s="2"/>
      <c r="AAR74" s="2"/>
      <c r="AAS74" s="2"/>
      <c r="AAT74" s="2"/>
      <c r="AAU74" s="2"/>
      <c r="AAV74" s="2"/>
      <c r="AAW74" s="2"/>
      <c r="AAX74" s="2"/>
      <c r="AAY74" s="2"/>
      <c r="AAZ74" s="2"/>
      <c r="ABA74" s="2"/>
      <c r="ABB74" s="2"/>
      <c r="ABC74" s="2"/>
      <c r="ABD74" s="2"/>
      <c r="ABE74" s="2"/>
      <c r="ABF74" s="2"/>
      <c r="ABG74" s="2"/>
      <c r="ABH74" s="2"/>
      <c r="ABI74" s="2"/>
      <c r="ABJ74" s="2"/>
      <c r="ABK74" s="2"/>
      <c r="ABL74" s="2"/>
      <c r="ABM74" s="2"/>
      <c r="ABN74" s="2"/>
      <c r="ABO74" s="2"/>
      <c r="ABP74" s="2"/>
      <c r="ABQ74" s="2"/>
      <c r="ABR74" s="2"/>
      <c r="ABS74" s="2"/>
      <c r="ABT74" s="2"/>
      <c r="ABU74" s="2"/>
      <c r="ABV74" s="2"/>
      <c r="ABW74" s="2"/>
      <c r="ABX74" s="2"/>
      <c r="ABY74" s="2"/>
      <c r="ABZ74" s="2"/>
      <c r="ACA74" s="2"/>
      <c r="ACB74" s="2"/>
      <c r="ACC74" s="2"/>
      <c r="ACD74" s="2"/>
      <c r="ACE74" s="2"/>
      <c r="ACF74" s="2"/>
      <c r="ACG74" s="2"/>
      <c r="ACH74" s="2"/>
      <c r="ACI74" s="2"/>
      <c r="ACJ74" s="2"/>
      <c r="ACK74" s="2"/>
      <c r="ACL74" s="2"/>
      <c r="ACM74" s="2"/>
      <c r="ACN74" s="2"/>
      <c r="ACO74" s="2"/>
      <c r="ACP74" s="2"/>
      <c r="ACQ74" s="2"/>
      <c r="ACR74" s="2"/>
      <c r="ACS74" s="2"/>
      <c r="ACT74" s="2"/>
      <c r="ACU74" s="2"/>
      <c r="ACV74" s="2"/>
      <c r="ACW74" s="2"/>
      <c r="ACX74" s="2"/>
      <c r="ACY74" s="2"/>
      <c r="ACZ74" s="2"/>
      <c r="ADA74" s="2"/>
      <c r="ADB74" s="2"/>
      <c r="ADC74" s="2"/>
      <c r="ADD74" s="2"/>
      <c r="ADE74" s="2"/>
      <c r="ADF74" s="2"/>
      <c r="ADG74" s="2"/>
      <c r="ADH74" s="2"/>
      <c r="ADI74" s="2"/>
      <c r="ADJ74" s="2"/>
      <c r="ADK74" s="2"/>
      <c r="ADL74" s="2"/>
      <c r="ADM74" s="2"/>
      <c r="ADN74" s="2"/>
      <c r="ADO74" s="2"/>
      <c r="ADP74" s="2"/>
      <c r="ADQ74" s="2"/>
      <c r="ADR74" s="2"/>
      <c r="ADS74" s="2"/>
      <c r="ADT74" s="2"/>
      <c r="ADU74" s="2"/>
      <c r="ADV74" s="2"/>
      <c r="ADW74" s="2"/>
      <c r="ADX74" s="2"/>
      <c r="ADY74" s="2"/>
      <c r="ADZ74" s="2"/>
      <c r="AEA74" s="2"/>
      <c r="AEB74" s="2"/>
      <c r="AEC74" s="2"/>
      <c r="AED74" s="2"/>
      <c r="AEE74" s="2"/>
      <c r="AEF74" s="2"/>
      <c r="AEG74" s="2"/>
      <c r="AEH74" s="2"/>
      <c r="AEI74" s="2"/>
      <c r="AEJ74" s="2"/>
      <c r="AEK74" s="2"/>
      <c r="AEL74" s="2"/>
      <c r="AEM74" s="2"/>
      <c r="AEN74" s="2"/>
      <c r="AEO74" s="2"/>
      <c r="AEP74" s="2"/>
      <c r="AEQ74" s="2"/>
      <c r="AER74" s="2"/>
      <c r="AES74" s="2"/>
      <c r="AET74" s="2"/>
      <c r="AEU74" s="2"/>
      <c r="AEV74" s="2"/>
      <c r="AEW74" s="2"/>
      <c r="AEX74" s="2"/>
      <c r="AEY74" s="2"/>
      <c r="AEZ74" s="2"/>
      <c r="AFA74" s="2"/>
      <c r="AFB74" s="2"/>
      <c r="AFC74" s="2"/>
      <c r="AFD74" s="2"/>
      <c r="AFE74" s="2"/>
      <c r="AFF74" s="2"/>
      <c r="AFG74" s="2"/>
      <c r="AFH74" s="2"/>
      <c r="AFI74" s="2"/>
      <c r="AFJ74" s="2"/>
      <c r="AFK74" s="2"/>
      <c r="AFL74" s="2"/>
      <c r="AFM74" s="2"/>
      <c r="AFN74" s="2"/>
      <c r="AFO74" s="2"/>
      <c r="AFP74" s="2"/>
      <c r="AFQ74" s="2"/>
      <c r="AFR74" s="2"/>
      <c r="AFS74" s="2"/>
      <c r="AFT74" s="2"/>
      <c r="AFU74" s="2"/>
      <c r="AFV74" s="2"/>
      <c r="AFW74" s="2"/>
      <c r="AFX74" s="2"/>
      <c r="AFY74" s="2"/>
      <c r="AFZ74" s="2"/>
      <c r="AGA74" s="2"/>
      <c r="AGB74" s="2"/>
      <c r="AGC74" s="2"/>
      <c r="AGD74" s="2"/>
      <c r="AGE74" s="2"/>
      <c r="AGF74" s="2"/>
      <c r="AGG74" s="2"/>
      <c r="AGH74" s="2"/>
      <c r="AGI74" s="2"/>
      <c r="AGJ74" s="2"/>
      <c r="AGK74" s="2"/>
      <c r="AGL74" s="2"/>
      <c r="AGM74" s="2"/>
      <c r="AGN74" s="2"/>
      <c r="AGO74" s="2"/>
      <c r="AGP74" s="2"/>
      <c r="AGQ74" s="2"/>
      <c r="AGR74" s="2"/>
      <c r="AGS74" s="2"/>
      <c r="AGT74" s="2"/>
      <c r="AGU74" s="2"/>
      <c r="AGV74" s="2"/>
      <c r="AGW74" s="2"/>
      <c r="AGX74" s="2"/>
      <c r="AGY74" s="2"/>
      <c r="AGZ74" s="2"/>
      <c r="AHA74" s="2"/>
      <c r="AHB74" s="2"/>
      <c r="AHC74" s="2"/>
      <c r="AHD74" s="2"/>
      <c r="AHE74" s="2"/>
      <c r="AHF74" s="2"/>
      <c r="AHG74" s="2"/>
      <c r="AHH74" s="2"/>
      <c r="AHI74" s="2"/>
      <c r="AHJ74" s="2"/>
      <c r="AHK74" s="2"/>
      <c r="AHL74" s="2"/>
      <c r="AHM74" s="2"/>
      <c r="AHN74" s="2"/>
      <c r="AHO74" s="2"/>
      <c r="AHP74" s="2"/>
      <c r="AHQ74" s="2"/>
      <c r="AHR74" s="2"/>
      <c r="AHS74" s="2"/>
      <c r="AHT74" s="2"/>
      <c r="AHU74" s="2"/>
      <c r="AHV74" s="2"/>
      <c r="AHW74" s="2"/>
      <c r="AHX74" s="2"/>
      <c r="AHY74" s="2"/>
      <c r="AHZ74" s="2"/>
      <c r="AIA74" s="2"/>
      <c r="AIB74" s="2"/>
      <c r="AIC74" s="2"/>
      <c r="AID74" s="2"/>
      <c r="AIE74" s="2"/>
      <c r="AIF74" s="2"/>
      <c r="AIG74" s="2"/>
      <c r="AIH74" s="2"/>
      <c r="AII74" s="2"/>
      <c r="AIJ74" s="2"/>
      <c r="AIK74" s="2"/>
      <c r="AIL74" s="2"/>
      <c r="AIM74" s="2"/>
      <c r="AIN74" s="2"/>
      <c r="AIO74" s="2"/>
      <c r="AIP74" s="2"/>
      <c r="AIQ74" s="2"/>
      <c r="AIR74" s="2"/>
      <c r="AIS74" s="2"/>
      <c r="AIT74" s="2"/>
      <c r="AIU74" s="2"/>
      <c r="AIV74" s="2"/>
      <c r="AIW74" s="2"/>
      <c r="AIX74" s="2"/>
      <c r="AIY74" s="2"/>
      <c r="AIZ74" s="2"/>
      <c r="AJA74" s="2"/>
      <c r="AJB74" s="2"/>
      <c r="AJC74" s="2"/>
      <c r="AJD74" s="2"/>
      <c r="AJE74" s="2"/>
      <c r="AJF74" s="2"/>
      <c r="AJG74" s="2"/>
      <c r="AJH74" s="2"/>
      <c r="AJI74" s="2"/>
      <c r="AJJ74" s="2"/>
      <c r="AJK74" s="2"/>
      <c r="AJL74" s="2"/>
      <c r="AJM74" s="2"/>
      <c r="AJN74" s="2"/>
      <c r="AJO74" s="2"/>
      <c r="AJP74" s="2"/>
      <c r="AJQ74" s="2"/>
      <c r="AJR74" s="2"/>
      <c r="AJS74" s="2"/>
      <c r="AJT74" s="2"/>
      <c r="AJU74" s="2"/>
      <c r="AJV74" s="2"/>
      <c r="AJW74" s="2"/>
      <c r="AJX74" s="2"/>
      <c r="AJY74" s="2"/>
      <c r="AJZ74" s="2"/>
      <c r="AKA74" s="2"/>
      <c r="AKB74" s="2"/>
      <c r="AKC74" s="2"/>
      <c r="AKD74" s="2"/>
      <c r="AKE74" s="2"/>
      <c r="AKF74" s="2"/>
      <c r="AKG74" s="2"/>
      <c r="AKH74" s="2"/>
      <c r="AKI74" s="2"/>
      <c r="AKJ74" s="2"/>
      <c r="AKK74" s="2"/>
      <c r="AKL74" s="2"/>
      <c r="AKM74" s="2"/>
      <c r="AKN74" s="2"/>
      <c r="AKO74" s="2"/>
      <c r="AKP74" s="2"/>
      <c r="AKQ74" s="2"/>
      <c r="AKR74" s="2"/>
      <c r="AKS74" s="2"/>
      <c r="AKT74" s="2"/>
      <c r="AKU74" s="2"/>
      <c r="AKV74" s="2"/>
      <c r="AKW74" s="2"/>
      <c r="AKX74" s="2"/>
      <c r="AKY74" s="2"/>
      <c r="AKZ74" s="2"/>
      <c r="ALA74" s="2"/>
      <c r="ALB74" s="2"/>
      <c r="ALC74" s="2"/>
      <c r="ALD74" s="2"/>
      <c r="ALE74" s="2"/>
      <c r="ALF74" s="2"/>
      <c r="ALG74" s="2"/>
      <c r="ALH74" s="2"/>
      <c r="ALI74" s="2"/>
      <c r="ALJ74" s="2"/>
      <c r="ALK74" s="2"/>
      <c r="ALL74" s="2"/>
      <c r="ALM74" s="2"/>
      <c r="ALN74" s="2"/>
      <c r="ALO74" s="2"/>
      <c r="ALP74" s="2"/>
      <c r="ALQ74" s="2"/>
      <c r="ALR74" s="2"/>
      <c r="ALS74" s="2"/>
      <c r="ALT74" s="2"/>
      <c r="ALU74" s="2"/>
      <c r="ALV74" s="2"/>
      <c r="ALW74" s="2"/>
      <c r="ALX74" s="2"/>
      <c r="ALY74" s="2"/>
      <c r="ALZ74" s="2"/>
    </row>
    <row r="75" spans="1:1014" x14ac:dyDescent="0.25">
      <c r="A75" s="48">
        <v>69</v>
      </c>
      <c r="B75" s="77" t="s">
        <v>146</v>
      </c>
      <c r="C75" s="77" t="s">
        <v>147</v>
      </c>
      <c r="D75" s="78">
        <f t="shared" si="21"/>
        <v>5504</v>
      </c>
      <c r="E75" s="92">
        <f t="shared" si="16"/>
        <v>5376</v>
      </c>
      <c r="F75" s="92">
        <f t="shared" si="16"/>
        <v>5632</v>
      </c>
      <c r="G75" s="84" t="s">
        <v>148</v>
      </c>
      <c r="H75" s="84" t="s">
        <v>148</v>
      </c>
      <c r="I75" s="84" t="s">
        <v>148</v>
      </c>
      <c r="J75" s="84" t="s">
        <v>148</v>
      </c>
      <c r="K75" s="84" t="s">
        <v>148</v>
      </c>
      <c r="L75" s="84" t="s">
        <v>148</v>
      </c>
      <c r="M75" s="93">
        <v>525</v>
      </c>
      <c r="N75" s="93">
        <v>550</v>
      </c>
      <c r="O75" s="48">
        <f t="shared" si="17"/>
        <v>2</v>
      </c>
      <c r="Q75" s="48">
        <f t="shared" si="18"/>
        <v>69</v>
      </c>
      <c r="R75" s="51" t="str">
        <f t="shared" si="19"/>
        <v>Magnolia soulangeana</v>
      </c>
      <c r="S75" s="50">
        <f t="shared" si="20"/>
        <v>409.26215302623007</v>
      </c>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G75" s="2"/>
      <c r="NH75" s="2"/>
      <c r="NI75" s="2"/>
      <c r="NJ75" s="2"/>
      <c r="NK75" s="2"/>
      <c r="NL75" s="2"/>
      <c r="NM75" s="2"/>
      <c r="NN75" s="2"/>
      <c r="NO75" s="2"/>
      <c r="NP75" s="2"/>
      <c r="NQ75" s="2"/>
      <c r="NR75" s="2"/>
      <c r="NS75" s="2"/>
      <c r="NT75" s="2"/>
      <c r="NU75" s="2"/>
      <c r="NV75" s="2"/>
      <c r="NW75" s="2"/>
      <c r="NX75" s="2"/>
      <c r="NY75" s="2"/>
      <c r="NZ75" s="2"/>
      <c r="OA75" s="2"/>
      <c r="OB75" s="2"/>
      <c r="OC75" s="2"/>
      <c r="OD75" s="2"/>
      <c r="OE75" s="2"/>
      <c r="OF75" s="2"/>
      <c r="OG75" s="2"/>
      <c r="OH75" s="2"/>
      <c r="OI75" s="2"/>
      <c r="OJ75" s="2"/>
      <c r="OK75" s="2"/>
      <c r="OL75" s="2"/>
      <c r="OM75" s="2"/>
      <c r="ON75" s="2"/>
      <c r="OO75" s="2"/>
      <c r="OP75" s="2"/>
      <c r="OQ75" s="2"/>
      <c r="OR75" s="2"/>
      <c r="OS75" s="2"/>
      <c r="OT75" s="2"/>
      <c r="OU75" s="2"/>
      <c r="OV75" s="2"/>
      <c r="OW75" s="2"/>
      <c r="OX75" s="2"/>
      <c r="OY75" s="2"/>
      <c r="OZ75" s="2"/>
      <c r="PA75" s="2"/>
      <c r="PB75" s="2"/>
      <c r="PC75" s="2"/>
      <c r="PD75" s="2"/>
      <c r="PE75" s="2"/>
      <c r="PF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QK75" s="2"/>
      <c r="QL75" s="2"/>
      <c r="QM75" s="2"/>
      <c r="QN75" s="2"/>
      <c r="QO75" s="2"/>
      <c r="QP75" s="2"/>
      <c r="QQ75" s="2"/>
      <c r="QR75" s="2"/>
      <c r="QS75" s="2"/>
      <c r="QT75" s="2"/>
      <c r="QU75" s="2"/>
      <c r="QV75" s="2"/>
      <c r="QW75" s="2"/>
      <c r="QX75" s="2"/>
      <c r="QY75" s="2"/>
      <c r="QZ75" s="2"/>
      <c r="RA75" s="2"/>
      <c r="RB75" s="2"/>
      <c r="RC75" s="2"/>
      <c r="RD75" s="2"/>
      <c r="RE75" s="2"/>
      <c r="RF75" s="2"/>
      <c r="RG75" s="2"/>
      <c r="RH75" s="2"/>
      <c r="RI75" s="2"/>
      <c r="RJ75" s="2"/>
      <c r="RK75" s="2"/>
      <c r="RL75" s="2"/>
      <c r="RM75" s="2"/>
      <c r="RN75" s="2"/>
      <c r="RO75" s="2"/>
      <c r="RP75" s="2"/>
      <c r="RQ75" s="2"/>
      <c r="RR75" s="2"/>
      <c r="RS75" s="2"/>
      <c r="RT75" s="2"/>
      <c r="RU75" s="2"/>
      <c r="RV75" s="2"/>
      <c r="RW75" s="2"/>
      <c r="RX75" s="2"/>
      <c r="RY75" s="2"/>
      <c r="RZ75" s="2"/>
      <c r="SA75" s="2"/>
      <c r="SB75" s="2"/>
      <c r="SC75" s="2"/>
      <c r="SD75" s="2"/>
      <c r="SE75" s="2"/>
      <c r="SF75" s="2"/>
      <c r="SG75" s="2"/>
      <c r="SH75" s="2"/>
      <c r="SI75" s="2"/>
      <c r="SJ75" s="2"/>
      <c r="SK75" s="2"/>
      <c r="SL75" s="2"/>
      <c r="SM75" s="2"/>
      <c r="SN75" s="2"/>
      <c r="SO75" s="2"/>
      <c r="SP75" s="2"/>
      <c r="SQ75" s="2"/>
      <c r="SR75" s="2"/>
      <c r="SS75" s="2"/>
      <c r="ST75" s="2"/>
      <c r="SU75" s="2"/>
      <c r="SV75" s="2"/>
      <c r="SW75" s="2"/>
      <c r="SX75" s="2"/>
      <c r="SY75" s="2"/>
      <c r="SZ75" s="2"/>
      <c r="TA75" s="2"/>
      <c r="TB75" s="2"/>
      <c r="TC75" s="2"/>
      <c r="TD75" s="2"/>
      <c r="TE75" s="2"/>
      <c r="TF75" s="2"/>
      <c r="TG75" s="2"/>
      <c r="TH75" s="2"/>
      <c r="TI75" s="2"/>
      <c r="TJ75" s="2"/>
      <c r="TK75" s="2"/>
      <c r="TL75" s="2"/>
      <c r="TM75" s="2"/>
      <c r="TN75" s="2"/>
      <c r="TO75" s="2"/>
      <c r="TP75" s="2"/>
      <c r="TQ75" s="2"/>
      <c r="TR75" s="2"/>
      <c r="TS75" s="2"/>
      <c r="TT75" s="2"/>
      <c r="TU75" s="2"/>
      <c r="TV75" s="2"/>
      <c r="TW75" s="2"/>
      <c r="TX75" s="2"/>
      <c r="TY75" s="2"/>
      <c r="TZ75" s="2"/>
      <c r="UA75" s="2"/>
      <c r="UB75" s="2"/>
      <c r="UC75" s="2"/>
      <c r="UD75" s="2"/>
      <c r="UE75" s="2"/>
      <c r="UF75" s="2"/>
      <c r="UG75" s="2"/>
      <c r="UH75" s="2"/>
      <c r="UI75" s="2"/>
      <c r="UJ75" s="2"/>
      <c r="UK75" s="2"/>
      <c r="UL75" s="2"/>
      <c r="UM75" s="2"/>
      <c r="UN75" s="2"/>
      <c r="UO75" s="2"/>
      <c r="UP75" s="2"/>
      <c r="UQ75" s="2"/>
      <c r="UR75" s="2"/>
      <c r="US75" s="2"/>
      <c r="UT75" s="2"/>
      <c r="UU75" s="2"/>
      <c r="UV75" s="2"/>
      <c r="UW75" s="2"/>
      <c r="UX75" s="2"/>
      <c r="UY75" s="2"/>
      <c r="UZ75" s="2"/>
      <c r="VA75" s="2"/>
      <c r="VB75" s="2"/>
      <c r="VC75" s="2"/>
      <c r="VD75" s="2"/>
      <c r="VE75" s="2"/>
      <c r="VF75" s="2"/>
      <c r="VG75" s="2"/>
      <c r="VH75" s="2"/>
      <c r="VI75" s="2"/>
      <c r="VJ75" s="2"/>
      <c r="VK75" s="2"/>
      <c r="VL75" s="2"/>
      <c r="VM75" s="2"/>
      <c r="VN75" s="2"/>
      <c r="VO75" s="2"/>
      <c r="VP75" s="2"/>
      <c r="VQ75" s="2"/>
      <c r="VR75" s="2"/>
      <c r="VS75" s="2"/>
      <c r="VT75" s="2"/>
      <c r="VU75" s="2"/>
      <c r="VV75" s="2"/>
      <c r="VW75" s="2"/>
      <c r="VX75" s="2"/>
      <c r="VY75" s="2"/>
      <c r="VZ75" s="2"/>
      <c r="WA75" s="2"/>
      <c r="WB75" s="2"/>
      <c r="WC75" s="2"/>
      <c r="WD75" s="2"/>
      <c r="WE75" s="2"/>
      <c r="WF75" s="2"/>
      <c r="WG75" s="2"/>
      <c r="WH75" s="2"/>
      <c r="WI75" s="2"/>
      <c r="WJ75" s="2"/>
      <c r="WK75" s="2"/>
      <c r="WL75" s="2"/>
      <c r="WM75" s="2"/>
      <c r="WN75" s="2"/>
      <c r="WO75" s="2"/>
      <c r="WP75" s="2"/>
      <c r="WQ75" s="2"/>
      <c r="WR75" s="2"/>
      <c r="WS75" s="2"/>
      <c r="WT75" s="2"/>
      <c r="WU75" s="2"/>
      <c r="WV75" s="2"/>
      <c r="WW75" s="2"/>
      <c r="WX75" s="2"/>
      <c r="WY75" s="2"/>
      <c r="WZ75" s="2"/>
      <c r="XA75" s="2"/>
      <c r="XB75" s="2"/>
      <c r="XC75" s="2"/>
      <c r="XD75" s="2"/>
      <c r="XE75" s="2"/>
      <c r="XF75" s="2"/>
      <c r="XG75" s="2"/>
      <c r="XH75" s="2"/>
      <c r="XI75" s="2"/>
      <c r="XJ75" s="2"/>
      <c r="XK75" s="2"/>
      <c r="XL75" s="2"/>
      <c r="XM75" s="2"/>
      <c r="XN75" s="2"/>
      <c r="XO75" s="2"/>
      <c r="XP75" s="2"/>
      <c r="XQ75" s="2"/>
      <c r="XR75" s="2"/>
      <c r="XS75" s="2"/>
      <c r="XT75" s="2"/>
      <c r="XU75" s="2"/>
      <c r="XV75" s="2"/>
      <c r="XW75" s="2"/>
      <c r="XX75" s="2"/>
      <c r="XY75" s="2"/>
      <c r="XZ75" s="2"/>
      <c r="YA75" s="2"/>
      <c r="YB75" s="2"/>
      <c r="YC75" s="2"/>
      <c r="YD75" s="2"/>
      <c r="YE75" s="2"/>
      <c r="YF75" s="2"/>
      <c r="YG75" s="2"/>
      <c r="YH75" s="2"/>
      <c r="YI75" s="2"/>
      <c r="YJ75" s="2"/>
      <c r="YK75" s="2"/>
      <c r="YL75" s="2"/>
      <c r="YM75" s="2"/>
      <c r="YN75" s="2"/>
      <c r="YO75" s="2"/>
      <c r="YP75" s="2"/>
      <c r="YQ75" s="2"/>
      <c r="YR75" s="2"/>
      <c r="YS75" s="2"/>
      <c r="YT75" s="2"/>
      <c r="YU75" s="2"/>
      <c r="YV75" s="2"/>
      <c r="YW75" s="2"/>
      <c r="YX75" s="2"/>
      <c r="YY75" s="2"/>
      <c r="YZ75" s="2"/>
      <c r="ZA75" s="2"/>
      <c r="ZB75" s="2"/>
      <c r="ZC75" s="2"/>
      <c r="ZD75" s="2"/>
      <c r="ZE75" s="2"/>
      <c r="ZF75" s="2"/>
      <c r="ZG75" s="2"/>
      <c r="ZH75" s="2"/>
      <c r="ZI75" s="2"/>
      <c r="ZJ75" s="2"/>
      <c r="ZK75" s="2"/>
      <c r="ZL75" s="2"/>
      <c r="ZM75" s="2"/>
      <c r="ZN75" s="2"/>
      <c r="ZO75" s="2"/>
      <c r="ZP75" s="2"/>
      <c r="ZQ75" s="2"/>
      <c r="ZR75" s="2"/>
      <c r="ZS75" s="2"/>
      <c r="ZT75" s="2"/>
      <c r="ZU75" s="2"/>
      <c r="ZV75" s="2"/>
      <c r="ZW75" s="2"/>
      <c r="ZX75" s="2"/>
      <c r="ZY75" s="2"/>
      <c r="ZZ75" s="2"/>
      <c r="AAA75" s="2"/>
      <c r="AAB75" s="2"/>
      <c r="AAC75" s="2"/>
      <c r="AAD75" s="2"/>
      <c r="AAE75" s="2"/>
      <c r="AAF75" s="2"/>
      <c r="AAG75" s="2"/>
      <c r="AAH75" s="2"/>
      <c r="AAI75" s="2"/>
      <c r="AAJ75" s="2"/>
      <c r="AAK75" s="2"/>
      <c r="AAL75" s="2"/>
      <c r="AAM75" s="2"/>
      <c r="AAN75" s="2"/>
      <c r="AAO75" s="2"/>
      <c r="AAP75" s="2"/>
      <c r="AAQ75" s="2"/>
      <c r="AAR75" s="2"/>
      <c r="AAS75" s="2"/>
      <c r="AAT75" s="2"/>
      <c r="AAU75" s="2"/>
      <c r="AAV75" s="2"/>
      <c r="AAW75" s="2"/>
      <c r="AAX75" s="2"/>
      <c r="AAY75" s="2"/>
      <c r="AAZ75" s="2"/>
      <c r="ABA75" s="2"/>
      <c r="ABB75" s="2"/>
      <c r="ABC75" s="2"/>
      <c r="ABD75" s="2"/>
      <c r="ABE75" s="2"/>
      <c r="ABF75" s="2"/>
      <c r="ABG75" s="2"/>
      <c r="ABH75" s="2"/>
      <c r="ABI75" s="2"/>
      <c r="ABJ75" s="2"/>
      <c r="ABK75" s="2"/>
      <c r="ABL75" s="2"/>
      <c r="ABM75" s="2"/>
      <c r="ABN75" s="2"/>
      <c r="ABO75" s="2"/>
      <c r="ABP75" s="2"/>
      <c r="ABQ75" s="2"/>
      <c r="ABR75" s="2"/>
      <c r="ABS75" s="2"/>
      <c r="ABT75" s="2"/>
      <c r="ABU75" s="2"/>
      <c r="ABV75" s="2"/>
      <c r="ABW75" s="2"/>
      <c r="ABX75" s="2"/>
      <c r="ABY75" s="2"/>
      <c r="ABZ75" s="2"/>
      <c r="ACA75" s="2"/>
      <c r="ACB75" s="2"/>
      <c r="ACC75" s="2"/>
      <c r="ACD75" s="2"/>
      <c r="ACE75" s="2"/>
      <c r="ACF75" s="2"/>
      <c r="ACG75" s="2"/>
      <c r="ACH75" s="2"/>
      <c r="ACI75" s="2"/>
      <c r="ACJ75" s="2"/>
      <c r="ACK75" s="2"/>
      <c r="ACL75" s="2"/>
      <c r="ACM75" s="2"/>
      <c r="ACN75" s="2"/>
      <c r="ACO75" s="2"/>
      <c r="ACP75" s="2"/>
      <c r="ACQ75" s="2"/>
      <c r="ACR75" s="2"/>
      <c r="ACS75" s="2"/>
      <c r="ACT75" s="2"/>
      <c r="ACU75" s="2"/>
      <c r="ACV75" s="2"/>
      <c r="ACW75" s="2"/>
      <c r="ACX75" s="2"/>
      <c r="ACY75" s="2"/>
      <c r="ACZ75" s="2"/>
      <c r="ADA75" s="2"/>
      <c r="ADB75" s="2"/>
      <c r="ADC75" s="2"/>
      <c r="ADD75" s="2"/>
      <c r="ADE75" s="2"/>
      <c r="ADF75" s="2"/>
      <c r="ADG75" s="2"/>
      <c r="ADH75" s="2"/>
      <c r="ADI75" s="2"/>
      <c r="ADJ75" s="2"/>
      <c r="ADK75" s="2"/>
      <c r="ADL75" s="2"/>
      <c r="ADM75" s="2"/>
      <c r="ADN75" s="2"/>
      <c r="ADO75" s="2"/>
      <c r="ADP75" s="2"/>
      <c r="ADQ75" s="2"/>
      <c r="ADR75" s="2"/>
      <c r="ADS75" s="2"/>
      <c r="ADT75" s="2"/>
      <c r="ADU75" s="2"/>
      <c r="ADV75" s="2"/>
      <c r="ADW75" s="2"/>
      <c r="ADX75" s="2"/>
      <c r="ADY75" s="2"/>
      <c r="ADZ75" s="2"/>
      <c r="AEA75" s="2"/>
      <c r="AEB75" s="2"/>
      <c r="AEC75" s="2"/>
      <c r="AED75" s="2"/>
      <c r="AEE75" s="2"/>
      <c r="AEF75" s="2"/>
      <c r="AEG75" s="2"/>
      <c r="AEH75" s="2"/>
      <c r="AEI75" s="2"/>
      <c r="AEJ75" s="2"/>
      <c r="AEK75" s="2"/>
      <c r="AEL75" s="2"/>
      <c r="AEM75" s="2"/>
      <c r="AEN75" s="2"/>
      <c r="AEO75" s="2"/>
      <c r="AEP75" s="2"/>
      <c r="AEQ75" s="2"/>
      <c r="AER75" s="2"/>
      <c r="AES75" s="2"/>
      <c r="AET75" s="2"/>
      <c r="AEU75" s="2"/>
      <c r="AEV75" s="2"/>
      <c r="AEW75" s="2"/>
      <c r="AEX75" s="2"/>
      <c r="AEY75" s="2"/>
      <c r="AEZ75" s="2"/>
      <c r="AFA75" s="2"/>
      <c r="AFB75" s="2"/>
      <c r="AFC75" s="2"/>
      <c r="AFD75" s="2"/>
      <c r="AFE75" s="2"/>
      <c r="AFF75" s="2"/>
      <c r="AFG75" s="2"/>
      <c r="AFH75" s="2"/>
      <c r="AFI75" s="2"/>
      <c r="AFJ75" s="2"/>
      <c r="AFK75" s="2"/>
      <c r="AFL75" s="2"/>
      <c r="AFM75" s="2"/>
      <c r="AFN75" s="2"/>
      <c r="AFO75" s="2"/>
      <c r="AFP75" s="2"/>
      <c r="AFQ75" s="2"/>
      <c r="AFR75" s="2"/>
      <c r="AFS75" s="2"/>
      <c r="AFT75" s="2"/>
      <c r="AFU75" s="2"/>
      <c r="AFV75" s="2"/>
      <c r="AFW75" s="2"/>
      <c r="AFX75" s="2"/>
      <c r="AFY75" s="2"/>
      <c r="AFZ75" s="2"/>
      <c r="AGA75" s="2"/>
      <c r="AGB75" s="2"/>
      <c r="AGC75" s="2"/>
      <c r="AGD75" s="2"/>
      <c r="AGE75" s="2"/>
      <c r="AGF75" s="2"/>
      <c r="AGG75" s="2"/>
      <c r="AGH75" s="2"/>
      <c r="AGI75" s="2"/>
      <c r="AGJ75" s="2"/>
      <c r="AGK75" s="2"/>
      <c r="AGL75" s="2"/>
      <c r="AGM75" s="2"/>
      <c r="AGN75" s="2"/>
      <c r="AGO75" s="2"/>
      <c r="AGP75" s="2"/>
      <c r="AGQ75" s="2"/>
      <c r="AGR75" s="2"/>
      <c r="AGS75" s="2"/>
      <c r="AGT75" s="2"/>
      <c r="AGU75" s="2"/>
      <c r="AGV75" s="2"/>
      <c r="AGW75" s="2"/>
      <c r="AGX75" s="2"/>
      <c r="AGY75" s="2"/>
      <c r="AGZ75" s="2"/>
      <c r="AHA75" s="2"/>
      <c r="AHB75" s="2"/>
      <c r="AHC75" s="2"/>
      <c r="AHD75" s="2"/>
      <c r="AHE75" s="2"/>
      <c r="AHF75" s="2"/>
      <c r="AHG75" s="2"/>
      <c r="AHH75" s="2"/>
      <c r="AHI75" s="2"/>
      <c r="AHJ75" s="2"/>
      <c r="AHK75" s="2"/>
      <c r="AHL75" s="2"/>
      <c r="AHM75" s="2"/>
      <c r="AHN75" s="2"/>
      <c r="AHO75" s="2"/>
      <c r="AHP75" s="2"/>
      <c r="AHQ75" s="2"/>
      <c r="AHR75" s="2"/>
      <c r="AHS75" s="2"/>
      <c r="AHT75" s="2"/>
      <c r="AHU75" s="2"/>
      <c r="AHV75" s="2"/>
      <c r="AHW75" s="2"/>
      <c r="AHX75" s="2"/>
      <c r="AHY75" s="2"/>
      <c r="AHZ75" s="2"/>
      <c r="AIA75" s="2"/>
      <c r="AIB75" s="2"/>
      <c r="AIC75" s="2"/>
      <c r="AID75" s="2"/>
      <c r="AIE75" s="2"/>
      <c r="AIF75" s="2"/>
      <c r="AIG75" s="2"/>
      <c r="AIH75" s="2"/>
      <c r="AII75" s="2"/>
      <c r="AIJ75" s="2"/>
      <c r="AIK75" s="2"/>
      <c r="AIL75" s="2"/>
      <c r="AIM75" s="2"/>
      <c r="AIN75" s="2"/>
      <c r="AIO75" s="2"/>
      <c r="AIP75" s="2"/>
      <c r="AIQ75" s="2"/>
      <c r="AIR75" s="2"/>
      <c r="AIS75" s="2"/>
      <c r="AIT75" s="2"/>
      <c r="AIU75" s="2"/>
      <c r="AIV75" s="2"/>
      <c r="AIW75" s="2"/>
      <c r="AIX75" s="2"/>
      <c r="AIY75" s="2"/>
      <c r="AIZ75" s="2"/>
      <c r="AJA75" s="2"/>
      <c r="AJB75" s="2"/>
      <c r="AJC75" s="2"/>
      <c r="AJD75" s="2"/>
      <c r="AJE75" s="2"/>
      <c r="AJF75" s="2"/>
      <c r="AJG75" s="2"/>
      <c r="AJH75" s="2"/>
      <c r="AJI75" s="2"/>
      <c r="AJJ75" s="2"/>
      <c r="AJK75" s="2"/>
      <c r="AJL75" s="2"/>
      <c r="AJM75" s="2"/>
      <c r="AJN75" s="2"/>
      <c r="AJO75" s="2"/>
      <c r="AJP75" s="2"/>
      <c r="AJQ75" s="2"/>
      <c r="AJR75" s="2"/>
      <c r="AJS75" s="2"/>
      <c r="AJT75" s="2"/>
      <c r="AJU75" s="2"/>
      <c r="AJV75" s="2"/>
      <c r="AJW75" s="2"/>
      <c r="AJX75" s="2"/>
      <c r="AJY75" s="2"/>
      <c r="AJZ75" s="2"/>
      <c r="AKA75" s="2"/>
      <c r="AKB75" s="2"/>
      <c r="AKC75" s="2"/>
      <c r="AKD75" s="2"/>
      <c r="AKE75" s="2"/>
      <c r="AKF75" s="2"/>
      <c r="AKG75" s="2"/>
      <c r="AKH75" s="2"/>
      <c r="AKI75" s="2"/>
      <c r="AKJ75" s="2"/>
      <c r="AKK75" s="2"/>
      <c r="AKL75" s="2"/>
      <c r="AKM75" s="2"/>
      <c r="AKN75" s="2"/>
      <c r="AKO75" s="2"/>
      <c r="AKP75" s="2"/>
      <c r="AKQ75" s="2"/>
      <c r="AKR75" s="2"/>
      <c r="AKS75" s="2"/>
      <c r="AKT75" s="2"/>
      <c r="AKU75" s="2"/>
      <c r="AKV75" s="2"/>
      <c r="AKW75" s="2"/>
      <c r="AKX75" s="2"/>
      <c r="AKY75" s="2"/>
      <c r="AKZ75" s="2"/>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row>
    <row r="76" spans="1:1014" x14ac:dyDescent="0.25">
      <c r="A76" s="48">
        <v>70</v>
      </c>
      <c r="B76" s="77" t="s">
        <v>149</v>
      </c>
      <c r="C76" s="77" t="s">
        <v>150</v>
      </c>
      <c r="D76" s="78">
        <f t="shared" si="21"/>
        <v>3578.1333333333332</v>
      </c>
      <c r="E76" s="92">
        <f>M76*$C$2</f>
        <v>3174.4</v>
      </c>
      <c r="F76" s="92"/>
      <c r="G76" s="83">
        <v>3700</v>
      </c>
      <c r="H76" s="85" t="s">
        <v>116</v>
      </c>
      <c r="I76" s="83">
        <v>3860</v>
      </c>
      <c r="J76" s="84" t="s">
        <v>116</v>
      </c>
      <c r="K76" s="84" t="s">
        <v>116</v>
      </c>
      <c r="L76" s="84" t="s">
        <v>116</v>
      </c>
      <c r="M76" s="93">
        <v>310</v>
      </c>
      <c r="N76" s="94" t="s">
        <v>116</v>
      </c>
      <c r="O76" s="48">
        <f t="shared" si="17"/>
        <v>3</v>
      </c>
      <c r="Q76" s="48">
        <f t="shared" si="18"/>
        <v>70</v>
      </c>
      <c r="R76" s="51" t="str">
        <f t="shared" si="19"/>
        <v>Malus baccata</v>
      </c>
      <c r="S76" s="50">
        <f t="shared" si="20"/>
        <v>266.06005665242031</v>
      </c>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c r="MQ76" s="2"/>
      <c r="MR76" s="2"/>
      <c r="MS76" s="2"/>
      <c r="MT76" s="2"/>
      <c r="MU76" s="2"/>
      <c r="MV76" s="2"/>
      <c r="MW76" s="2"/>
      <c r="MX76" s="2"/>
      <c r="MY76" s="2"/>
      <c r="MZ76" s="2"/>
      <c r="NA76" s="2"/>
      <c r="NB76" s="2"/>
      <c r="NC76" s="2"/>
      <c r="ND76" s="2"/>
      <c r="NE76" s="2"/>
      <c r="NF76" s="2"/>
      <c r="NG76" s="2"/>
      <c r="NH76" s="2"/>
      <c r="NI76" s="2"/>
      <c r="NJ76" s="2"/>
      <c r="NK76" s="2"/>
      <c r="NL76" s="2"/>
      <c r="NM76" s="2"/>
      <c r="NN76" s="2"/>
      <c r="NO76" s="2"/>
      <c r="NP76" s="2"/>
      <c r="NQ76" s="2"/>
      <c r="NR76" s="2"/>
      <c r="NS76" s="2"/>
      <c r="NT76" s="2"/>
      <c r="NU76" s="2"/>
      <c r="NV76" s="2"/>
      <c r="NW76" s="2"/>
      <c r="NX76" s="2"/>
      <c r="NY76" s="2"/>
      <c r="NZ76" s="2"/>
      <c r="OA76" s="2"/>
      <c r="OB76" s="2"/>
      <c r="OC76" s="2"/>
      <c r="OD76" s="2"/>
      <c r="OE76" s="2"/>
      <c r="OF76" s="2"/>
      <c r="OG76" s="2"/>
      <c r="OH76" s="2"/>
      <c r="OI76" s="2"/>
      <c r="OJ76" s="2"/>
      <c r="OK76" s="2"/>
      <c r="OL76" s="2"/>
      <c r="OM76" s="2"/>
      <c r="ON76" s="2"/>
      <c r="OO76" s="2"/>
      <c r="OP76" s="2"/>
      <c r="OQ76" s="2"/>
      <c r="OR76" s="2"/>
      <c r="OS76" s="2"/>
      <c r="OT76" s="2"/>
      <c r="OU76" s="2"/>
      <c r="OV76" s="2"/>
      <c r="OW76" s="2"/>
      <c r="OX76" s="2"/>
      <c r="OY76" s="2"/>
      <c r="OZ76" s="2"/>
      <c r="PA76" s="2"/>
      <c r="PB76" s="2"/>
      <c r="PC76" s="2"/>
      <c r="PD76" s="2"/>
      <c r="PE76" s="2"/>
      <c r="PF76" s="2"/>
      <c r="PG76" s="2"/>
      <c r="PH76" s="2"/>
      <c r="PI76" s="2"/>
      <c r="PJ76" s="2"/>
      <c r="PK76" s="2"/>
      <c r="PL76" s="2"/>
      <c r="PM76" s="2"/>
      <c r="PN76" s="2"/>
      <c r="PO76" s="2"/>
      <c r="PP76" s="2"/>
      <c r="PQ76" s="2"/>
      <c r="PR76" s="2"/>
      <c r="PS76" s="2"/>
      <c r="PT76" s="2"/>
      <c r="PU76" s="2"/>
      <c r="PV76" s="2"/>
      <c r="PW76" s="2"/>
      <c r="PX76" s="2"/>
      <c r="PY76" s="2"/>
      <c r="PZ76" s="2"/>
      <c r="QA76" s="2"/>
      <c r="QB76" s="2"/>
      <c r="QC76" s="2"/>
      <c r="QD76" s="2"/>
      <c r="QE76" s="2"/>
      <c r="QF76" s="2"/>
      <c r="QG76" s="2"/>
      <c r="QH76" s="2"/>
      <c r="QI76" s="2"/>
      <c r="QJ76" s="2"/>
      <c r="QK76" s="2"/>
      <c r="QL76" s="2"/>
      <c r="QM76" s="2"/>
      <c r="QN76" s="2"/>
      <c r="QO76" s="2"/>
      <c r="QP76" s="2"/>
      <c r="QQ76" s="2"/>
      <c r="QR76" s="2"/>
      <c r="QS76" s="2"/>
      <c r="QT76" s="2"/>
      <c r="QU76" s="2"/>
      <c r="QV76" s="2"/>
      <c r="QW76" s="2"/>
      <c r="QX76" s="2"/>
      <c r="QY76" s="2"/>
      <c r="QZ76" s="2"/>
      <c r="RA76" s="2"/>
      <c r="RB76" s="2"/>
      <c r="RC76" s="2"/>
      <c r="RD76" s="2"/>
      <c r="RE76" s="2"/>
      <c r="RF76" s="2"/>
      <c r="RG76" s="2"/>
      <c r="RH76" s="2"/>
      <c r="RI76" s="2"/>
      <c r="RJ76" s="2"/>
      <c r="RK76" s="2"/>
      <c r="RL76" s="2"/>
      <c r="RM76" s="2"/>
      <c r="RN76" s="2"/>
      <c r="RO76" s="2"/>
      <c r="RP76" s="2"/>
      <c r="RQ76" s="2"/>
      <c r="RR76" s="2"/>
      <c r="RS76" s="2"/>
      <c r="RT76" s="2"/>
      <c r="RU76" s="2"/>
      <c r="RV76" s="2"/>
      <c r="RW76" s="2"/>
      <c r="RX76" s="2"/>
      <c r="RY76" s="2"/>
      <c r="RZ76" s="2"/>
      <c r="SA76" s="2"/>
      <c r="SB76" s="2"/>
      <c r="SC76" s="2"/>
      <c r="SD76" s="2"/>
      <c r="SE76" s="2"/>
      <c r="SF76" s="2"/>
      <c r="SG76" s="2"/>
      <c r="SH76" s="2"/>
      <c r="SI76" s="2"/>
      <c r="SJ76" s="2"/>
      <c r="SK76" s="2"/>
      <c r="SL76" s="2"/>
      <c r="SM76" s="2"/>
      <c r="SN76" s="2"/>
      <c r="SO76" s="2"/>
      <c r="SP76" s="2"/>
      <c r="SQ76" s="2"/>
      <c r="SR76" s="2"/>
      <c r="SS76" s="2"/>
      <c r="ST76" s="2"/>
      <c r="SU76" s="2"/>
      <c r="SV76" s="2"/>
      <c r="SW76" s="2"/>
      <c r="SX76" s="2"/>
      <c r="SY76" s="2"/>
      <c r="SZ76" s="2"/>
      <c r="TA76" s="2"/>
      <c r="TB76" s="2"/>
      <c r="TC76" s="2"/>
      <c r="TD76" s="2"/>
      <c r="TE76" s="2"/>
      <c r="TF76" s="2"/>
      <c r="TG76" s="2"/>
      <c r="TH76" s="2"/>
      <c r="TI76" s="2"/>
      <c r="TJ76" s="2"/>
      <c r="TK76" s="2"/>
      <c r="TL76" s="2"/>
      <c r="TM76" s="2"/>
      <c r="TN76" s="2"/>
      <c r="TO76" s="2"/>
      <c r="TP76" s="2"/>
      <c r="TQ76" s="2"/>
      <c r="TR76" s="2"/>
      <c r="TS76" s="2"/>
      <c r="TT76" s="2"/>
      <c r="TU76" s="2"/>
      <c r="TV76" s="2"/>
      <c r="TW76" s="2"/>
      <c r="TX76" s="2"/>
      <c r="TY76" s="2"/>
      <c r="TZ76" s="2"/>
      <c r="UA76" s="2"/>
      <c r="UB76" s="2"/>
      <c r="UC76" s="2"/>
      <c r="UD76" s="2"/>
      <c r="UE76" s="2"/>
      <c r="UF76" s="2"/>
      <c r="UG76" s="2"/>
      <c r="UH76" s="2"/>
      <c r="UI76" s="2"/>
      <c r="UJ76" s="2"/>
      <c r="UK76" s="2"/>
      <c r="UL76" s="2"/>
      <c r="UM76" s="2"/>
      <c r="UN76" s="2"/>
      <c r="UO76" s="2"/>
      <c r="UP76" s="2"/>
      <c r="UQ76" s="2"/>
      <c r="UR76" s="2"/>
      <c r="US76" s="2"/>
      <c r="UT76" s="2"/>
      <c r="UU76" s="2"/>
      <c r="UV76" s="2"/>
      <c r="UW76" s="2"/>
      <c r="UX76" s="2"/>
      <c r="UY76" s="2"/>
      <c r="UZ76" s="2"/>
      <c r="VA76" s="2"/>
      <c r="VB76" s="2"/>
      <c r="VC76" s="2"/>
      <c r="VD76" s="2"/>
      <c r="VE76" s="2"/>
      <c r="VF76" s="2"/>
      <c r="VG76" s="2"/>
      <c r="VH76" s="2"/>
      <c r="VI76" s="2"/>
      <c r="VJ76" s="2"/>
      <c r="VK76" s="2"/>
      <c r="VL76" s="2"/>
      <c r="VM76" s="2"/>
      <c r="VN76" s="2"/>
      <c r="VO76" s="2"/>
      <c r="VP76" s="2"/>
      <c r="VQ76" s="2"/>
      <c r="VR76" s="2"/>
      <c r="VS76" s="2"/>
      <c r="VT76" s="2"/>
      <c r="VU76" s="2"/>
      <c r="VV76" s="2"/>
      <c r="VW76" s="2"/>
      <c r="VX76" s="2"/>
      <c r="VY76" s="2"/>
      <c r="VZ76" s="2"/>
      <c r="WA76" s="2"/>
      <c r="WB76" s="2"/>
      <c r="WC76" s="2"/>
      <c r="WD76" s="2"/>
      <c r="WE76" s="2"/>
      <c r="WF76" s="2"/>
      <c r="WG76" s="2"/>
      <c r="WH76" s="2"/>
      <c r="WI76" s="2"/>
      <c r="WJ76" s="2"/>
      <c r="WK76" s="2"/>
      <c r="WL76" s="2"/>
      <c r="WM76" s="2"/>
      <c r="WN76" s="2"/>
      <c r="WO76" s="2"/>
      <c r="WP76" s="2"/>
      <c r="WQ76" s="2"/>
      <c r="WR76" s="2"/>
      <c r="WS76" s="2"/>
      <c r="WT76" s="2"/>
      <c r="WU76" s="2"/>
      <c r="WV76" s="2"/>
      <c r="WW76" s="2"/>
      <c r="WX76" s="2"/>
      <c r="WY76" s="2"/>
      <c r="WZ76" s="2"/>
      <c r="XA76" s="2"/>
      <c r="XB76" s="2"/>
      <c r="XC76" s="2"/>
      <c r="XD76" s="2"/>
      <c r="XE76" s="2"/>
      <c r="XF76" s="2"/>
      <c r="XG76" s="2"/>
      <c r="XH76" s="2"/>
      <c r="XI76" s="2"/>
      <c r="XJ76" s="2"/>
      <c r="XK76" s="2"/>
      <c r="XL76" s="2"/>
      <c r="XM76" s="2"/>
      <c r="XN76" s="2"/>
      <c r="XO76" s="2"/>
      <c r="XP76" s="2"/>
      <c r="XQ76" s="2"/>
      <c r="XR76" s="2"/>
      <c r="XS76" s="2"/>
      <c r="XT76" s="2"/>
      <c r="XU76" s="2"/>
      <c r="XV76" s="2"/>
      <c r="XW76" s="2"/>
      <c r="XX76" s="2"/>
      <c r="XY76" s="2"/>
      <c r="XZ76" s="2"/>
      <c r="YA76" s="2"/>
      <c r="YB76" s="2"/>
      <c r="YC76" s="2"/>
      <c r="YD76" s="2"/>
      <c r="YE76" s="2"/>
      <c r="YF76" s="2"/>
      <c r="YG76" s="2"/>
      <c r="YH76" s="2"/>
      <c r="YI76" s="2"/>
      <c r="YJ76" s="2"/>
      <c r="YK76" s="2"/>
      <c r="YL76" s="2"/>
      <c r="YM76" s="2"/>
      <c r="YN76" s="2"/>
      <c r="YO76" s="2"/>
      <c r="YP76" s="2"/>
      <c r="YQ76" s="2"/>
      <c r="YR76" s="2"/>
      <c r="YS76" s="2"/>
      <c r="YT76" s="2"/>
      <c r="YU76" s="2"/>
      <c r="YV76" s="2"/>
      <c r="YW76" s="2"/>
      <c r="YX76" s="2"/>
      <c r="YY76" s="2"/>
      <c r="YZ76" s="2"/>
      <c r="ZA76" s="2"/>
      <c r="ZB76" s="2"/>
      <c r="ZC76" s="2"/>
      <c r="ZD76" s="2"/>
      <c r="ZE76" s="2"/>
      <c r="ZF76" s="2"/>
      <c r="ZG76" s="2"/>
      <c r="ZH76" s="2"/>
      <c r="ZI76" s="2"/>
      <c r="ZJ76" s="2"/>
      <c r="ZK76" s="2"/>
      <c r="ZL76" s="2"/>
      <c r="ZM76" s="2"/>
      <c r="ZN76" s="2"/>
      <c r="ZO76" s="2"/>
      <c r="ZP76" s="2"/>
      <c r="ZQ76" s="2"/>
      <c r="ZR76" s="2"/>
      <c r="ZS76" s="2"/>
      <c r="ZT76" s="2"/>
      <c r="ZU76" s="2"/>
      <c r="ZV76" s="2"/>
      <c r="ZW76" s="2"/>
      <c r="ZX76" s="2"/>
      <c r="ZY76" s="2"/>
      <c r="ZZ76" s="2"/>
      <c r="AAA76" s="2"/>
      <c r="AAB76" s="2"/>
      <c r="AAC76" s="2"/>
      <c r="AAD76" s="2"/>
      <c r="AAE76" s="2"/>
      <c r="AAF76" s="2"/>
      <c r="AAG76" s="2"/>
      <c r="AAH76" s="2"/>
      <c r="AAI76" s="2"/>
      <c r="AAJ76" s="2"/>
      <c r="AAK76" s="2"/>
      <c r="AAL76" s="2"/>
      <c r="AAM76" s="2"/>
      <c r="AAN76" s="2"/>
      <c r="AAO76" s="2"/>
      <c r="AAP76" s="2"/>
      <c r="AAQ76" s="2"/>
      <c r="AAR76" s="2"/>
      <c r="AAS76" s="2"/>
      <c r="AAT76" s="2"/>
      <c r="AAU76" s="2"/>
      <c r="AAV76" s="2"/>
      <c r="AAW76" s="2"/>
      <c r="AAX76" s="2"/>
      <c r="AAY76" s="2"/>
      <c r="AAZ76" s="2"/>
      <c r="ABA76" s="2"/>
      <c r="ABB76" s="2"/>
      <c r="ABC76" s="2"/>
      <c r="ABD76" s="2"/>
      <c r="ABE76" s="2"/>
      <c r="ABF76" s="2"/>
      <c r="ABG76" s="2"/>
      <c r="ABH76" s="2"/>
      <c r="ABI76" s="2"/>
      <c r="ABJ76" s="2"/>
      <c r="ABK76" s="2"/>
      <c r="ABL76" s="2"/>
      <c r="ABM76" s="2"/>
      <c r="ABN76" s="2"/>
      <c r="ABO76" s="2"/>
      <c r="ABP76" s="2"/>
      <c r="ABQ76" s="2"/>
      <c r="ABR76" s="2"/>
      <c r="ABS76" s="2"/>
      <c r="ABT76" s="2"/>
      <c r="ABU76" s="2"/>
      <c r="ABV76" s="2"/>
      <c r="ABW76" s="2"/>
      <c r="ABX76" s="2"/>
      <c r="ABY76" s="2"/>
      <c r="ABZ76" s="2"/>
      <c r="ACA76" s="2"/>
      <c r="ACB76" s="2"/>
      <c r="ACC76" s="2"/>
      <c r="ACD76" s="2"/>
      <c r="ACE76" s="2"/>
      <c r="ACF76" s="2"/>
      <c r="ACG76" s="2"/>
      <c r="ACH76" s="2"/>
      <c r="ACI76" s="2"/>
      <c r="ACJ76" s="2"/>
      <c r="ACK76" s="2"/>
      <c r="ACL76" s="2"/>
      <c r="ACM76" s="2"/>
      <c r="ACN76" s="2"/>
      <c r="ACO76" s="2"/>
      <c r="ACP76" s="2"/>
      <c r="ACQ76" s="2"/>
      <c r="ACR76" s="2"/>
      <c r="ACS76" s="2"/>
      <c r="ACT76" s="2"/>
      <c r="ACU76" s="2"/>
      <c r="ACV76" s="2"/>
      <c r="ACW76" s="2"/>
      <c r="ACX76" s="2"/>
      <c r="ACY76" s="2"/>
      <c r="ACZ76" s="2"/>
      <c r="ADA76" s="2"/>
      <c r="ADB76" s="2"/>
      <c r="ADC76" s="2"/>
      <c r="ADD76" s="2"/>
      <c r="ADE76" s="2"/>
      <c r="ADF76" s="2"/>
      <c r="ADG76" s="2"/>
      <c r="ADH76" s="2"/>
      <c r="ADI76" s="2"/>
      <c r="ADJ76" s="2"/>
      <c r="ADK76" s="2"/>
      <c r="ADL76" s="2"/>
      <c r="ADM76" s="2"/>
      <c r="ADN76" s="2"/>
      <c r="ADO76" s="2"/>
      <c r="ADP76" s="2"/>
      <c r="ADQ76" s="2"/>
      <c r="ADR76" s="2"/>
      <c r="ADS76" s="2"/>
      <c r="ADT76" s="2"/>
      <c r="ADU76" s="2"/>
      <c r="ADV76" s="2"/>
      <c r="ADW76" s="2"/>
      <c r="ADX76" s="2"/>
      <c r="ADY76" s="2"/>
      <c r="ADZ76" s="2"/>
      <c r="AEA76" s="2"/>
      <c r="AEB76" s="2"/>
      <c r="AEC76" s="2"/>
      <c r="AED76" s="2"/>
      <c r="AEE76" s="2"/>
      <c r="AEF76" s="2"/>
      <c r="AEG76" s="2"/>
      <c r="AEH76" s="2"/>
      <c r="AEI76" s="2"/>
      <c r="AEJ76" s="2"/>
      <c r="AEK76" s="2"/>
      <c r="AEL76" s="2"/>
      <c r="AEM76" s="2"/>
      <c r="AEN76" s="2"/>
      <c r="AEO76" s="2"/>
      <c r="AEP76" s="2"/>
      <c r="AEQ76" s="2"/>
      <c r="AER76" s="2"/>
      <c r="AES76" s="2"/>
      <c r="AET76" s="2"/>
      <c r="AEU76" s="2"/>
      <c r="AEV76" s="2"/>
      <c r="AEW76" s="2"/>
      <c r="AEX76" s="2"/>
      <c r="AEY76" s="2"/>
      <c r="AEZ76" s="2"/>
      <c r="AFA76" s="2"/>
      <c r="AFB76" s="2"/>
      <c r="AFC76" s="2"/>
      <c r="AFD76" s="2"/>
      <c r="AFE76" s="2"/>
      <c r="AFF76" s="2"/>
      <c r="AFG76" s="2"/>
      <c r="AFH76" s="2"/>
      <c r="AFI76" s="2"/>
      <c r="AFJ76" s="2"/>
      <c r="AFK76" s="2"/>
      <c r="AFL76" s="2"/>
      <c r="AFM76" s="2"/>
      <c r="AFN76" s="2"/>
      <c r="AFO76" s="2"/>
      <c r="AFP76" s="2"/>
      <c r="AFQ76" s="2"/>
      <c r="AFR76" s="2"/>
      <c r="AFS76" s="2"/>
      <c r="AFT76" s="2"/>
      <c r="AFU76" s="2"/>
      <c r="AFV76" s="2"/>
      <c r="AFW76" s="2"/>
      <c r="AFX76" s="2"/>
      <c r="AFY76" s="2"/>
      <c r="AFZ76" s="2"/>
      <c r="AGA76" s="2"/>
      <c r="AGB76" s="2"/>
      <c r="AGC76" s="2"/>
      <c r="AGD76" s="2"/>
      <c r="AGE76" s="2"/>
      <c r="AGF76" s="2"/>
      <c r="AGG76" s="2"/>
      <c r="AGH76" s="2"/>
      <c r="AGI76" s="2"/>
      <c r="AGJ76" s="2"/>
      <c r="AGK76" s="2"/>
      <c r="AGL76" s="2"/>
      <c r="AGM76" s="2"/>
      <c r="AGN76" s="2"/>
      <c r="AGO76" s="2"/>
      <c r="AGP76" s="2"/>
      <c r="AGQ76" s="2"/>
      <c r="AGR76" s="2"/>
      <c r="AGS76" s="2"/>
      <c r="AGT76" s="2"/>
      <c r="AGU76" s="2"/>
      <c r="AGV76" s="2"/>
      <c r="AGW76" s="2"/>
      <c r="AGX76" s="2"/>
      <c r="AGY76" s="2"/>
      <c r="AGZ76" s="2"/>
      <c r="AHA76" s="2"/>
      <c r="AHB76" s="2"/>
      <c r="AHC76" s="2"/>
      <c r="AHD76" s="2"/>
      <c r="AHE76" s="2"/>
      <c r="AHF76" s="2"/>
      <c r="AHG76" s="2"/>
      <c r="AHH76" s="2"/>
      <c r="AHI76" s="2"/>
      <c r="AHJ76" s="2"/>
      <c r="AHK76" s="2"/>
      <c r="AHL76" s="2"/>
      <c r="AHM76" s="2"/>
      <c r="AHN76" s="2"/>
      <c r="AHO76" s="2"/>
      <c r="AHP76" s="2"/>
      <c r="AHQ76" s="2"/>
      <c r="AHR76" s="2"/>
      <c r="AHS76" s="2"/>
      <c r="AHT76" s="2"/>
      <c r="AHU76" s="2"/>
      <c r="AHV76" s="2"/>
      <c r="AHW76" s="2"/>
      <c r="AHX76" s="2"/>
      <c r="AHY76" s="2"/>
      <c r="AHZ76" s="2"/>
      <c r="AIA76" s="2"/>
      <c r="AIB76" s="2"/>
      <c r="AIC76" s="2"/>
      <c r="AID76" s="2"/>
      <c r="AIE76" s="2"/>
      <c r="AIF76" s="2"/>
      <c r="AIG76" s="2"/>
      <c r="AIH76" s="2"/>
      <c r="AII76" s="2"/>
      <c r="AIJ76" s="2"/>
      <c r="AIK76" s="2"/>
      <c r="AIL76" s="2"/>
      <c r="AIM76" s="2"/>
      <c r="AIN76" s="2"/>
      <c r="AIO76" s="2"/>
      <c r="AIP76" s="2"/>
      <c r="AIQ76" s="2"/>
      <c r="AIR76" s="2"/>
      <c r="AIS76" s="2"/>
      <c r="AIT76" s="2"/>
      <c r="AIU76" s="2"/>
      <c r="AIV76" s="2"/>
      <c r="AIW76" s="2"/>
      <c r="AIX76" s="2"/>
      <c r="AIY76" s="2"/>
      <c r="AIZ76" s="2"/>
      <c r="AJA76" s="2"/>
      <c r="AJB76" s="2"/>
      <c r="AJC76" s="2"/>
      <c r="AJD76" s="2"/>
      <c r="AJE76" s="2"/>
      <c r="AJF76" s="2"/>
      <c r="AJG76" s="2"/>
      <c r="AJH76" s="2"/>
      <c r="AJI76" s="2"/>
      <c r="AJJ76" s="2"/>
      <c r="AJK76" s="2"/>
      <c r="AJL76" s="2"/>
      <c r="AJM76" s="2"/>
      <c r="AJN76" s="2"/>
      <c r="AJO76" s="2"/>
      <c r="AJP76" s="2"/>
      <c r="AJQ76" s="2"/>
      <c r="AJR76" s="2"/>
      <c r="AJS76" s="2"/>
      <c r="AJT76" s="2"/>
      <c r="AJU76" s="2"/>
      <c r="AJV76" s="2"/>
      <c r="AJW76" s="2"/>
      <c r="AJX76" s="2"/>
      <c r="AJY76" s="2"/>
      <c r="AJZ76" s="2"/>
      <c r="AKA76" s="2"/>
      <c r="AKB76" s="2"/>
      <c r="AKC76" s="2"/>
      <c r="AKD76" s="2"/>
      <c r="AKE76" s="2"/>
      <c r="AKF76" s="2"/>
      <c r="AKG76" s="2"/>
      <c r="AKH76" s="2"/>
      <c r="AKI76" s="2"/>
      <c r="AKJ76" s="2"/>
      <c r="AKK76" s="2"/>
      <c r="AKL76" s="2"/>
      <c r="AKM76" s="2"/>
      <c r="AKN76" s="2"/>
      <c r="AKO76" s="2"/>
      <c r="AKP76" s="2"/>
      <c r="AKQ76" s="2"/>
      <c r="AKR76" s="2"/>
      <c r="AKS76" s="2"/>
      <c r="AKT76" s="2"/>
      <c r="AKU76" s="2"/>
      <c r="AKV76" s="2"/>
      <c r="AKW76" s="2"/>
      <c r="AKX76" s="2"/>
      <c r="AKY76" s="2"/>
      <c r="AKZ76" s="2"/>
      <c r="ALA76" s="2"/>
      <c r="ALB76" s="2"/>
      <c r="ALC76" s="2"/>
      <c r="ALD76" s="2"/>
      <c r="ALE76" s="2"/>
      <c r="ALF76" s="2"/>
      <c r="ALG76" s="2"/>
      <c r="ALH76" s="2"/>
      <c r="ALI76" s="2"/>
      <c r="ALJ76" s="2"/>
      <c r="ALK76" s="2"/>
      <c r="ALL76" s="2"/>
      <c r="ALM76" s="2"/>
      <c r="ALN76" s="2"/>
      <c r="ALO76" s="2"/>
      <c r="ALP76" s="2"/>
      <c r="ALQ76" s="2"/>
      <c r="ALR76" s="2"/>
      <c r="ALS76" s="2"/>
      <c r="ALT76" s="2"/>
      <c r="ALU76" s="2"/>
      <c r="ALV76" s="2"/>
      <c r="ALW76" s="2"/>
      <c r="ALX76" s="2"/>
      <c r="ALY76" s="2"/>
      <c r="ALZ76" s="2"/>
    </row>
    <row r="77" spans="1:1014" x14ac:dyDescent="0.25">
      <c r="A77" s="48">
        <v>71</v>
      </c>
      <c r="B77" s="77" t="s">
        <v>287</v>
      </c>
      <c r="C77" s="77" t="s">
        <v>288</v>
      </c>
      <c r="D77" s="78">
        <f t="shared" si="21"/>
        <v>3812.8333333333335</v>
      </c>
      <c r="E77" s="92"/>
      <c r="F77" s="92"/>
      <c r="G77" s="98">
        <v>3700</v>
      </c>
      <c r="H77" s="98">
        <v>4120</v>
      </c>
      <c r="I77" s="98">
        <v>3860</v>
      </c>
      <c r="J77" s="98">
        <v>3767</v>
      </c>
      <c r="K77" s="98">
        <v>3770</v>
      </c>
      <c r="L77" s="88">
        <v>3660</v>
      </c>
      <c r="M77" s="94" t="s">
        <v>116</v>
      </c>
      <c r="N77" s="95" t="s">
        <v>116</v>
      </c>
      <c r="O77" s="48">
        <f t="shared" si="17"/>
        <v>6</v>
      </c>
      <c r="Q77" s="48">
        <f t="shared" si="18"/>
        <v>71</v>
      </c>
      <c r="R77" s="51" t="str">
        <f t="shared" si="19"/>
        <v>Malus baccata 'Columnaris'</v>
      </c>
      <c r="S77" s="50">
        <f t="shared" si="20"/>
        <v>283.51169678963981</v>
      </c>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row>
    <row r="78" spans="1:1014" x14ac:dyDescent="0.25">
      <c r="A78" s="48">
        <v>72</v>
      </c>
      <c r="B78" s="77" t="s">
        <v>289</v>
      </c>
      <c r="C78" s="77" t="s">
        <v>150</v>
      </c>
      <c r="D78" s="78">
        <f t="shared" si="21"/>
        <v>3677.3</v>
      </c>
      <c r="E78" s="92">
        <f t="shared" ref="E78:E86" si="22">M78*$C$2</f>
        <v>3379.2000000000003</v>
      </c>
      <c r="F78" s="92"/>
      <c r="G78" s="98">
        <v>3700</v>
      </c>
      <c r="H78" s="98" t="s">
        <v>116</v>
      </c>
      <c r="I78" s="98">
        <v>3860</v>
      </c>
      <c r="J78" s="88" t="s">
        <v>116</v>
      </c>
      <c r="K78" s="98">
        <v>3770</v>
      </c>
      <c r="L78" s="88" t="s">
        <v>116</v>
      </c>
      <c r="M78" s="94">
        <v>330</v>
      </c>
      <c r="N78" s="95" t="s">
        <v>116</v>
      </c>
      <c r="O78" s="48">
        <f t="shared" si="17"/>
        <v>4</v>
      </c>
      <c r="Q78" s="48">
        <f t="shared" si="18"/>
        <v>72</v>
      </c>
      <c r="R78" s="51" t="str">
        <f t="shared" si="19"/>
        <v>Malus baccata 'Street Parade'</v>
      </c>
      <c r="S78" s="50">
        <f t="shared" si="20"/>
        <v>273.43381455729576</v>
      </c>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G78" s="2"/>
      <c r="NH78" s="2"/>
      <c r="NI78" s="2"/>
      <c r="NJ78" s="2"/>
      <c r="NK78" s="2"/>
      <c r="NL78" s="2"/>
      <c r="NM78" s="2"/>
      <c r="NN78" s="2"/>
      <c r="NO78" s="2"/>
      <c r="NP78" s="2"/>
      <c r="NQ78" s="2"/>
      <c r="NR78" s="2"/>
      <c r="NS78" s="2"/>
      <c r="NT78" s="2"/>
      <c r="NU78" s="2"/>
      <c r="NV78" s="2"/>
      <c r="NW78" s="2"/>
      <c r="NX78" s="2"/>
      <c r="NY78" s="2"/>
      <c r="NZ78" s="2"/>
      <c r="OA78" s="2"/>
      <c r="OB78" s="2"/>
      <c r="OC78" s="2"/>
      <c r="OD78" s="2"/>
      <c r="OE78" s="2"/>
      <c r="OF78" s="2"/>
      <c r="OG78" s="2"/>
      <c r="OH78" s="2"/>
      <c r="OI78" s="2"/>
      <c r="OJ78" s="2"/>
      <c r="OK78" s="2"/>
      <c r="OL78" s="2"/>
      <c r="OM78" s="2"/>
      <c r="ON78" s="2"/>
      <c r="OO78" s="2"/>
      <c r="OP78" s="2"/>
      <c r="OQ78" s="2"/>
      <c r="OR78" s="2"/>
      <c r="OS78" s="2"/>
      <c r="OT78" s="2"/>
      <c r="OU78" s="2"/>
      <c r="OV78" s="2"/>
      <c r="OW78" s="2"/>
      <c r="OX78" s="2"/>
      <c r="OY78" s="2"/>
      <c r="OZ78" s="2"/>
      <c r="PA78" s="2"/>
      <c r="PB78" s="2"/>
      <c r="PC78" s="2"/>
      <c r="PD78" s="2"/>
      <c r="PE78" s="2"/>
      <c r="PF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QK78" s="2"/>
      <c r="QL78" s="2"/>
      <c r="QM78" s="2"/>
      <c r="QN78" s="2"/>
      <c r="QO78" s="2"/>
      <c r="QP78" s="2"/>
      <c r="QQ78" s="2"/>
      <c r="QR78" s="2"/>
      <c r="QS78" s="2"/>
      <c r="QT78" s="2"/>
      <c r="QU78" s="2"/>
      <c r="QV78" s="2"/>
      <c r="QW78" s="2"/>
      <c r="QX78" s="2"/>
      <c r="QY78" s="2"/>
      <c r="QZ78" s="2"/>
      <c r="RA78" s="2"/>
      <c r="RB78" s="2"/>
      <c r="RC78" s="2"/>
      <c r="RD78" s="2"/>
      <c r="RE78" s="2"/>
      <c r="RF78" s="2"/>
      <c r="RG78" s="2"/>
      <c r="RH78" s="2"/>
      <c r="RI78" s="2"/>
      <c r="RJ78" s="2"/>
      <c r="RK78" s="2"/>
      <c r="RL78" s="2"/>
      <c r="RM78" s="2"/>
      <c r="RN78" s="2"/>
      <c r="RO78" s="2"/>
      <c r="RP78" s="2"/>
      <c r="RQ78" s="2"/>
      <c r="RR78" s="2"/>
      <c r="RS78" s="2"/>
      <c r="RT78" s="2"/>
      <c r="RU78" s="2"/>
      <c r="RV78" s="2"/>
      <c r="RW78" s="2"/>
      <c r="RX78" s="2"/>
      <c r="RY78" s="2"/>
      <c r="RZ78" s="2"/>
      <c r="SA78" s="2"/>
      <c r="SB78" s="2"/>
      <c r="SC78" s="2"/>
      <c r="SD78" s="2"/>
      <c r="SE78" s="2"/>
      <c r="SF78" s="2"/>
      <c r="SG78" s="2"/>
      <c r="SH78" s="2"/>
      <c r="SI78" s="2"/>
      <c r="SJ78" s="2"/>
      <c r="SK78" s="2"/>
      <c r="SL78" s="2"/>
      <c r="SM78" s="2"/>
      <c r="SN78" s="2"/>
      <c r="SO78" s="2"/>
      <c r="SP78" s="2"/>
      <c r="SQ78" s="2"/>
      <c r="SR78" s="2"/>
      <c r="SS78" s="2"/>
      <c r="ST78" s="2"/>
      <c r="SU78" s="2"/>
      <c r="SV78" s="2"/>
      <c r="SW78" s="2"/>
      <c r="SX78" s="2"/>
      <c r="SY78" s="2"/>
      <c r="SZ78" s="2"/>
      <c r="TA78" s="2"/>
      <c r="TB78" s="2"/>
      <c r="TC78" s="2"/>
      <c r="TD78" s="2"/>
      <c r="TE78" s="2"/>
      <c r="TF78" s="2"/>
      <c r="TG78" s="2"/>
      <c r="TH78" s="2"/>
      <c r="TI78" s="2"/>
      <c r="TJ78" s="2"/>
      <c r="TK78" s="2"/>
      <c r="TL78" s="2"/>
      <c r="TM78" s="2"/>
      <c r="TN78" s="2"/>
      <c r="TO78" s="2"/>
      <c r="TP78" s="2"/>
      <c r="TQ78" s="2"/>
      <c r="TR78" s="2"/>
      <c r="TS78" s="2"/>
      <c r="TT78" s="2"/>
      <c r="TU78" s="2"/>
      <c r="TV78" s="2"/>
      <c r="TW78" s="2"/>
      <c r="TX78" s="2"/>
      <c r="TY78" s="2"/>
      <c r="TZ78" s="2"/>
      <c r="UA78" s="2"/>
      <c r="UB78" s="2"/>
      <c r="UC78" s="2"/>
      <c r="UD78" s="2"/>
      <c r="UE78" s="2"/>
      <c r="UF78" s="2"/>
      <c r="UG78" s="2"/>
      <c r="UH78" s="2"/>
      <c r="UI78" s="2"/>
      <c r="UJ78" s="2"/>
      <c r="UK78" s="2"/>
      <c r="UL78" s="2"/>
      <c r="UM78" s="2"/>
      <c r="UN78" s="2"/>
      <c r="UO78" s="2"/>
      <c r="UP78" s="2"/>
      <c r="UQ78" s="2"/>
      <c r="UR78" s="2"/>
      <c r="US78" s="2"/>
      <c r="UT78" s="2"/>
      <c r="UU78" s="2"/>
      <c r="UV78" s="2"/>
      <c r="UW78" s="2"/>
      <c r="UX78" s="2"/>
      <c r="UY78" s="2"/>
      <c r="UZ78" s="2"/>
      <c r="VA78" s="2"/>
      <c r="VB78" s="2"/>
      <c r="VC78" s="2"/>
      <c r="VD78" s="2"/>
      <c r="VE78" s="2"/>
      <c r="VF78" s="2"/>
      <c r="VG78" s="2"/>
      <c r="VH78" s="2"/>
      <c r="VI78" s="2"/>
      <c r="VJ78" s="2"/>
      <c r="VK78" s="2"/>
      <c r="VL78" s="2"/>
      <c r="VM78" s="2"/>
      <c r="VN78" s="2"/>
      <c r="VO78" s="2"/>
      <c r="VP78" s="2"/>
      <c r="VQ78" s="2"/>
      <c r="VR78" s="2"/>
      <c r="VS78" s="2"/>
      <c r="VT78" s="2"/>
      <c r="VU78" s="2"/>
      <c r="VV78" s="2"/>
      <c r="VW78" s="2"/>
      <c r="VX78" s="2"/>
      <c r="VY78" s="2"/>
      <c r="VZ78" s="2"/>
      <c r="WA78" s="2"/>
      <c r="WB78" s="2"/>
      <c r="WC78" s="2"/>
      <c r="WD78" s="2"/>
      <c r="WE78" s="2"/>
      <c r="WF78" s="2"/>
      <c r="WG78" s="2"/>
      <c r="WH78" s="2"/>
      <c r="WI78" s="2"/>
      <c r="WJ78" s="2"/>
      <c r="WK78" s="2"/>
      <c r="WL78" s="2"/>
      <c r="WM78" s="2"/>
      <c r="WN78" s="2"/>
      <c r="WO78" s="2"/>
      <c r="WP78" s="2"/>
      <c r="WQ78" s="2"/>
      <c r="WR78" s="2"/>
      <c r="WS78" s="2"/>
      <c r="WT78" s="2"/>
      <c r="WU78" s="2"/>
      <c r="WV78" s="2"/>
      <c r="WW78" s="2"/>
      <c r="WX78" s="2"/>
      <c r="WY78" s="2"/>
      <c r="WZ78" s="2"/>
      <c r="XA78" s="2"/>
      <c r="XB78" s="2"/>
      <c r="XC78" s="2"/>
      <c r="XD78" s="2"/>
      <c r="XE78" s="2"/>
      <c r="XF78" s="2"/>
      <c r="XG78" s="2"/>
      <c r="XH78" s="2"/>
      <c r="XI78" s="2"/>
      <c r="XJ78" s="2"/>
      <c r="XK78" s="2"/>
      <c r="XL78" s="2"/>
      <c r="XM78" s="2"/>
      <c r="XN78" s="2"/>
      <c r="XO78" s="2"/>
      <c r="XP78" s="2"/>
      <c r="XQ78" s="2"/>
      <c r="XR78" s="2"/>
      <c r="XS78" s="2"/>
      <c r="XT78" s="2"/>
      <c r="XU78" s="2"/>
      <c r="XV78" s="2"/>
      <c r="XW78" s="2"/>
      <c r="XX78" s="2"/>
      <c r="XY78" s="2"/>
      <c r="XZ78" s="2"/>
      <c r="YA78" s="2"/>
      <c r="YB78" s="2"/>
      <c r="YC78" s="2"/>
      <c r="YD78" s="2"/>
      <c r="YE78" s="2"/>
      <c r="YF78" s="2"/>
      <c r="YG78" s="2"/>
      <c r="YH78" s="2"/>
      <c r="YI78" s="2"/>
      <c r="YJ78" s="2"/>
      <c r="YK78" s="2"/>
      <c r="YL78" s="2"/>
      <c r="YM78" s="2"/>
      <c r="YN78" s="2"/>
      <c r="YO78" s="2"/>
      <c r="YP78" s="2"/>
      <c r="YQ78" s="2"/>
      <c r="YR78" s="2"/>
      <c r="YS78" s="2"/>
      <c r="YT78" s="2"/>
      <c r="YU78" s="2"/>
      <c r="YV78" s="2"/>
      <c r="YW78" s="2"/>
      <c r="YX78" s="2"/>
      <c r="YY78" s="2"/>
      <c r="YZ78" s="2"/>
      <c r="ZA78" s="2"/>
      <c r="ZB78" s="2"/>
      <c r="ZC78" s="2"/>
      <c r="ZD78" s="2"/>
      <c r="ZE78" s="2"/>
      <c r="ZF78" s="2"/>
      <c r="ZG78" s="2"/>
      <c r="ZH78" s="2"/>
      <c r="ZI78" s="2"/>
      <c r="ZJ78" s="2"/>
      <c r="ZK78" s="2"/>
      <c r="ZL78" s="2"/>
      <c r="ZM78" s="2"/>
      <c r="ZN78" s="2"/>
      <c r="ZO78" s="2"/>
      <c r="ZP78" s="2"/>
      <c r="ZQ78" s="2"/>
      <c r="ZR78" s="2"/>
      <c r="ZS78" s="2"/>
      <c r="ZT78" s="2"/>
      <c r="ZU78" s="2"/>
      <c r="ZV78" s="2"/>
      <c r="ZW78" s="2"/>
      <c r="ZX78" s="2"/>
      <c r="ZY78" s="2"/>
      <c r="ZZ78" s="2"/>
      <c r="AAA78" s="2"/>
      <c r="AAB78" s="2"/>
      <c r="AAC78" s="2"/>
      <c r="AAD78" s="2"/>
      <c r="AAE78" s="2"/>
      <c r="AAF78" s="2"/>
      <c r="AAG78" s="2"/>
      <c r="AAH78" s="2"/>
      <c r="AAI78" s="2"/>
      <c r="AAJ78" s="2"/>
      <c r="AAK78" s="2"/>
      <c r="AAL78" s="2"/>
      <c r="AAM78" s="2"/>
      <c r="AAN78" s="2"/>
      <c r="AAO78" s="2"/>
      <c r="AAP78" s="2"/>
      <c r="AAQ78" s="2"/>
      <c r="AAR78" s="2"/>
      <c r="AAS78" s="2"/>
      <c r="AAT78" s="2"/>
      <c r="AAU78" s="2"/>
      <c r="AAV78" s="2"/>
      <c r="AAW78" s="2"/>
      <c r="AAX78" s="2"/>
      <c r="AAY78" s="2"/>
      <c r="AAZ78" s="2"/>
      <c r="ABA78" s="2"/>
      <c r="ABB78" s="2"/>
      <c r="ABC78" s="2"/>
      <c r="ABD78" s="2"/>
      <c r="ABE78" s="2"/>
      <c r="ABF78" s="2"/>
      <c r="ABG78" s="2"/>
      <c r="ABH78" s="2"/>
      <c r="ABI78" s="2"/>
      <c r="ABJ78" s="2"/>
      <c r="ABK78" s="2"/>
      <c r="ABL78" s="2"/>
      <c r="ABM78" s="2"/>
      <c r="ABN78" s="2"/>
      <c r="ABO78" s="2"/>
      <c r="ABP78" s="2"/>
      <c r="ABQ78" s="2"/>
      <c r="ABR78" s="2"/>
      <c r="ABS78" s="2"/>
      <c r="ABT78" s="2"/>
      <c r="ABU78" s="2"/>
      <c r="ABV78" s="2"/>
      <c r="ABW78" s="2"/>
      <c r="ABX78" s="2"/>
      <c r="ABY78" s="2"/>
      <c r="ABZ78" s="2"/>
      <c r="ACA78" s="2"/>
      <c r="ACB78" s="2"/>
      <c r="ACC78" s="2"/>
      <c r="ACD78" s="2"/>
      <c r="ACE78" s="2"/>
      <c r="ACF78" s="2"/>
      <c r="ACG78" s="2"/>
      <c r="ACH78" s="2"/>
      <c r="ACI78" s="2"/>
      <c r="ACJ78" s="2"/>
      <c r="ACK78" s="2"/>
      <c r="ACL78" s="2"/>
      <c r="ACM78" s="2"/>
      <c r="ACN78" s="2"/>
      <c r="ACO78" s="2"/>
      <c r="ACP78" s="2"/>
      <c r="ACQ78" s="2"/>
      <c r="ACR78" s="2"/>
      <c r="ACS78" s="2"/>
      <c r="ACT78" s="2"/>
      <c r="ACU78" s="2"/>
      <c r="ACV78" s="2"/>
      <c r="ACW78" s="2"/>
      <c r="ACX78" s="2"/>
      <c r="ACY78" s="2"/>
      <c r="ACZ78" s="2"/>
      <c r="ADA78" s="2"/>
      <c r="ADB78" s="2"/>
      <c r="ADC78" s="2"/>
      <c r="ADD78" s="2"/>
      <c r="ADE78" s="2"/>
      <c r="ADF78" s="2"/>
      <c r="ADG78" s="2"/>
      <c r="ADH78" s="2"/>
      <c r="ADI78" s="2"/>
      <c r="ADJ78" s="2"/>
      <c r="ADK78" s="2"/>
      <c r="ADL78" s="2"/>
      <c r="ADM78" s="2"/>
      <c r="ADN78" s="2"/>
      <c r="ADO78" s="2"/>
      <c r="ADP78" s="2"/>
      <c r="ADQ78" s="2"/>
      <c r="ADR78" s="2"/>
      <c r="ADS78" s="2"/>
      <c r="ADT78" s="2"/>
      <c r="ADU78" s="2"/>
      <c r="ADV78" s="2"/>
      <c r="ADW78" s="2"/>
      <c r="ADX78" s="2"/>
      <c r="ADY78" s="2"/>
      <c r="ADZ78" s="2"/>
      <c r="AEA78" s="2"/>
      <c r="AEB78" s="2"/>
      <c r="AEC78" s="2"/>
      <c r="AED78" s="2"/>
      <c r="AEE78" s="2"/>
      <c r="AEF78" s="2"/>
      <c r="AEG78" s="2"/>
      <c r="AEH78" s="2"/>
      <c r="AEI78" s="2"/>
      <c r="AEJ78" s="2"/>
      <c r="AEK78" s="2"/>
      <c r="AEL78" s="2"/>
      <c r="AEM78" s="2"/>
      <c r="AEN78" s="2"/>
      <c r="AEO78" s="2"/>
      <c r="AEP78" s="2"/>
      <c r="AEQ78" s="2"/>
      <c r="AER78" s="2"/>
      <c r="AES78" s="2"/>
      <c r="AET78" s="2"/>
      <c r="AEU78" s="2"/>
      <c r="AEV78" s="2"/>
      <c r="AEW78" s="2"/>
      <c r="AEX78" s="2"/>
      <c r="AEY78" s="2"/>
      <c r="AEZ78" s="2"/>
      <c r="AFA78" s="2"/>
      <c r="AFB78" s="2"/>
      <c r="AFC78" s="2"/>
      <c r="AFD78" s="2"/>
      <c r="AFE78" s="2"/>
      <c r="AFF78" s="2"/>
      <c r="AFG78" s="2"/>
      <c r="AFH78" s="2"/>
      <c r="AFI78" s="2"/>
      <c r="AFJ78" s="2"/>
      <c r="AFK78" s="2"/>
      <c r="AFL78" s="2"/>
      <c r="AFM78" s="2"/>
      <c r="AFN78" s="2"/>
      <c r="AFO78" s="2"/>
      <c r="AFP78" s="2"/>
      <c r="AFQ78" s="2"/>
      <c r="AFR78" s="2"/>
      <c r="AFS78" s="2"/>
      <c r="AFT78" s="2"/>
      <c r="AFU78" s="2"/>
      <c r="AFV78" s="2"/>
      <c r="AFW78" s="2"/>
      <c r="AFX78" s="2"/>
      <c r="AFY78" s="2"/>
      <c r="AFZ78" s="2"/>
      <c r="AGA78" s="2"/>
      <c r="AGB78" s="2"/>
      <c r="AGC78" s="2"/>
      <c r="AGD78" s="2"/>
      <c r="AGE78" s="2"/>
      <c r="AGF78" s="2"/>
      <c r="AGG78" s="2"/>
      <c r="AGH78" s="2"/>
      <c r="AGI78" s="2"/>
      <c r="AGJ78" s="2"/>
      <c r="AGK78" s="2"/>
      <c r="AGL78" s="2"/>
      <c r="AGM78" s="2"/>
      <c r="AGN78" s="2"/>
      <c r="AGO78" s="2"/>
      <c r="AGP78" s="2"/>
      <c r="AGQ78" s="2"/>
      <c r="AGR78" s="2"/>
      <c r="AGS78" s="2"/>
      <c r="AGT78" s="2"/>
      <c r="AGU78" s="2"/>
      <c r="AGV78" s="2"/>
      <c r="AGW78" s="2"/>
      <c r="AGX78" s="2"/>
      <c r="AGY78" s="2"/>
      <c r="AGZ78" s="2"/>
      <c r="AHA78" s="2"/>
      <c r="AHB78" s="2"/>
      <c r="AHC78" s="2"/>
      <c r="AHD78" s="2"/>
      <c r="AHE78" s="2"/>
      <c r="AHF78" s="2"/>
      <c r="AHG78" s="2"/>
      <c r="AHH78" s="2"/>
      <c r="AHI78" s="2"/>
      <c r="AHJ78" s="2"/>
      <c r="AHK78" s="2"/>
      <c r="AHL78" s="2"/>
      <c r="AHM78" s="2"/>
      <c r="AHN78" s="2"/>
      <c r="AHO78" s="2"/>
      <c r="AHP78" s="2"/>
      <c r="AHQ78" s="2"/>
      <c r="AHR78" s="2"/>
      <c r="AHS78" s="2"/>
      <c r="AHT78" s="2"/>
      <c r="AHU78" s="2"/>
      <c r="AHV78" s="2"/>
      <c r="AHW78" s="2"/>
      <c r="AHX78" s="2"/>
      <c r="AHY78" s="2"/>
      <c r="AHZ78" s="2"/>
      <c r="AIA78" s="2"/>
      <c r="AIB78" s="2"/>
      <c r="AIC78" s="2"/>
      <c r="AID78" s="2"/>
      <c r="AIE78" s="2"/>
      <c r="AIF78" s="2"/>
      <c r="AIG78" s="2"/>
      <c r="AIH78" s="2"/>
      <c r="AII78" s="2"/>
      <c r="AIJ78" s="2"/>
      <c r="AIK78" s="2"/>
      <c r="AIL78" s="2"/>
      <c r="AIM78" s="2"/>
      <c r="AIN78" s="2"/>
      <c r="AIO78" s="2"/>
      <c r="AIP78" s="2"/>
      <c r="AIQ78" s="2"/>
      <c r="AIR78" s="2"/>
      <c r="AIS78" s="2"/>
      <c r="AIT78" s="2"/>
      <c r="AIU78" s="2"/>
      <c r="AIV78" s="2"/>
      <c r="AIW78" s="2"/>
      <c r="AIX78" s="2"/>
      <c r="AIY78" s="2"/>
      <c r="AIZ78" s="2"/>
      <c r="AJA78" s="2"/>
      <c r="AJB78" s="2"/>
      <c r="AJC78" s="2"/>
      <c r="AJD78" s="2"/>
      <c r="AJE78" s="2"/>
      <c r="AJF78" s="2"/>
      <c r="AJG78" s="2"/>
      <c r="AJH78" s="2"/>
      <c r="AJI78" s="2"/>
      <c r="AJJ78" s="2"/>
      <c r="AJK78" s="2"/>
      <c r="AJL78" s="2"/>
      <c r="AJM78" s="2"/>
      <c r="AJN78" s="2"/>
      <c r="AJO78" s="2"/>
      <c r="AJP78" s="2"/>
      <c r="AJQ78" s="2"/>
      <c r="AJR78" s="2"/>
      <c r="AJS78" s="2"/>
      <c r="AJT78" s="2"/>
      <c r="AJU78" s="2"/>
      <c r="AJV78" s="2"/>
      <c r="AJW78" s="2"/>
      <c r="AJX78" s="2"/>
      <c r="AJY78" s="2"/>
      <c r="AJZ78" s="2"/>
      <c r="AKA78" s="2"/>
      <c r="AKB78" s="2"/>
      <c r="AKC78" s="2"/>
      <c r="AKD78" s="2"/>
      <c r="AKE78" s="2"/>
      <c r="AKF78" s="2"/>
      <c r="AKG78" s="2"/>
      <c r="AKH78" s="2"/>
      <c r="AKI78" s="2"/>
      <c r="AKJ78" s="2"/>
      <c r="AKK78" s="2"/>
      <c r="AKL78" s="2"/>
      <c r="AKM78" s="2"/>
      <c r="AKN78" s="2"/>
      <c r="AKO78" s="2"/>
      <c r="AKP78" s="2"/>
      <c r="AKQ78" s="2"/>
      <c r="AKR78" s="2"/>
      <c r="AKS78" s="2"/>
      <c r="AKT78" s="2"/>
      <c r="AKU78" s="2"/>
      <c r="AKV78" s="2"/>
      <c r="AKW78" s="2"/>
      <c r="AKX78" s="2"/>
      <c r="AKY78" s="2"/>
      <c r="AKZ78" s="2"/>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row>
    <row r="79" spans="1:1014" x14ac:dyDescent="0.25">
      <c r="A79" s="48">
        <v>73</v>
      </c>
      <c r="B79" s="77" t="s">
        <v>151</v>
      </c>
      <c r="C79" s="77" t="s">
        <v>152</v>
      </c>
      <c r="D79" s="78">
        <f t="shared" si="21"/>
        <v>3302.4</v>
      </c>
      <c r="E79" s="92">
        <f t="shared" si="22"/>
        <v>3379.2000000000003</v>
      </c>
      <c r="F79" s="92">
        <f>N79*$C$2</f>
        <v>3225.6</v>
      </c>
      <c r="G79" s="83" t="s">
        <v>116</v>
      </c>
      <c r="H79" s="84" t="s">
        <v>116</v>
      </c>
      <c r="I79" s="84" t="s">
        <v>116</v>
      </c>
      <c r="J79" s="84" t="s">
        <v>116</v>
      </c>
      <c r="K79" s="84" t="s">
        <v>116</v>
      </c>
      <c r="L79" s="84" t="s">
        <v>116</v>
      </c>
      <c r="M79" s="93">
        <v>330</v>
      </c>
      <c r="N79" s="93">
        <v>315</v>
      </c>
      <c r="O79" s="48">
        <f t="shared" si="17"/>
        <v>2</v>
      </c>
      <c r="Q79" s="48">
        <f t="shared" si="18"/>
        <v>73</v>
      </c>
      <c r="R79" s="51" t="str">
        <f t="shared" si="19"/>
        <v>Malus 'Butterball'</v>
      </c>
      <c r="S79" s="50">
        <f t="shared" si="20"/>
        <v>245.55729181573804</v>
      </c>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G79" s="2"/>
      <c r="NH79" s="2"/>
      <c r="NI79" s="2"/>
      <c r="NJ79" s="2"/>
      <c r="NK79" s="2"/>
      <c r="NL79" s="2"/>
      <c r="NM79" s="2"/>
      <c r="NN79" s="2"/>
      <c r="NO79" s="2"/>
      <c r="NP79" s="2"/>
      <c r="NQ79" s="2"/>
      <c r="NR79" s="2"/>
      <c r="NS79" s="2"/>
      <c r="NT79" s="2"/>
      <c r="NU79" s="2"/>
      <c r="NV79" s="2"/>
      <c r="NW79" s="2"/>
      <c r="NX79" s="2"/>
      <c r="NY79" s="2"/>
      <c r="NZ79" s="2"/>
      <c r="OA79" s="2"/>
      <c r="OB79" s="2"/>
      <c r="OC79" s="2"/>
      <c r="OD79" s="2"/>
      <c r="OE79" s="2"/>
      <c r="OF79" s="2"/>
      <c r="OG79" s="2"/>
      <c r="OH79" s="2"/>
      <c r="OI79" s="2"/>
      <c r="OJ79" s="2"/>
      <c r="OK79" s="2"/>
      <c r="OL79" s="2"/>
      <c r="OM79" s="2"/>
      <c r="ON79" s="2"/>
      <c r="OO79" s="2"/>
      <c r="OP79" s="2"/>
      <c r="OQ79" s="2"/>
      <c r="OR79" s="2"/>
      <c r="OS79" s="2"/>
      <c r="OT79" s="2"/>
      <c r="OU79" s="2"/>
      <c r="OV79" s="2"/>
      <c r="OW79" s="2"/>
      <c r="OX79" s="2"/>
      <c r="OY79" s="2"/>
      <c r="OZ79" s="2"/>
      <c r="PA79" s="2"/>
      <c r="PB79" s="2"/>
      <c r="PC79" s="2"/>
      <c r="PD79" s="2"/>
      <c r="PE79" s="2"/>
      <c r="PF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QK79" s="2"/>
      <c r="QL79" s="2"/>
      <c r="QM79" s="2"/>
      <c r="QN79" s="2"/>
      <c r="QO79" s="2"/>
      <c r="QP79" s="2"/>
      <c r="QQ79" s="2"/>
      <c r="QR79" s="2"/>
      <c r="QS79" s="2"/>
      <c r="QT79" s="2"/>
      <c r="QU79" s="2"/>
      <c r="QV79" s="2"/>
      <c r="QW79" s="2"/>
      <c r="QX79" s="2"/>
      <c r="QY79" s="2"/>
      <c r="QZ79" s="2"/>
      <c r="RA79" s="2"/>
      <c r="RB79" s="2"/>
      <c r="RC79" s="2"/>
      <c r="RD79" s="2"/>
      <c r="RE79" s="2"/>
      <c r="RF79" s="2"/>
      <c r="RG79" s="2"/>
      <c r="RH79" s="2"/>
      <c r="RI79" s="2"/>
      <c r="RJ79" s="2"/>
      <c r="RK79" s="2"/>
      <c r="RL79" s="2"/>
      <c r="RM79" s="2"/>
      <c r="RN79" s="2"/>
      <c r="RO79" s="2"/>
      <c r="RP79" s="2"/>
      <c r="RQ79" s="2"/>
      <c r="RR79" s="2"/>
      <c r="RS79" s="2"/>
      <c r="RT79" s="2"/>
      <c r="RU79" s="2"/>
      <c r="RV79" s="2"/>
      <c r="RW79" s="2"/>
      <c r="RX79" s="2"/>
      <c r="RY79" s="2"/>
      <c r="RZ79" s="2"/>
      <c r="SA79" s="2"/>
      <c r="SB79" s="2"/>
      <c r="SC79" s="2"/>
      <c r="SD79" s="2"/>
      <c r="SE79" s="2"/>
      <c r="SF79" s="2"/>
      <c r="SG79" s="2"/>
      <c r="SH79" s="2"/>
      <c r="SI79" s="2"/>
      <c r="SJ79" s="2"/>
      <c r="SK79" s="2"/>
      <c r="SL79" s="2"/>
      <c r="SM79" s="2"/>
      <c r="SN79" s="2"/>
      <c r="SO79" s="2"/>
      <c r="SP79" s="2"/>
      <c r="SQ79" s="2"/>
      <c r="SR79" s="2"/>
      <c r="SS79" s="2"/>
      <c r="ST79" s="2"/>
      <c r="SU79" s="2"/>
      <c r="SV79" s="2"/>
      <c r="SW79" s="2"/>
      <c r="SX79" s="2"/>
      <c r="SY79" s="2"/>
      <c r="SZ79" s="2"/>
      <c r="TA79" s="2"/>
      <c r="TB79" s="2"/>
      <c r="TC79" s="2"/>
      <c r="TD79" s="2"/>
      <c r="TE79" s="2"/>
      <c r="TF79" s="2"/>
      <c r="TG79" s="2"/>
      <c r="TH79" s="2"/>
      <c r="TI79" s="2"/>
      <c r="TJ79" s="2"/>
      <c r="TK79" s="2"/>
      <c r="TL79" s="2"/>
      <c r="TM79" s="2"/>
      <c r="TN79" s="2"/>
      <c r="TO79" s="2"/>
      <c r="TP79" s="2"/>
      <c r="TQ79" s="2"/>
      <c r="TR79" s="2"/>
      <c r="TS79" s="2"/>
      <c r="TT79" s="2"/>
      <c r="TU79" s="2"/>
      <c r="TV79" s="2"/>
      <c r="TW79" s="2"/>
      <c r="TX79" s="2"/>
      <c r="TY79" s="2"/>
      <c r="TZ79" s="2"/>
      <c r="UA79" s="2"/>
      <c r="UB79" s="2"/>
      <c r="UC79" s="2"/>
      <c r="UD79" s="2"/>
      <c r="UE79" s="2"/>
      <c r="UF79" s="2"/>
      <c r="UG79" s="2"/>
      <c r="UH79" s="2"/>
      <c r="UI79" s="2"/>
      <c r="UJ79" s="2"/>
      <c r="UK79" s="2"/>
      <c r="UL79" s="2"/>
      <c r="UM79" s="2"/>
      <c r="UN79" s="2"/>
      <c r="UO79" s="2"/>
      <c r="UP79" s="2"/>
      <c r="UQ79" s="2"/>
      <c r="UR79" s="2"/>
      <c r="US79" s="2"/>
      <c r="UT79" s="2"/>
      <c r="UU79" s="2"/>
      <c r="UV79" s="2"/>
      <c r="UW79" s="2"/>
      <c r="UX79" s="2"/>
      <c r="UY79" s="2"/>
      <c r="UZ79" s="2"/>
      <c r="VA79" s="2"/>
      <c r="VB79" s="2"/>
      <c r="VC79" s="2"/>
      <c r="VD79" s="2"/>
      <c r="VE79" s="2"/>
      <c r="VF79" s="2"/>
      <c r="VG79" s="2"/>
      <c r="VH79" s="2"/>
      <c r="VI79" s="2"/>
      <c r="VJ79" s="2"/>
      <c r="VK79" s="2"/>
      <c r="VL79" s="2"/>
      <c r="VM79" s="2"/>
      <c r="VN79" s="2"/>
      <c r="VO79" s="2"/>
      <c r="VP79" s="2"/>
      <c r="VQ79" s="2"/>
      <c r="VR79" s="2"/>
      <c r="VS79" s="2"/>
      <c r="VT79" s="2"/>
      <c r="VU79" s="2"/>
      <c r="VV79" s="2"/>
      <c r="VW79" s="2"/>
      <c r="VX79" s="2"/>
      <c r="VY79" s="2"/>
      <c r="VZ79" s="2"/>
      <c r="WA79" s="2"/>
      <c r="WB79" s="2"/>
      <c r="WC79" s="2"/>
      <c r="WD79" s="2"/>
      <c r="WE79" s="2"/>
      <c r="WF79" s="2"/>
      <c r="WG79" s="2"/>
      <c r="WH79" s="2"/>
      <c r="WI79" s="2"/>
      <c r="WJ79" s="2"/>
      <c r="WK79" s="2"/>
      <c r="WL79" s="2"/>
      <c r="WM79" s="2"/>
      <c r="WN79" s="2"/>
      <c r="WO79" s="2"/>
      <c r="WP79" s="2"/>
      <c r="WQ79" s="2"/>
      <c r="WR79" s="2"/>
      <c r="WS79" s="2"/>
      <c r="WT79" s="2"/>
      <c r="WU79" s="2"/>
      <c r="WV79" s="2"/>
      <c r="WW79" s="2"/>
      <c r="WX79" s="2"/>
      <c r="WY79" s="2"/>
      <c r="WZ79" s="2"/>
      <c r="XA79" s="2"/>
      <c r="XB79" s="2"/>
      <c r="XC79" s="2"/>
      <c r="XD79" s="2"/>
      <c r="XE79" s="2"/>
      <c r="XF79" s="2"/>
      <c r="XG79" s="2"/>
      <c r="XH79" s="2"/>
      <c r="XI79" s="2"/>
      <c r="XJ79" s="2"/>
      <c r="XK79" s="2"/>
      <c r="XL79" s="2"/>
      <c r="XM79" s="2"/>
      <c r="XN79" s="2"/>
      <c r="XO79" s="2"/>
      <c r="XP79" s="2"/>
      <c r="XQ79" s="2"/>
      <c r="XR79" s="2"/>
      <c r="XS79" s="2"/>
      <c r="XT79" s="2"/>
      <c r="XU79" s="2"/>
      <c r="XV79" s="2"/>
      <c r="XW79" s="2"/>
      <c r="XX79" s="2"/>
      <c r="XY79" s="2"/>
      <c r="XZ79" s="2"/>
      <c r="YA79" s="2"/>
      <c r="YB79" s="2"/>
      <c r="YC79" s="2"/>
      <c r="YD79" s="2"/>
      <c r="YE79" s="2"/>
      <c r="YF79" s="2"/>
      <c r="YG79" s="2"/>
      <c r="YH79" s="2"/>
      <c r="YI79" s="2"/>
      <c r="YJ79" s="2"/>
      <c r="YK79" s="2"/>
      <c r="YL79" s="2"/>
      <c r="YM79" s="2"/>
      <c r="YN79" s="2"/>
      <c r="YO79" s="2"/>
      <c r="YP79" s="2"/>
      <c r="YQ79" s="2"/>
      <c r="YR79" s="2"/>
      <c r="YS79" s="2"/>
      <c r="YT79" s="2"/>
      <c r="YU79" s="2"/>
      <c r="YV79" s="2"/>
      <c r="YW79" s="2"/>
      <c r="YX79" s="2"/>
      <c r="YY79" s="2"/>
      <c r="YZ79" s="2"/>
      <c r="ZA79" s="2"/>
      <c r="ZB79" s="2"/>
      <c r="ZC79" s="2"/>
      <c r="ZD79" s="2"/>
      <c r="ZE79" s="2"/>
      <c r="ZF79" s="2"/>
      <c r="ZG79" s="2"/>
      <c r="ZH79" s="2"/>
      <c r="ZI79" s="2"/>
      <c r="ZJ79" s="2"/>
      <c r="ZK79" s="2"/>
      <c r="ZL79" s="2"/>
      <c r="ZM79" s="2"/>
      <c r="ZN79" s="2"/>
      <c r="ZO79" s="2"/>
      <c r="ZP79" s="2"/>
      <c r="ZQ79" s="2"/>
      <c r="ZR79" s="2"/>
      <c r="ZS79" s="2"/>
      <c r="ZT79" s="2"/>
      <c r="ZU79" s="2"/>
      <c r="ZV79" s="2"/>
      <c r="ZW79" s="2"/>
      <c r="ZX79" s="2"/>
      <c r="ZY79" s="2"/>
      <c r="ZZ79" s="2"/>
      <c r="AAA79" s="2"/>
      <c r="AAB79" s="2"/>
      <c r="AAC79" s="2"/>
      <c r="AAD79" s="2"/>
      <c r="AAE79" s="2"/>
      <c r="AAF79" s="2"/>
      <c r="AAG79" s="2"/>
      <c r="AAH79" s="2"/>
      <c r="AAI79" s="2"/>
      <c r="AAJ79" s="2"/>
      <c r="AAK79" s="2"/>
      <c r="AAL79" s="2"/>
      <c r="AAM79" s="2"/>
      <c r="AAN79" s="2"/>
      <c r="AAO79" s="2"/>
      <c r="AAP79" s="2"/>
      <c r="AAQ79" s="2"/>
      <c r="AAR79" s="2"/>
      <c r="AAS79" s="2"/>
      <c r="AAT79" s="2"/>
      <c r="AAU79" s="2"/>
      <c r="AAV79" s="2"/>
      <c r="AAW79" s="2"/>
      <c r="AAX79" s="2"/>
      <c r="AAY79" s="2"/>
      <c r="AAZ79" s="2"/>
      <c r="ABA79" s="2"/>
      <c r="ABB79" s="2"/>
      <c r="ABC79" s="2"/>
      <c r="ABD79" s="2"/>
      <c r="ABE79" s="2"/>
      <c r="ABF79" s="2"/>
      <c r="ABG79" s="2"/>
      <c r="ABH79" s="2"/>
      <c r="ABI79" s="2"/>
      <c r="ABJ79" s="2"/>
      <c r="ABK79" s="2"/>
      <c r="ABL79" s="2"/>
      <c r="ABM79" s="2"/>
      <c r="ABN79" s="2"/>
      <c r="ABO79" s="2"/>
      <c r="ABP79" s="2"/>
      <c r="ABQ79" s="2"/>
      <c r="ABR79" s="2"/>
      <c r="ABS79" s="2"/>
      <c r="ABT79" s="2"/>
      <c r="ABU79" s="2"/>
      <c r="ABV79" s="2"/>
      <c r="ABW79" s="2"/>
      <c r="ABX79" s="2"/>
      <c r="ABY79" s="2"/>
      <c r="ABZ79" s="2"/>
      <c r="ACA79" s="2"/>
      <c r="ACB79" s="2"/>
      <c r="ACC79" s="2"/>
      <c r="ACD79" s="2"/>
      <c r="ACE79" s="2"/>
      <c r="ACF79" s="2"/>
      <c r="ACG79" s="2"/>
      <c r="ACH79" s="2"/>
      <c r="ACI79" s="2"/>
      <c r="ACJ79" s="2"/>
      <c r="ACK79" s="2"/>
      <c r="ACL79" s="2"/>
      <c r="ACM79" s="2"/>
      <c r="ACN79" s="2"/>
      <c r="ACO79" s="2"/>
      <c r="ACP79" s="2"/>
      <c r="ACQ79" s="2"/>
      <c r="ACR79" s="2"/>
      <c r="ACS79" s="2"/>
      <c r="ACT79" s="2"/>
      <c r="ACU79" s="2"/>
      <c r="ACV79" s="2"/>
      <c r="ACW79" s="2"/>
      <c r="ACX79" s="2"/>
      <c r="ACY79" s="2"/>
      <c r="ACZ79" s="2"/>
      <c r="ADA79" s="2"/>
      <c r="ADB79" s="2"/>
      <c r="ADC79" s="2"/>
      <c r="ADD79" s="2"/>
      <c r="ADE79" s="2"/>
      <c r="ADF79" s="2"/>
      <c r="ADG79" s="2"/>
      <c r="ADH79" s="2"/>
      <c r="ADI79" s="2"/>
      <c r="ADJ79" s="2"/>
      <c r="ADK79" s="2"/>
      <c r="ADL79" s="2"/>
      <c r="ADM79" s="2"/>
      <c r="ADN79" s="2"/>
      <c r="ADO79" s="2"/>
      <c r="ADP79" s="2"/>
      <c r="ADQ79" s="2"/>
      <c r="ADR79" s="2"/>
      <c r="ADS79" s="2"/>
      <c r="ADT79" s="2"/>
      <c r="ADU79" s="2"/>
      <c r="ADV79" s="2"/>
      <c r="ADW79" s="2"/>
      <c r="ADX79" s="2"/>
      <c r="ADY79" s="2"/>
      <c r="ADZ79" s="2"/>
      <c r="AEA79" s="2"/>
      <c r="AEB79" s="2"/>
      <c r="AEC79" s="2"/>
      <c r="AED79" s="2"/>
      <c r="AEE79" s="2"/>
      <c r="AEF79" s="2"/>
      <c r="AEG79" s="2"/>
      <c r="AEH79" s="2"/>
      <c r="AEI79" s="2"/>
      <c r="AEJ79" s="2"/>
      <c r="AEK79" s="2"/>
      <c r="AEL79" s="2"/>
      <c r="AEM79" s="2"/>
      <c r="AEN79" s="2"/>
      <c r="AEO79" s="2"/>
      <c r="AEP79" s="2"/>
      <c r="AEQ79" s="2"/>
      <c r="AER79" s="2"/>
      <c r="AES79" s="2"/>
      <c r="AET79" s="2"/>
      <c r="AEU79" s="2"/>
      <c r="AEV79" s="2"/>
      <c r="AEW79" s="2"/>
      <c r="AEX79" s="2"/>
      <c r="AEY79" s="2"/>
      <c r="AEZ79" s="2"/>
      <c r="AFA79" s="2"/>
      <c r="AFB79" s="2"/>
      <c r="AFC79" s="2"/>
      <c r="AFD79" s="2"/>
      <c r="AFE79" s="2"/>
      <c r="AFF79" s="2"/>
      <c r="AFG79" s="2"/>
      <c r="AFH79" s="2"/>
      <c r="AFI79" s="2"/>
      <c r="AFJ79" s="2"/>
      <c r="AFK79" s="2"/>
      <c r="AFL79" s="2"/>
      <c r="AFM79" s="2"/>
      <c r="AFN79" s="2"/>
      <c r="AFO79" s="2"/>
      <c r="AFP79" s="2"/>
      <c r="AFQ79" s="2"/>
      <c r="AFR79" s="2"/>
      <c r="AFS79" s="2"/>
      <c r="AFT79" s="2"/>
      <c r="AFU79" s="2"/>
      <c r="AFV79" s="2"/>
      <c r="AFW79" s="2"/>
      <c r="AFX79" s="2"/>
      <c r="AFY79" s="2"/>
      <c r="AFZ79" s="2"/>
      <c r="AGA79" s="2"/>
      <c r="AGB79" s="2"/>
      <c r="AGC79" s="2"/>
      <c r="AGD79" s="2"/>
      <c r="AGE79" s="2"/>
      <c r="AGF79" s="2"/>
      <c r="AGG79" s="2"/>
      <c r="AGH79" s="2"/>
      <c r="AGI79" s="2"/>
      <c r="AGJ79" s="2"/>
      <c r="AGK79" s="2"/>
      <c r="AGL79" s="2"/>
      <c r="AGM79" s="2"/>
      <c r="AGN79" s="2"/>
      <c r="AGO79" s="2"/>
      <c r="AGP79" s="2"/>
      <c r="AGQ79" s="2"/>
      <c r="AGR79" s="2"/>
      <c r="AGS79" s="2"/>
      <c r="AGT79" s="2"/>
      <c r="AGU79" s="2"/>
      <c r="AGV79" s="2"/>
      <c r="AGW79" s="2"/>
      <c r="AGX79" s="2"/>
      <c r="AGY79" s="2"/>
      <c r="AGZ79" s="2"/>
      <c r="AHA79" s="2"/>
      <c r="AHB79" s="2"/>
      <c r="AHC79" s="2"/>
      <c r="AHD79" s="2"/>
      <c r="AHE79" s="2"/>
      <c r="AHF79" s="2"/>
      <c r="AHG79" s="2"/>
      <c r="AHH79" s="2"/>
      <c r="AHI79" s="2"/>
      <c r="AHJ79" s="2"/>
      <c r="AHK79" s="2"/>
      <c r="AHL79" s="2"/>
      <c r="AHM79" s="2"/>
      <c r="AHN79" s="2"/>
      <c r="AHO79" s="2"/>
      <c r="AHP79" s="2"/>
      <c r="AHQ79" s="2"/>
      <c r="AHR79" s="2"/>
      <c r="AHS79" s="2"/>
      <c r="AHT79" s="2"/>
      <c r="AHU79" s="2"/>
      <c r="AHV79" s="2"/>
      <c r="AHW79" s="2"/>
      <c r="AHX79" s="2"/>
      <c r="AHY79" s="2"/>
      <c r="AHZ79" s="2"/>
      <c r="AIA79" s="2"/>
      <c r="AIB79" s="2"/>
      <c r="AIC79" s="2"/>
      <c r="AID79" s="2"/>
      <c r="AIE79" s="2"/>
      <c r="AIF79" s="2"/>
      <c r="AIG79" s="2"/>
      <c r="AIH79" s="2"/>
      <c r="AII79" s="2"/>
      <c r="AIJ79" s="2"/>
      <c r="AIK79" s="2"/>
      <c r="AIL79" s="2"/>
      <c r="AIM79" s="2"/>
      <c r="AIN79" s="2"/>
      <c r="AIO79" s="2"/>
      <c r="AIP79" s="2"/>
      <c r="AIQ79" s="2"/>
      <c r="AIR79" s="2"/>
      <c r="AIS79" s="2"/>
      <c r="AIT79" s="2"/>
      <c r="AIU79" s="2"/>
      <c r="AIV79" s="2"/>
      <c r="AIW79" s="2"/>
      <c r="AIX79" s="2"/>
      <c r="AIY79" s="2"/>
      <c r="AIZ79" s="2"/>
      <c r="AJA79" s="2"/>
      <c r="AJB79" s="2"/>
      <c r="AJC79" s="2"/>
      <c r="AJD79" s="2"/>
      <c r="AJE79" s="2"/>
      <c r="AJF79" s="2"/>
      <c r="AJG79" s="2"/>
      <c r="AJH79" s="2"/>
      <c r="AJI79" s="2"/>
      <c r="AJJ79" s="2"/>
      <c r="AJK79" s="2"/>
      <c r="AJL79" s="2"/>
      <c r="AJM79" s="2"/>
      <c r="AJN79" s="2"/>
      <c r="AJO79" s="2"/>
      <c r="AJP79" s="2"/>
      <c r="AJQ79" s="2"/>
      <c r="AJR79" s="2"/>
      <c r="AJS79" s="2"/>
      <c r="AJT79" s="2"/>
      <c r="AJU79" s="2"/>
      <c r="AJV79" s="2"/>
      <c r="AJW79" s="2"/>
      <c r="AJX79" s="2"/>
      <c r="AJY79" s="2"/>
      <c r="AJZ79" s="2"/>
      <c r="AKA79" s="2"/>
      <c r="AKB79" s="2"/>
      <c r="AKC79" s="2"/>
      <c r="AKD79" s="2"/>
      <c r="AKE79" s="2"/>
      <c r="AKF79" s="2"/>
      <c r="AKG79" s="2"/>
      <c r="AKH79" s="2"/>
      <c r="AKI79" s="2"/>
      <c r="AKJ79" s="2"/>
      <c r="AKK79" s="2"/>
      <c r="AKL79" s="2"/>
      <c r="AKM79" s="2"/>
      <c r="AKN79" s="2"/>
      <c r="AKO79" s="2"/>
      <c r="AKP79" s="2"/>
      <c r="AKQ79" s="2"/>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c r="ALT79" s="2"/>
      <c r="ALU79" s="2"/>
      <c r="ALV79" s="2"/>
      <c r="ALW79" s="2"/>
      <c r="ALX79" s="2"/>
      <c r="ALY79" s="2"/>
      <c r="ALZ79" s="2"/>
    </row>
    <row r="80" spans="1:1014" x14ac:dyDescent="0.25">
      <c r="A80" s="48">
        <v>74</v>
      </c>
      <c r="B80" s="77" t="s">
        <v>76</v>
      </c>
      <c r="C80" s="77" t="s">
        <v>77</v>
      </c>
      <c r="D80" s="78">
        <f t="shared" si="21"/>
        <v>4147.0333333333338</v>
      </c>
      <c r="E80" s="92">
        <f t="shared" si="22"/>
        <v>2969.6</v>
      </c>
      <c r="F80" s="92">
        <f>N80*$C$2</f>
        <v>3225.6</v>
      </c>
      <c r="G80" s="83" t="s">
        <v>116</v>
      </c>
      <c r="H80" s="83">
        <v>4815</v>
      </c>
      <c r="I80" s="83">
        <v>5100</v>
      </c>
      <c r="J80" s="83">
        <v>4522</v>
      </c>
      <c r="K80" s="84" t="s">
        <v>116</v>
      </c>
      <c r="L80" s="84">
        <v>4250</v>
      </c>
      <c r="M80" s="93">
        <v>290</v>
      </c>
      <c r="N80" s="93">
        <v>315</v>
      </c>
      <c r="O80" s="48">
        <f t="shared" si="17"/>
        <v>6</v>
      </c>
      <c r="Q80" s="48">
        <f t="shared" si="18"/>
        <v>74</v>
      </c>
      <c r="R80" s="51" t="str">
        <f t="shared" si="19"/>
        <v>Malus domestica</v>
      </c>
      <c r="S80" s="50">
        <f t="shared" si="20"/>
        <v>308.36188057259153</v>
      </c>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c r="LI80" s="2"/>
      <c r="LJ80" s="2"/>
      <c r="LK80" s="2"/>
      <c r="LL80" s="2"/>
      <c r="LM80" s="2"/>
      <c r="LN80" s="2"/>
      <c r="LO80" s="2"/>
      <c r="LP80" s="2"/>
      <c r="LQ80" s="2"/>
      <c r="LR80" s="2"/>
      <c r="LS80" s="2"/>
      <c r="LT80" s="2"/>
      <c r="LU80" s="2"/>
      <c r="LV80" s="2"/>
      <c r="LW80" s="2"/>
      <c r="LX80" s="2"/>
      <c r="LY80" s="2"/>
      <c r="LZ80" s="2"/>
      <c r="MA80" s="2"/>
      <c r="MB80" s="2"/>
      <c r="MC80" s="2"/>
      <c r="MD80" s="2"/>
      <c r="ME80" s="2"/>
      <c r="MF80" s="2"/>
      <c r="MG80" s="2"/>
      <c r="MH80" s="2"/>
      <c r="MI80" s="2"/>
      <c r="MJ80" s="2"/>
      <c r="MK80" s="2"/>
      <c r="ML80" s="2"/>
      <c r="MM80" s="2"/>
      <c r="MN80" s="2"/>
      <c r="MO80" s="2"/>
      <c r="MP80" s="2"/>
      <c r="MQ80" s="2"/>
      <c r="MR80" s="2"/>
      <c r="MS80" s="2"/>
      <c r="MT80" s="2"/>
      <c r="MU80" s="2"/>
      <c r="MV80" s="2"/>
      <c r="MW80" s="2"/>
      <c r="MX80" s="2"/>
      <c r="MY80" s="2"/>
      <c r="MZ80" s="2"/>
      <c r="NA80" s="2"/>
      <c r="NB80" s="2"/>
      <c r="NC80" s="2"/>
      <c r="ND80" s="2"/>
      <c r="NE80" s="2"/>
      <c r="NF80" s="2"/>
      <c r="NG80" s="2"/>
      <c r="NH80" s="2"/>
      <c r="NI80" s="2"/>
      <c r="NJ80" s="2"/>
      <c r="NK80" s="2"/>
      <c r="NL80" s="2"/>
      <c r="NM80" s="2"/>
      <c r="NN80" s="2"/>
      <c r="NO80" s="2"/>
      <c r="NP80" s="2"/>
      <c r="NQ80" s="2"/>
      <c r="NR80" s="2"/>
      <c r="NS80" s="2"/>
      <c r="NT80" s="2"/>
      <c r="NU80" s="2"/>
      <c r="NV80" s="2"/>
      <c r="NW80" s="2"/>
      <c r="NX80" s="2"/>
      <c r="NY80" s="2"/>
      <c r="NZ80" s="2"/>
      <c r="OA80" s="2"/>
      <c r="OB80" s="2"/>
      <c r="OC80" s="2"/>
      <c r="OD80" s="2"/>
      <c r="OE80" s="2"/>
      <c r="OF80" s="2"/>
      <c r="OG80" s="2"/>
      <c r="OH80" s="2"/>
      <c r="OI80" s="2"/>
      <c r="OJ80" s="2"/>
      <c r="OK80" s="2"/>
      <c r="OL80" s="2"/>
      <c r="OM80" s="2"/>
      <c r="ON80" s="2"/>
      <c r="OO80" s="2"/>
      <c r="OP80" s="2"/>
      <c r="OQ80" s="2"/>
      <c r="OR80" s="2"/>
      <c r="OS80" s="2"/>
      <c r="OT80" s="2"/>
      <c r="OU80" s="2"/>
      <c r="OV80" s="2"/>
      <c r="OW80" s="2"/>
      <c r="OX80" s="2"/>
      <c r="OY80" s="2"/>
      <c r="OZ80" s="2"/>
      <c r="PA80" s="2"/>
      <c r="PB80" s="2"/>
      <c r="PC80" s="2"/>
      <c r="PD80" s="2"/>
      <c r="PE80" s="2"/>
      <c r="PF80" s="2"/>
      <c r="PG80" s="2"/>
      <c r="PH80" s="2"/>
      <c r="PI80" s="2"/>
      <c r="PJ80" s="2"/>
      <c r="PK80" s="2"/>
      <c r="PL80" s="2"/>
      <c r="PM80" s="2"/>
      <c r="PN80" s="2"/>
      <c r="PO80" s="2"/>
      <c r="PP80" s="2"/>
      <c r="PQ80" s="2"/>
      <c r="PR80" s="2"/>
      <c r="PS80" s="2"/>
      <c r="PT80" s="2"/>
      <c r="PU80" s="2"/>
      <c r="PV80" s="2"/>
      <c r="PW80" s="2"/>
      <c r="PX80" s="2"/>
      <c r="PY80" s="2"/>
      <c r="PZ80" s="2"/>
      <c r="QA80" s="2"/>
      <c r="QB80" s="2"/>
      <c r="QC80" s="2"/>
      <c r="QD80" s="2"/>
      <c r="QE80" s="2"/>
      <c r="QF80" s="2"/>
      <c r="QG80" s="2"/>
      <c r="QH80" s="2"/>
      <c r="QI80" s="2"/>
      <c r="QJ80" s="2"/>
      <c r="QK80" s="2"/>
      <c r="QL80" s="2"/>
      <c r="QM80" s="2"/>
      <c r="QN80" s="2"/>
      <c r="QO80" s="2"/>
      <c r="QP80" s="2"/>
      <c r="QQ80" s="2"/>
      <c r="QR80" s="2"/>
      <c r="QS80" s="2"/>
      <c r="QT80" s="2"/>
      <c r="QU80" s="2"/>
      <c r="QV80" s="2"/>
      <c r="QW80" s="2"/>
      <c r="QX80" s="2"/>
      <c r="QY80" s="2"/>
      <c r="QZ80" s="2"/>
      <c r="RA80" s="2"/>
      <c r="RB80" s="2"/>
      <c r="RC80" s="2"/>
      <c r="RD80" s="2"/>
      <c r="RE80" s="2"/>
      <c r="RF80" s="2"/>
      <c r="RG80" s="2"/>
      <c r="RH80" s="2"/>
      <c r="RI80" s="2"/>
      <c r="RJ80" s="2"/>
      <c r="RK80" s="2"/>
      <c r="RL80" s="2"/>
      <c r="RM80" s="2"/>
      <c r="RN80" s="2"/>
      <c r="RO80" s="2"/>
      <c r="RP80" s="2"/>
      <c r="RQ80" s="2"/>
      <c r="RR80" s="2"/>
      <c r="RS80" s="2"/>
      <c r="RT80" s="2"/>
      <c r="RU80" s="2"/>
      <c r="RV80" s="2"/>
      <c r="RW80" s="2"/>
      <c r="RX80" s="2"/>
      <c r="RY80" s="2"/>
      <c r="RZ80" s="2"/>
      <c r="SA80" s="2"/>
      <c r="SB80" s="2"/>
      <c r="SC80" s="2"/>
      <c r="SD80" s="2"/>
      <c r="SE80" s="2"/>
      <c r="SF80" s="2"/>
      <c r="SG80" s="2"/>
      <c r="SH80" s="2"/>
      <c r="SI80" s="2"/>
      <c r="SJ80" s="2"/>
      <c r="SK80" s="2"/>
      <c r="SL80" s="2"/>
      <c r="SM80" s="2"/>
      <c r="SN80" s="2"/>
      <c r="SO80" s="2"/>
      <c r="SP80" s="2"/>
      <c r="SQ80" s="2"/>
      <c r="SR80" s="2"/>
      <c r="SS80" s="2"/>
      <c r="ST80" s="2"/>
      <c r="SU80" s="2"/>
      <c r="SV80" s="2"/>
      <c r="SW80" s="2"/>
      <c r="SX80" s="2"/>
      <c r="SY80" s="2"/>
      <c r="SZ80" s="2"/>
      <c r="TA80" s="2"/>
      <c r="TB80" s="2"/>
      <c r="TC80" s="2"/>
      <c r="TD80" s="2"/>
      <c r="TE80" s="2"/>
      <c r="TF80" s="2"/>
      <c r="TG80" s="2"/>
      <c r="TH80" s="2"/>
      <c r="TI80" s="2"/>
      <c r="TJ80" s="2"/>
      <c r="TK80" s="2"/>
      <c r="TL80" s="2"/>
      <c r="TM80" s="2"/>
      <c r="TN80" s="2"/>
      <c r="TO80" s="2"/>
      <c r="TP80" s="2"/>
      <c r="TQ80" s="2"/>
      <c r="TR80" s="2"/>
      <c r="TS80" s="2"/>
      <c r="TT80" s="2"/>
      <c r="TU80" s="2"/>
      <c r="TV80" s="2"/>
      <c r="TW80" s="2"/>
      <c r="TX80" s="2"/>
      <c r="TY80" s="2"/>
      <c r="TZ80" s="2"/>
      <c r="UA80" s="2"/>
      <c r="UB80" s="2"/>
      <c r="UC80" s="2"/>
      <c r="UD80" s="2"/>
      <c r="UE80" s="2"/>
      <c r="UF80" s="2"/>
      <c r="UG80" s="2"/>
      <c r="UH80" s="2"/>
      <c r="UI80" s="2"/>
      <c r="UJ80" s="2"/>
      <c r="UK80" s="2"/>
      <c r="UL80" s="2"/>
      <c r="UM80" s="2"/>
      <c r="UN80" s="2"/>
      <c r="UO80" s="2"/>
      <c r="UP80" s="2"/>
      <c r="UQ80" s="2"/>
      <c r="UR80" s="2"/>
      <c r="US80" s="2"/>
      <c r="UT80" s="2"/>
      <c r="UU80" s="2"/>
      <c r="UV80" s="2"/>
      <c r="UW80" s="2"/>
      <c r="UX80" s="2"/>
      <c r="UY80" s="2"/>
      <c r="UZ80" s="2"/>
      <c r="VA80" s="2"/>
      <c r="VB80" s="2"/>
      <c r="VC80" s="2"/>
      <c r="VD80" s="2"/>
      <c r="VE80" s="2"/>
      <c r="VF80" s="2"/>
      <c r="VG80" s="2"/>
      <c r="VH80" s="2"/>
      <c r="VI80" s="2"/>
      <c r="VJ80" s="2"/>
      <c r="VK80" s="2"/>
      <c r="VL80" s="2"/>
      <c r="VM80" s="2"/>
      <c r="VN80" s="2"/>
      <c r="VO80" s="2"/>
      <c r="VP80" s="2"/>
      <c r="VQ80" s="2"/>
      <c r="VR80" s="2"/>
      <c r="VS80" s="2"/>
      <c r="VT80" s="2"/>
      <c r="VU80" s="2"/>
      <c r="VV80" s="2"/>
      <c r="VW80" s="2"/>
      <c r="VX80" s="2"/>
      <c r="VY80" s="2"/>
      <c r="VZ80" s="2"/>
      <c r="WA80" s="2"/>
      <c r="WB80" s="2"/>
      <c r="WC80" s="2"/>
      <c r="WD80" s="2"/>
      <c r="WE80" s="2"/>
      <c r="WF80" s="2"/>
      <c r="WG80" s="2"/>
      <c r="WH80" s="2"/>
      <c r="WI80" s="2"/>
      <c r="WJ80" s="2"/>
      <c r="WK80" s="2"/>
      <c r="WL80" s="2"/>
      <c r="WM80" s="2"/>
      <c r="WN80" s="2"/>
      <c r="WO80" s="2"/>
      <c r="WP80" s="2"/>
      <c r="WQ80" s="2"/>
      <c r="WR80" s="2"/>
      <c r="WS80" s="2"/>
      <c r="WT80" s="2"/>
      <c r="WU80" s="2"/>
      <c r="WV80" s="2"/>
      <c r="WW80" s="2"/>
      <c r="WX80" s="2"/>
      <c r="WY80" s="2"/>
      <c r="WZ80" s="2"/>
      <c r="XA80" s="2"/>
      <c r="XB80" s="2"/>
      <c r="XC80" s="2"/>
      <c r="XD80" s="2"/>
      <c r="XE80" s="2"/>
      <c r="XF80" s="2"/>
      <c r="XG80" s="2"/>
      <c r="XH80" s="2"/>
      <c r="XI80" s="2"/>
      <c r="XJ80" s="2"/>
      <c r="XK80" s="2"/>
      <c r="XL80" s="2"/>
      <c r="XM80" s="2"/>
      <c r="XN80" s="2"/>
      <c r="XO80" s="2"/>
      <c r="XP80" s="2"/>
      <c r="XQ80" s="2"/>
      <c r="XR80" s="2"/>
      <c r="XS80" s="2"/>
      <c r="XT80" s="2"/>
      <c r="XU80" s="2"/>
      <c r="XV80" s="2"/>
      <c r="XW80" s="2"/>
      <c r="XX80" s="2"/>
      <c r="XY80" s="2"/>
      <c r="XZ80" s="2"/>
      <c r="YA80" s="2"/>
      <c r="YB80" s="2"/>
      <c r="YC80" s="2"/>
      <c r="YD80" s="2"/>
      <c r="YE80" s="2"/>
      <c r="YF80" s="2"/>
      <c r="YG80" s="2"/>
      <c r="YH80" s="2"/>
      <c r="YI80" s="2"/>
      <c r="YJ80" s="2"/>
      <c r="YK80" s="2"/>
      <c r="YL80" s="2"/>
      <c r="YM80" s="2"/>
      <c r="YN80" s="2"/>
      <c r="YO80" s="2"/>
      <c r="YP80" s="2"/>
      <c r="YQ80" s="2"/>
      <c r="YR80" s="2"/>
      <c r="YS80" s="2"/>
      <c r="YT80" s="2"/>
      <c r="YU80" s="2"/>
      <c r="YV80" s="2"/>
      <c r="YW80" s="2"/>
      <c r="YX80" s="2"/>
      <c r="YY80" s="2"/>
      <c r="YZ80" s="2"/>
      <c r="ZA80" s="2"/>
      <c r="ZB80" s="2"/>
      <c r="ZC80" s="2"/>
      <c r="ZD80" s="2"/>
      <c r="ZE80" s="2"/>
      <c r="ZF80" s="2"/>
      <c r="ZG80" s="2"/>
      <c r="ZH80" s="2"/>
      <c r="ZI80" s="2"/>
      <c r="ZJ80" s="2"/>
      <c r="ZK80" s="2"/>
      <c r="ZL80" s="2"/>
      <c r="ZM80" s="2"/>
      <c r="ZN80" s="2"/>
      <c r="ZO80" s="2"/>
      <c r="ZP80" s="2"/>
      <c r="ZQ80" s="2"/>
      <c r="ZR80" s="2"/>
      <c r="ZS80" s="2"/>
      <c r="ZT80" s="2"/>
      <c r="ZU80" s="2"/>
      <c r="ZV80" s="2"/>
      <c r="ZW80" s="2"/>
      <c r="ZX80" s="2"/>
      <c r="ZY80" s="2"/>
      <c r="ZZ80" s="2"/>
      <c r="AAA80" s="2"/>
      <c r="AAB80" s="2"/>
      <c r="AAC80" s="2"/>
      <c r="AAD80" s="2"/>
      <c r="AAE80" s="2"/>
      <c r="AAF80" s="2"/>
      <c r="AAG80" s="2"/>
      <c r="AAH80" s="2"/>
      <c r="AAI80" s="2"/>
      <c r="AAJ80" s="2"/>
      <c r="AAK80" s="2"/>
      <c r="AAL80" s="2"/>
      <c r="AAM80" s="2"/>
      <c r="AAN80" s="2"/>
      <c r="AAO80" s="2"/>
      <c r="AAP80" s="2"/>
      <c r="AAQ80" s="2"/>
      <c r="AAR80" s="2"/>
      <c r="AAS80" s="2"/>
      <c r="AAT80" s="2"/>
      <c r="AAU80" s="2"/>
      <c r="AAV80" s="2"/>
      <c r="AAW80" s="2"/>
      <c r="AAX80" s="2"/>
      <c r="AAY80" s="2"/>
      <c r="AAZ80" s="2"/>
      <c r="ABA80" s="2"/>
      <c r="ABB80" s="2"/>
      <c r="ABC80" s="2"/>
      <c r="ABD80" s="2"/>
      <c r="ABE80" s="2"/>
      <c r="ABF80" s="2"/>
      <c r="ABG80" s="2"/>
      <c r="ABH80" s="2"/>
      <c r="ABI80" s="2"/>
      <c r="ABJ80" s="2"/>
      <c r="ABK80" s="2"/>
      <c r="ABL80" s="2"/>
      <c r="ABM80" s="2"/>
      <c r="ABN80" s="2"/>
      <c r="ABO80" s="2"/>
      <c r="ABP80" s="2"/>
      <c r="ABQ80" s="2"/>
      <c r="ABR80" s="2"/>
      <c r="ABS80" s="2"/>
      <c r="ABT80" s="2"/>
      <c r="ABU80" s="2"/>
      <c r="ABV80" s="2"/>
      <c r="ABW80" s="2"/>
      <c r="ABX80" s="2"/>
      <c r="ABY80" s="2"/>
      <c r="ABZ80" s="2"/>
      <c r="ACA80" s="2"/>
      <c r="ACB80" s="2"/>
      <c r="ACC80" s="2"/>
      <c r="ACD80" s="2"/>
      <c r="ACE80" s="2"/>
      <c r="ACF80" s="2"/>
      <c r="ACG80" s="2"/>
      <c r="ACH80" s="2"/>
      <c r="ACI80" s="2"/>
      <c r="ACJ80" s="2"/>
      <c r="ACK80" s="2"/>
      <c r="ACL80" s="2"/>
      <c r="ACM80" s="2"/>
      <c r="ACN80" s="2"/>
      <c r="ACO80" s="2"/>
      <c r="ACP80" s="2"/>
      <c r="ACQ80" s="2"/>
      <c r="ACR80" s="2"/>
      <c r="ACS80" s="2"/>
      <c r="ACT80" s="2"/>
      <c r="ACU80" s="2"/>
      <c r="ACV80" s="2"/>
      <c r="ACW80" s="2"/>
      <c r="ACX80" s="2"/>
      <c r="ACY80" s="2"/>
      <c r="ACZ80" s="2"/>
      <c r="ADA80" s="2"/>
      <c r="ADB80" s="2"/>
      <c r="ADC80" s="2"/>
      <c r="ADD80" s="2"/>
      <c r="ADE80" s="2"/>
      <c r="ADF80" s="2"/>
      <c r="ADG80" s="2"/>
      <c r="ADH80" s="2"/>
      <c r="ADI80" s="2"/>
      <c r="ADJ80" s="2"/>
      <c r="ADK80" s="2"/>
      <c r="ADL80" s="2"/>
      <c r="ADM80" s="2"/>
      <c r="ADN80" s="2"/>
      <c r="ADO80" s="2"/>
      <c r="ADP80" s="2"/>
      <c r="ADQ80" s="2"/>
      <c r="ADR80" s="2"/>
      <c r="ADS80" s="2"/>
      <c r="ADT80" s="2"/>
      <c r="ADU80" s="2"/>
      <c r="ADV80" s="2"/>
      <c r="ADW80" s="2"/>
      <c r="ADX80" s="2"/>
      <c r="ADY80" s="2"/>
      <c r="ADZ80" s="2"/>
      <c r="AEA80" s="2"/>
      <c r="AEB80" s="2"/>
      <c r="AEC80" s="2"/>
      <c r="AED80" s="2"/>
      <c r="AEE80" s="2"/>
      <c r="AEF80" s="2"/>
      <c r="AEG80" s="2"/>
      <c r="AEH80" s="2"/>
      <c r="AEI80" s="2"/>
      <c r="AEJ80" s="2"/>
      <c r="AEK80" s="2"/>
      <c r="AEL80" s="2"/>
      <c r="AEM80" s="2"/>
      <c r="AEN80" s="2"/>
      <c r="AEO80" s="2"/>
      <c r="AEP80" s="2"/>
      <c r="AEQ80" s="2"/>
      <c r="AER80" s="2"/>
      <c r="AES80" s="2"/>
      <c r="AET80" s="2"/>
      <c r="AEU80" s="2"/>
      <c r="AEV80" s="2"/>
      <c r="AEW80" s="2"/>
      <c r="AEX80" s="2"/>
      <c r="AEY80" s="2"/>
      <c r="AEZ80" s="2"/>
      <c r="AFA80" s="2"/>
      <c r="AFB80" s="2"/>
      <c r="AFC80" s="2"/>
      <c r="AFD80" s="2"/>
      <c r="AFE80" s="2"/>
      <c r="AFF80" s="2"/>
      <c r="AFG80" s="2"/>
      <c r="AFH80" s="2"/>
      <c r="AFI80" s="2"/>
      <c r="AFJ80" s="2"/>
      <c r="AFK80" s="2"/>
      <c r="AFL80" s="2"/>
      <c r="AFM80" s="2"/>
      <c r="AFN80" s="2"/>
      <c r="AFO80" s="2"/>
      <c r="AFP80" s="2"/>
      <c r="AFQ80" s="2"/>
      <c r="AFR80" s="2"/>
      <c r="AFS80" s="2"/>
      <c r="AFT80" s="2"/>
      <c r="AFU80" s="2"/>
      <c r="AFV80" s="2"/>
      <c r="AFW80" s="2"/>
      <c r="AFX80" s="2"/>
      <c r="AFY80" s="2"/>
      <c r="AFZ80" s="2"/>
      <c r="AGA80" s="2"/>
      <c r="AGB80" s="2"/>
      <c r="AGC80" s="2"/>
      <c r="AGD80" s="2"/>
      <c r="AGE80" s="2"/>
      <c r="AGF80" s="2"/>
      <c r="AGG80" s="2"/>
      <c r="AGH80" s="2"/>
      <c r="AGI80" s="2"/>
      <c r="AGJ80" s="2"/>
      <c r="AGK80" s="2"/>
      <c r="AGL80" s="2"/>
      <c r="AGM80" s="2"/>
      <c r="AGN80" s="2"/>
      <c r="AGO80" s="2"/>
      <c r="AGP80" s="2"/>
      <c r="AGQ80" s="2"/>
      <c r="AGR80" s="2"/>
      <c r="AGS80" s="2"/>
      <c r="AGT80" s="2"/>
      <c r="AGU80" s="2"/>
      <c r="AGV80" s="2"/>
      <c r="AGW80" s="2"/>
      <c r="AGX80" s="2"/>
      <c r="AGY80" s="2"/>
      <c r="AGZ80" s="2"/>
      <c r="AHA80" s="2"/>
      <c r="AHB80" s="2"/>
      <c r="AHC80" s="2"/>
      <c r="AHD80" s="2"/>
      <c r="AHE80" s="2"/>
      <c r="AHF80" s="2"/>
      <c r="AHG80" s="2"/>
      <c r="AHH80" s="2"/>
      <c r="AHI80" s="2"/>
      <c r="AHJ80" s="2"/>
      <c r="AHK80" s="2"/>
      <c r="AHL80" s="2"/>
      <c r="AHM80" s="2"/>
      <c r="AHN80" s="2"/>
      <c r="AHO80" s="2"/>
      <c r="AHP80" s="2"/>
      <c r="AHQ80" s="2"/>
      <c r="AHR80" s="2"/>
      <c r="AHS80" s="2"/>
      <c r="AHT80" s="2"/>
      <c r="AHU80" s="2"/>
      <c r="AHV80" s="2"/>
      <c r="AHW80" s="2"/>
      <c r="AHX80" s="2"/>
      <c r="AHY80" s="2"/>
      <c r="AHZ80" s="2"/>
      <c r="AIA80" s="2"/>
      <c r="AIB80" s="2"/>
      <c r="AIC80" s="2"/>
      <c r="AID80" s="2"/>
      <c r="AIE80" s="2"/>
      <c r="AIF80" s="2"/>
      <c r="AIG80" s="2"/>
      <c r="AIH80" s="2"/>
      <c r="AII80" s="2"/>
      <c r="AIJ80" s="2"/>
      <c r="AIK80" s="2"/>
      <c r="AIL80" s="2"/>
      <c r="AIM80" s="2"/>
      <c r="AIN80" s="2"/>
      <c r="AIO80" s="2"/>
      <c r="AIP80" s="2"/>
      <c r="AIQ80" s="2"/>
      <c r="AIR80" s="2"/>
      <c r="AIS80" s="2"/>
      <c r="AIT80" s="2"/>
      <c r="AIU80" s="2"/>
      <c r="AIV80" s="2"/>
      <c r="AIW80" s="2"/>
      <c r="AIX80" s="2"/>
      <c r="AIY80" s="2"/>
      <c r="AIZ80" s="2"/>
      <c r="AJA80" s="2"/>
      <c r="AJB80" s="2"/>
      <c r="AJC80" s="2"/>
      <c r="AJD80" s="2"/>
      <c r="AJE80" s="2"/>
      <c r="AJF80" s="2"/>
      <c r="AJG80" s="2"/>
      <c r="AJH80" s="2"/>
      <c r="AJI80" s="2"/>
      <c r="AJJ80" s="2"/>
      <c r="AJK80" s="2"/>
      <c r="AJL80" s="2"/>
      <c r="AJM80" s="2"/>
      <c r="AJN80" s="2"/>
      <c r="AJO80" s="2"/>
      <c r="AJP80" s="2"/>
      <c r="AJQ80" s="2"/>
      <c r="AJR80" s="2"/>
      <c r="AJS80" s="2"/>
      <c r="AJT80" s="2"/>
      <c r="AJU80" s="2"/>
      <c r="AJV80" s="2"/>
      <c r="AJW80" s="2"/>
      <c r="AJX80" s="2"/>
      <c r="AJY80" s="2"/>
      <c r="AJZ80" s="2"/>
      <c r="AKA80" s="2"/>
      <c r="AKB80" s="2"/>
      <c r="AKC80" s="2"/>
      <c r="AKD80" s="2"/>
      <c r="AKE80" s="2"/>
      <c r="AKF80" s="2"/>
      <c r="AKG80" s="2"/>
      <c r="AKH80" s="2"/>
      <c r="AKI80" s="2"/>
      <c r="AKJ80" s="2"/>
      <c r="AKK80" s="2"/>
      <c r="AKL80" s="2"/>
      <c r="AKM80" s="2"/>
      <c r="AKN80" s="2"/>
      <c r="AKO80" s="2"/>
      <c r="AKP80" s="2"/>
      <c r="AKQ80" s="2"/>
      <c r="AKR80" s="2"/>
      <c r="AKS80" s="2"/>
      <c r="AKT80" s="2"/>
      <c r="AKU80" s="2"/>
      <c r="AKV80" s="2"/>
      <c r="AKW80" s="2"/>
      <c r="AKX80" s="2"/>
      <c r="AKY80" s="2"/>
      <c r="AKZ80" s="2"/>
      <c r="ALA80" s="2"/>
      <c r="ALB80" s="2"/>
      <c r="ALC80" s="2"/>
      <c r="ALD80" s="2"/>
      <c r="ALE80" s="2"/>
      <c r="ALF80" s="2"/>
      <c r="ALG80" s="2"/>
      <c r="ALH80" s="2"/>
      <c r="ALI80" s="2"/>
      <c r="ALJ80" s="2"/>
      <c r="ALK80" s="2"/>
      <c r="ALL80" s="2"/>
      <c r="ALM80" s="2"/>
      <c r="ALN80" s="2"/>
      <c r="ALO80" s="2"/>
      <c r="ALP80" s="2"/>
      <c r="ALQ80" s="2"/>
      <c r="ALR80" s="2"/>
      <c r="ALS80" s="2"/>
      <c r="ALT80" s="2"/>
      <c r="ALU80" s="2"/>
      <c r="ALV80" s="2"/>
      <c r="ALW80" s="2"/>
      <c r="ALX80" s="2"/>
      <c r="ALY80" s="2"/>
      <c r="ALZ80" s="2"/>
    </row>
    <row r="81" spans="1:1014" x14ac:dyDescent="0.25">
      <c r="A81" s="48">
        <v>75</v>
      </c>
      <c r="B81" s="77" t="s">
        <v>290</v>
      </c>
      <c r="C81" s="77" t="s">
        <v>152</v>
      </c>
      <c r="D81" s="78">
        <f t="shared" si="21"/>
        <v>3703.542857142857</v>
      </c>
      <c r="E81" s="92">
        <f t="shared" si="22"/>
        <v>3379.2000000000003</v>
      </c>
      <c r="F81" s="92">
        <f>N81*$C$2</f>
        <v>3225.6</v>
      </c>
      <c r="G81" s="98">
        <v>3700</v>
      </c>
      <c r="H81" s="98">
        <v>4280</v>
      </c>
      <c r="I81" s="98">
        <v>3860</v>
      </c>
      <c r="J81" s="88" t="s">
        <v>116</v>
      </c>
      <c r="K81" s="98">
        <v>3770</v>
      </c>
      <c r="L81" s="88">
        <v>3710</v>
      </c>
      <c r="M81" s="94">
        <v>330</v>
      </c>
      <c r="N81" s="99">
        <v>315</v>
      </c>
      <c r="O81" s="48">
        <f t="shared" si="17"/>
        <v>7</v>
      </c>
      <c r="Q81" s="48">
        <f t="shared" si="18"/>
        <v>75</v>
      </c>
      <c r="R81" s="51" t="str">
        <f t="shared" si="19"/>
        <v>Malus 'Evereste'</v>
      </c>
      <c r="S81" s="50">
        <f t="shared" si="20"/>
        <v>275.38516052674441</v>
      </c>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c r="LI81" s="2"/>
      <c r="LJ81" s="2"/>
      <c r="LK81" s="2"/>
      <c r="LL81" s="2"/>
      <c r="LM81" s="2"/>
      <c r="LN81" s="2"/>
      <c r="LO81" s="2"/>
      <c r="LP81" s="2"/>
      <c r="LQ81" s="2"/>
      <c r="LR81" s="2"/>
      <c r="LS81" s="2"/>
      <c r="LT81" s="2"/>
      <c r="LU81" s="2"/>
      <c r="LV81" s="2"/>
      <c r="LW81" s="2"/>
      <c r="LX81" s="2"/>
      <c r="LY81" s="2"/>
      <c r="LZ81" s="2"/>
      <c r="MA81" s="2"/>
      <c r="MB81" s="2"/>
      <c r="MC81" s="2"/>
      <c r="MD81" s="2"/>
      <c r="ME81" s="2"/>
      <c r="MF81" s="2"/>
      <c r="MG81" s="2"/>
      <c r="MH81" s="2"/>
      <c r="MI81" s="2"/>
      <c r="MJ81" s="2"/>
      <c r="MK81" s="2"/>
      <c r="ML81" s="2"/>
      <c r="MM81" s="2"/>
      <c r="MN81" s="2"/>
      <c r="MO81" s="2"/>
      <c r="MP81" s="2"/>
      <c r="MQ81" s="2"/>
      <c r="MR81" s="2"/>
      <c r="MS81" s="2"/>
      <c r="MT81" s="2"/>
      <c r="MU81" s="2"/>
      <c r="MV81" s="2"/>
      <c r="MW81" s="2"/>
      <c r="MX81" s="2"/>
      <c r="MY81" s="2"/>
      <c r="MZ81" s="2"/>
      <c r="NA81" s="2"/>
      <c r="NB81" s="2"/>
      <c r="NC81" s="2"/>
      <c r="ND81" s="2"/>
      <c r="NE81" s="2"/>
      <c r="NF81" s="2"/>
      <c r="NG81" s="2"/>
      <c r="NH81" s="2"/>
      <c r="NI81" s="2"/>
      <c r="NJ81" s="2"/>
      <c r="NK81" s="2"/>
      <c r="NL81" s="2"/>
      <c r="NM81" s="2"/>
      <c r="NN81" s="2"/>
      <c r="NO81" s="2"/>
      <c r="NP81" s="2"/>
      <c r="NQ81" s="2"/>
      <c r="NR81" s="2"/>
      <c r="NS81" s="2"/>
      <c r="NT81" s="2"/>
      <c r="NU81" s="2"/>
      <c r="NV81" s="2"/>
      <c r="NW81" s="2"/>
      <c r="NX81" s="2"/>
      <c r="NY81" s="2"/>
      <c r="NZ81" s="2"/>
      <c r="OA81" s="2"/>
      <c r="OB81" s="2"/>
      <c r="OC81" s="2"/>
      <c r="OD81" s="2"/>
      <c r="OE81" s="2"/>
      <c r="OF81" s="2"/>
      <c r="OG81" s="2"/>
      <c r="OH81" s="2"/>
      <c r="OI81" s="2"/>
      <c r="OJ81" s="2"/>
      <c r="OK81" s="2"/>
      <c r="OL81" s="2"/>
      <c r="OM81" s="2"/>
      <c r="ON81" s="2"/>
      <c r="OO81" s="2"/>
      <c r="OP81" s="2"/>
      <c r="OQ81" s="2"/>
      <c r="OR81" s="2"/>
      <c r="OS81" s="2"/>
      <c r="OT81" s="2"/>
      <c r="OU81" s="2"/>
      <c r="OV81" s="2"/>
      <c r="OW81" s="2"/>
      <c r="OX81" s="2"/>
      <c r="OY81" s="2"/>
      <c r="OZ81" s="2"/>
      <c r="PA81" s="2"/>
      <c r="PB81" s="2"/>
      <c r="PC81" s="2"/>
      <c r="PD81" s="2"/>
      <c r="PE81" s="2"/>
      <c r="PF81" s="2"/>
      <c r="PG81" s="2"/>
      <c r="PH81" s="2"/>
      <c r="PI81" s="2"/>
      <c r="PJ81" s="2"/>
      <c r="PK81" s="2"/>
      <c r="PL81" s="2"/>
      <c r="PM81" s="2"/>
      <c r="PN81" s="2"/>
      <c r="PO81" s="2"/>
      <c r="PP81" s="2"/>
      <c r="PQ81" s="2"/>
      <c r="PR81" s="2"/>
      <c r="PS81" s="2"/>
      <c r="PT81" s="2"/>
      <c r="PU81" s="2"/>
      <c r="PV81" s="2"/>
      <c r="PW81" s="2"/>
      <c r="PX81" s="2"/>
      <c r="PY81" s="2"/>
      <c r="PZ81" s="2"/>
      <c r="QA81" s="2"/>
      <c r="QB81" s="2"/>
      <c r="QC81" s="2"/>
      <c r="QD81" s="2"/>
      <c r="QE81" s="2"/>
      <c r="QF81" s="2"/>
      <c r="QG81" s="2"/>
      <c r="QH81" s="2"/>
      <c r="QI81" s="2"/>
      <c r="QJ81" s="2"/>
      <c r="QK81" s="2"/>
      <c r="QL81" s="2"/>
      <c r="QM81" s="2"/>
      <c r="QN81" s="2"/>
      <c r="QO81" s="2"/>
      <c r="QP81" s="2"/>
      <c r="QQ81" s="2"/>
      <c r="QR81" s="2"/>
      <c r="QS81" s="2"/>
      <c r="QT81" s="2"/>
      <c r="QU81" s="2"/>
      <c r="QV81" s="2"/>
      <c r="QW81" s="2"/>
      <c r="QX81" s="2"/>
      <c r="QY81" s="2"/>
      <c r="QZ81" s="2"/>
      <c r="RA81" s="2"/>
      <c r="RB81" s="2"/>
      <c r="RC81" s="2"/>
      <c r="RD81" s="2"/>
      <c r="RE81" s="2"/>
      <c r="RF81" s="2"/>
      <c r="RG81" s="2"/>
      <c r="RH81" s="2"/>
      <c r="RI81" s="2"/>
      <c r="RJ81" s="2"/>
      <c r="RK81" s="2"/>
      <c r="RL81" s="2"/>
      <c r="RM81" s="2"/>
      <c r="RN81" s="2"/>
      <c r="RO81" s="2"/>
      <c r="RP81" s="2"/>
      <c r="RQ81" s="2"/>
      <c r="RR81" s="2"/>
      <c r="RS81" s="2"/>
      <c r="RT81" s="2"/>
      <c r="RU81" s="2"/>
      <c r="RV81" s="2"/>
      <c r="RW81" s="2"/>
      <c r="RX81" s="2"/>
      <c r="RY81" s="2"/>
      <c r="RZ81" s="2"/>
      <c r="SA81" s="2"/>
      <c r="SB81" s="2"/>
      <c r="SC81" s="2"/>
      <c r="SD81" s="2"/>
      <c r="SE81" s="2"/>
      <c r="SF81" s="2"/>
      <c r="SG81" s="2"/>
      <c r="SH81" s="2"/>
      <c r="SI81" s="2"/>
      <c r="SJ81" s="2"/>
      <c r="SK81" s="2"/>
      <c r="SL81" s="2"/>
      <c r="SM81" s="2"/>
      <c r="SN81" s="2"/>
      <c r="SO81" s="2"/>
      <c r="SP81" s="2"/>
      <c r="SQ81" s="2"/>
      <c r="SR81" s="2"/>
      <c r="SS81" s="2"/>
      <c r="ST81" s="2"/>
      <c r="SU81" s="2"/>
      <c r="SV81" s="2"/>
      <c r="SW81" s="2"/>
      <c r="SX81" s="2"/>
      <c r="SY81" s="2"/>
      <c r="SZ81" s="2"/>
      <c r="TA81" s="2"/>
      <c r="TB81" s="2"/>
      <c r="TC81" s="2"/>
      <c r="TD81" s="2"/>
      <c r="TE81" s="2"/>
      <c r="TF81" s="2"/>
      <c r="TG81" s="2"/>
      <c r="TH81" s="2"/>
      <c r="TI81" s="2"/>
      <c r="TJ81" s="2"/>
      <c r="TK81" s="2"/>
      <c r="TL81" s="2"/>
      <c r="TM81" s="2"/>
      <c r="TN81" s="2"/>
      <c r="TO81" s="2"/>
      <c r="TP81" s="2"/>
      <c r="TQ81" s="2"/>
      <c r="TR81" s="2"/>
      <c r="TS81" s="2"/>
      <c r="TT81" s="2"/>
      <c r="TU81" s="2"/>
      <c r="TV81" s="2"/>
      <c r="TW81" s="2"/>
      <c r="TX81" s="2"/>
      <c r="TY81" s="2"/>
      <c r="TZ81" s="2"/>
      <c r="UA81" s="2"/>
      <c r="UB81" s="2"/>
      <c r="UC81" s="2"/>
      <c r="UD81" s="2"/>
      <c r="UE81" s="2"/>
      <c r="UF81" s="2"/>
      <c r="UG81" s="2"/>
      <c r="UH81" s="2"/>
      <c r="UI81" s="2"/>
      <c r="UJ81" s="2"/>
      <c r="UK81" s="2"/>
      <c r="UL81" s="2"/>
      <c r="UM81" s="2"/>
      <c r="UN81" s="2"/>
      <c r="UO81" s="2"/>
      <c r="UP81" s="2"/>
      <c r="UQ81" s="2"/>
      <c r="UR81" s="2"/>
      <c r="US81" s="2"/>
      <c r="UT81" s="2"/>
      <c r="UU81" s="2"/>
      <c r="UV81" s="2"/>
      <c r="UW81" s="2"/>
      <c r="UX81" s="2"/>
      <c r="UY81" s="2"/>
      <c r="UZ81" s="2"/>
      <c r="VA81" s="2"/>
      <c r="VB81" s="2"/>
      <c r="VC81" s="2"/>
      <c r="VD81" s="2"/>
      <c r="VE81" s="2"/>
      <c r="VF81" s="2"/>
      <c r="VG81" s="2"/>
      <c r="VH81" s="2"/>
      <c r="VI81" s="2"/>
      <c r="VJ81" s="2"/>
      <c r="VK81" s="2"/>
      <c r="VL81" s="2"/>
      <c r="VM81" s="2"/>
      <c r="VN81" s="2"/>
      <c r="VO81" s="2"/>
      <c r="VP81" s="2"/>
      <c r="VQ81" s="2"/>
      <c r="VR81" s="2"/>
      <c r="VS81" s="2"/>
      <c r="VT81" s="2"/>
      <c r="VU81" s="2"/>
      <c r="VV81" s="2"/>
      <c r="VW81" s="2"/>
      <c r="VX81" s="2"/>
      <c r="VY81" s="2"/>
      <c r="VZ81" s="2"/>
      <c r="WA81" s="2"/>
      <c r="WB81" s="2"/>
      <c r="WC81" s="2"/>
      <c r="WD81" s="2"/>
      <c r="WE81" s="2"/>
      <c r="WF81" s="2"/>
      <c r="WG81" s="2"/>
      <c r="WH81" s="2"/>
      <c r="WI81" s="2"/>
      <c r="WJ81" s="2"/>
      <c r="WK81" s="2"/>
      <c r="WL81" s="2"/>
      <c r="WM81" s="2"/>
      <c r="WN81" s="2"/>
      <c r="WO81" s="2"/>
      <c r="WP81" s="2"/>
      <c r="WQ81" s="2"/>
      <c r="WR81" s="2"/>
      <c r="WS81" s="2"/>
      <c r="WT81" s="2"/>
      <c r="WU81" s="2"/>
      <c r="WV81" s="2"/>
      <c r="WW81" s="2"/>
      <c r="WX81" s="2"/>
      <c r="WY81" s="2"/>
      <c r="WZ81" s="2"/>
      <c r="XA81" s="2"/>
      <c r="XB81" s="2"/>
      <c r="XC81" s="2"/>
      <c r="XD81" s="2"/>
      <c r="XE81" s="2"/>
      <c r="XF81" s="2"/>
      <c r="XG81" s="2"/>
      <c r="XH81" s="2"/>
      <c r="XI81" s="2"/>
      <c r="XJ81" s="2"/>
      <c r="XK81" s="2"/>
      <c r="XL81" s="2"/>
      <c r="XM81" s="2"/>
      <c r="XN81" s="2"/>
      <c r="XO81" s="2"/>
      <c r="XP81" s="2"/>
      <c r="XQ81" s="2"/>
      <c r="XR81" s="2"/>
      <c r="XS81" s="2"/>
      <c r="XT81" s="2"/>
      <c r="XU81" s="2"/>
      <c r="XV81" s="2"/>
      <c r="XW81" s="2"/>
      <c r="XX81" s="2"/>
      <c r="XY81" s="2"/>
      <c r="XZ81" s="2"/>
      <c r="YA81" s="2"/>
      <c r="YB81" s="2"/>
      <c r="YC81" s="2"/>
      <c r="YD81" s="2"/>
      <c r="YE81" s="2"/>
      <c r="YF81" s="2"/>
      <c r="YG81" s="2"/>
      <c r="YH81" s="2"/>
      <c r="YI81" s="2"/>
      <c r="YJ81" s="2"/>
      <c r="YK81" s="2"/>
      <c r="YL81" s="2"/>
      <c r="YM81" s="2"/>
      <c r="YN81" s="2"/>
      <c r="YO81" s="2"/>
      <c r="YP81" s="2"/>
      <c r="YQ81" s="2"/>
      <c r="YR81" s="2"/>
      <c r="YS81" s="2"/>
      <c r="YT81" s="2"/>
      <c r="YU81" s="2"/>
      <c r="YV81" s="2"/>
      <c r="YW81" s="2"/>
      <c r="YX81" s="2"/>
      <c r="YY81" s="2"/>
      <c r="YZ81" s="2"/>
      <c r="ZA81" s="2"/>
      <c r="ZB81" s="2"/>
      <c r="ZC81" s="2"/>
      <c r="ZD81" s="2"/>
      <c r="ZE81" s="2"/>
      <c r="ZF81" s="2"/>
      <c r="ZG81" s="2"/>
      <c r="ZH81" s="2"/>
      <c r="ZI81" s="2"/>
      <c r="ZJ81" s="2"/>
      <c r="ZK81" s="2"/>
      <c r="ZL81" s="2"/>
      <c r="ZM81" s="2"/>
      <c r="ZN81" s="2"/>
      <c r="ZO81" s="2"/>
      <c r="ZP81" s="2"/>
      <c r="ZQ81" s="2"/>
      <c r="ZR81" s="2"/>
      <c r="ZS81" s="2"/>
      <c r="ZT81" s="2"/>
      <c r="ZU81" s="2"/>
      <c r="ZV81" s="2"/>
      <c r="ZW81" s="2"/>
      <c r="ZX81" s="2"/>
      <c r="ZY81" s="2"/>
      <c r="ZZ81" s="2"/>
      <c r="AAA81" s="2"/>
      <c r="AAB81" s="2"/>
      <c r="AAC81" s="2"/>
      <c r="AAD81" s="2"/>
      <c r="AAE81" s="2"/>
      <c r="AAF81" s="2"/>
      <c r="AAG81" s="2"/>
      <c r="AAH81" s="2"/>
      <c r="AAI81" s="2"/>
      <c r="AAJ81" s="2"/>
      <c r="AAK81" s="2"/>
      <c r="AAL81" s="2"/>
      <c r="AAM81" s="2"/>
      <c r="AAN81" s="2"/>
      <c r="AAO81" s="2"/>
      <c r="AAP81" s="2"/>
      <c r="AAQ81" s="2"/>
      <c r="AAR81" s="2"/>
      <c r="AAS81" s="2"/>
      <c r="AAT81" s="2"/>
      <c r="AAU81" s="2"/>
      <c r="AAV81" s="2"/>
      <c r="AAW81" s="2"/>
      <c r="AAX81" s="2"/>
      <c r="AAY81" s="2"/>
      <c r="AAZ81" s="2"/>
      <c r="ABA81" s="2"/>
      <c r="ABB81" s="2"/>
      <c r="ABC81" s="2"/>
      <c r="ABD81" s="2"/>
      <c r="ABE81" s="2"/>
      <c r="ABF81" s="2"/>
      <c r="ABG81" s="2"/>
      <c r="ABH81" s="2"/>
      <c r="ABI81" s="2"/>
      <c r="ABJ81" s="2"/>
      <c r="ABK81" s="2"/>
      <c r="ABL81" s="2"/>
      <c r="ABM81" s="2"/>
      <c r="ABN81" s="2"/>
      <c r="ABO81" s="2"/>
      <c r="ABP81" s="2"/>
      <c r="ABQ81" s="2"/>
      <c r="ABR81" s="2"/>
      <c r="ABS81" s="2"/>
      <c r="ABT81" s="2"/>
      <c r="ABU81" s="2"/>
      <c r="ABV81" s="2"/>
      <c r="ABW81" s="2"/>
      <c r="ABX81" s="2"/>
      <c r="ABY81" s="2"/>
      <c r="ABZ81" s="2"/>
      <c r="ACA81" s="2"/>
      <c r="ACB81" s="2"/>
      <c r="ACC81" s="2"/>
      <c r="ACD81" s="2"/>
      <c r="ACE81" s="2"/>
      <c r="ACF81" s="2"/>
      <c r="ACG81" s="2"/>
      <c r="ACH81" s="2"/>
      <c r="ACI81" s="2"/>
      <c r="ACJ81" s="2"/>
      <c r="ACK81" s="2"/>
      <c r="ACL81" s="2"/>
      <c r="ACM81" s="2"/>
      <c r="ACN81" s="2"/>
      <c r="ACO81" s="2"/>
      <c r="ACP81" s="2"/>
      <c r="ACQ81" s="2"/>
      <c r="ACR81" s="2"/>
      <c r="ACS81" s="2"/>
      <c r="ACT81" s="2"/>
      <c r="ACU81" s="2"/>
      <c r="ACV81" s="2"/>
      <c r="ACW81" s="2"/>
      <c r="ACX81" s="2"/>
      <c r="ACY81" s="2"/>
      <c r="ACZ81" s="2"/>
      <c r="ADA81" s="2"/>
      <c r="ADB81" s="2"/>
      <c r="ADC81" s="2"/>
      <c r="ADD81" s="2"/>
      <c r="ADE81" s="2"/>
      <c r="ADF81" s="2"/>
      <c r="ADG81" s="2"/>
      <c r="ADH81" s="2"/>
      <c r="ADI81" s="2"/>
      <c r="ADJ81" s="2"/>
      <c r="ADK81" s="2"/>
      <c r="ADL81" s="2"/>
      <c r="ADM81" s="2"/>
      <c r="ADN81" s="2"/>
      <c r="ADO81" s="2"/>
      <c r="ADP81" s="2"/>
      <c r="ADQ81" s="2"/>
      <c r="ADR81" s="2"/>
      <c r="ADS81" s="2"/>
      <c r="ADT81" s="2"/>
      <c r="ADU81" s="2"/>
      <c r="ADV81" s="2"/>
      <c r="ADW81" s="2"/>
      <c r="ADX81" s="2"/>
      <c r="ADY81" s="2"/>
      <c r="ADZ81" s="2"/>
      <c r="AEA81" s="2"/>
      <c r="AEB81" s="2"/>
      <c r="AEC81" s="2"/>
      <c r="AED81" s="2"/>
      <c r="AEE81" s="2"/>
      <c r="AEF81" s="2"/>
      <c r="AEG81" s="2"/>
      <c r="AEH81" s="2"/>
      <c r="AEI81" s="2"/>
      <c r="AEJ81" s="2"/>
      <c r="AEK81" s="2"/>
      <c r="AEL81" s="2"/>
      <c r="AEM81" s="2"/>
      <c r="AEN81" s="2"/>
      <c r="AEO81" s="2"/>
      <c r="AEP81" s="2"/>
      <c r="AEQ81" s="2"/>
      <c r="AER81" s="2"/>
      <c r="AES81" s="2"/>
      <c r="AET81" s="2"/>
      <c r="AEU81" s="2"/>
      <c r="AEV81" s="2"/>
      <c r="AEW81" s="2"/>
      <c r="AEX81" s="2"/>
      <c r="AEY81" s="2"/>
      <c r="AEZ81" s="2"/>
      <c r="AFA81" s="2"/>
      <c r="AFB81" s="2"/>
      <c r="AFC81" s="2"/>
      <c r="AFD81" s="2"/>
      <c r="AFE81" s="2"/>
      <c r="AFF81" s="2"/>
      <c r="AFG81" s="2"/>
      <c r="AFH81" s="2"/>
      <c r="AFI81" s="2"/>
      <c r="AFJ81" s="2"/>
      <c r="AFK81" s="2"/>
      <c r="AFL81" s="2"/>
      <c r="AFM81" s="2"/>
      <c r="AFN81" s="2"/>
      <c r="AFO81" s="2"/>
      <c r="AFP81" s="2"/>
      <c r="AFQ81" s="2"/>
      <c r="AFR81" s="2"/>
      <c r="AFS81" s="2"/>
      <c r="AFT81" s="2"/>
      <c r="AFU81" s="2"/>
      <c r="AFV81" s="2"/>
      <c r="AFW81" s="2"/>
      <c r="AFX81" s="2"/>
      <c r="AFY81" s="2"/>
      <c r="AFZ81" s="2"/>
      <c r="AGA81" s="2"/>
      <c r="AGB81" s="2"/>
      <c r="AGC81" s="2"/>
      <c r="AGD81" s="2"/>
      <c r="AGE81" s="2"/>
      <c r="AGF81" s="2"/>
      <c r="AGG81" s="2"/>
      <c r="AGH81" s="2"/>
      <c r="AGI81" s="2"/>
      <c r="AGJ81" s="2"/>
      <c r="AGK81" s="2"/>
      <c r="AGL81" s="2"/>
      <c r="AGM81" s="2"/>
      <c r="AGN81" s="2"/>
      <c r="AGO81" s="2"/>
      <c r="AGP81" s="2"/>
      <c r="AGQ81" s="2"/>
      <c r="AGR81" s="2"/>
      <c r="AGS81" s="2"/>
      <c r="AGT81" s="2"/>
      <c r="AGU81" s="2"/>
      <c r="AGV81" s="2"/>
      <c r="AGW81" s="2"/>
      <c r="AGX81" s="2"/>
      <c r="AGY81" s="2"/>
      <c r="AGZ81" s="2"/>
      <c r="AHA81" s="2"/>
      <c r="AHB81" s="2"/>
      <c r="AHC81" s="2"/>
      <c r="AHD81" s="2"/>
      <c r="AHE81" s="2"/>
      <c r="AHF81" s="2"/>
      <c r="AHG81" s="2"/>
      <c r="AHH81" s="2"/>
      <c r="AHI81" s="2"/>
      <c r="AHJ81" s="2"/>
      <c r="AHK81" s="2"/>
      <c r="AHL81" s="2"/>
      <c r="AHM81" s="2"/>
      <c r="AHN81" s="2"/>
      <c r="AHO81" s="2"/>
      <c r="AHP81" s="2"/>
      <c r="AHQ81" s="2"/>
      <c r="AHR81" s="2"/>
      <c r="AHS81" s="2"/>
      <c r="AHT81" s="2"/>
      <c r="AHU81" s="2"/>
      <c r="AHV81" s="2"/>
      <c r="AHW81" s="2"/>
      <c r="AHX81" s="2"/>
      <c r="AHY81" s="2"/>
      <c r="AHZ81" s="2"/>
      <c r="AIA81" s="2"/>
      <c r="AIB81" s="2"/>
      <c r="AIC81" s="2"/>
      <c r="AID81" s="2"/>
      <c r="AIE81" s="2"/>
      <c r="AIF81" s="2"/>
      <c r="AIG81" s="2"/>
      <c r="AIH81" s="2"/>
      <c r="AII81" s="2"/>
      <c r="AIJ81" s="2"/>
      <c r="AIK81" s="2"/>
      <c r="AIL81" s="2"/>
      <c r="AIM81" s="2"/>
      <c r="AIN81" s="2"/>
      <c r="AIO81" s="2"/>
      <c r="AIP81" s="2"/>
      <c r="AIQ81" s="2"/>
      <c r="AIR81" s="2"/>
      <c r="AIS81" s="2"/>
      <c r="AIT81" s="2"/>
      <c r="AIU81" s="2"/>
      <c r="AIV81" s="2"/>
      <c r="AIW81" s="2"/>
      <c r="AIX81" s="2"/>
      <c r="AIY81" s="2"/>
      <c r="AIZ81" s="2"/>
      <c r="AJA81" s="2"/>
      <c r="AJB81" s="2"/>
      <c r="AJC81" s="2"/>
      <c r="AJD81" s="2"/>
      <c r="AJE81" s="2"/>
      <c r="AJF81" s="2"/>
      <c r="AJG81" s="2"/>
      <c r="AJH81" s="2"/>
      <c r="AJI81" s="2"/>
      <c r="AJJ81" s="2"/>
      <c r="AJK81" s="2"/>
      <c r="AJL81" s="2"/>
      <c r="AJM81" s="2"/>
      <c r="AJN81" s="2"/>
      <c r="AJO81" s="2"/>
      <c r="AJP81" s="2"/>
      <c r="AJQ81" s="2"/>
      <c r="AJR81" s="2"/>
      <c r="AJS81" s="2"/>
      <c r="AJT81" s="2"/>
      <c r="AJU81" s="2"/>
      <c r="AJV81" s="2"/>
      <c r="AJW81" s="2"/>
      <c r="AJX81" s="2"/>
      <c r="AJY81" s="2"/>
      <c r="AJZ81" s="2"/>
      <c r="AKA81" s="2"/>
      <c r="AKB81" s="2"/>
      <c r="AKC81" s="2"/>
      <c r="AKD81" s="2"/>
      <c r="AKE81" s="2"/>
      <c r="AKF81" s="2"/>
      <c r="AKG81" s="2"/>
      <c r="AKH81" s="2"/>
      <c r="AKI81" s="2"/>
      <c r="AKJ81" s="2"/>
      <c r="AKK81" s="2"/>
      <c r="AKL81" s="2"/>
      <c r="AKM81" s="2"/>
      <c r="AKN81" s="2"/>
      <c r="AKO81" s="2"/>
      <c r="AKP81" s="2"/>
      <c r="AKQ81" s="2"/>
      <c r="AKR81" s="2"/>
      <c r="AKS81" s="2"/>
      <c r="AKT81" s="2"/>
      <c r="AKU81" s="2"/>
      <c r="AKV81" s="2"/>
      <c r="AKW81" s="2"/>
      <c r="AKX81" s="2"/>
      <c r="AKY81" s="2"/>
      <c r="AKZ81" s="2"/>
      <c r="ALA81" s="2"/>
      <c r="ALB81" s="2"/>
      <c r="ALC81" s="2"/>
      <c r="ALD81" s="2"/>
      <c r="ALE81" s="2"/>
      <c r="ALF81" s="2"/>
      <c r="ALG81" s="2"/>
      <c r="ALH81" s="2"/>
      <c r="ALI81" s="2"/>
      <c r="ALJ81" s="2"/>
      <c r="ALK81" s="2"/>
      <c r="ALL81" s="2"/>
      <c r="ALM81" s="2"/>
      <c r="ALN81" s="2"/>
      <c r="ALO81" s="2"/>
      <c r="ALP81" s="2"/>
      <c r="ALQ81" s="2"/>
      <c r="ALR81" s="2"/>
      <c r="ALS81" s="2"/>
      <c r="ALT81" s="2"/>
      <c r="ALU81" s="2"/>
      <c r="ALV81" s="2"/>
      <c r="ALW81" s="2"/>
      <c r="ALX81" s="2"/>
      <c r="ALY81" s="2"/>
      <c r="ALZ81" s="2"/>
    </row>
    <row r="82" spans="1:1014" x14ac:dyDescent="0.25">
      <c r="A82" s="48">
        <v>76</v>
      </c>
      <c r="B82" s="77" t="s">
        <v>210</v>
      </c>
      <c r="C82" s="77" t="s">
        <v>211</v>
      </c>
      <c r="D82" s="78">
        <f t="shared" si="21"/>
        <v>3792.7000000000003</v>
      </c>
      <c r="E82" s="92">
        <f t="shared" si="22"/>
        <v>3379.2000000000003</v>
      </c>
      <c r="F82" s="92"/>
      <c r="G82" s="83">
        <v>3700</v>
      </c>
      <c r="H82" s="83">
        <v>4280</v>
      </c>
      <c r="I82" s="83">
        <v>3860</v>
      </c>
      <c r="J82" s="83">
        <v>3767</v>
      </c>
      <c r="K82" s="84">
        <v>3770</v>
      </c>
      <c r="L82" s="84" t="s">
        <v>116</v>
      </c>
      <c r="M82" s="93">
        <v>330</v>
      </c>
      <c r="N82" s="95" t="s">
        <v>148</v>
      </c>
      <c r="O82" s="48">
        <f t="shared" si="17"/>
        <v>6</v>
      </c>
      <c r="Q82" s="48">
        <f t="shared" si="18"/>
        <v>76</v>
      </c>
      <c r="R82" s="51" t="str">
        <f t="shared" si="19"/>
        <v>Malus floribunda</v>
      </c>
      <c r="S82" s="50">
        <f t="shared" si="20"/>
        <v>282.0146380418937</v>
      </c>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c r="MQ82" s="2"/>
      <c r="MR82" s="2"/>
      <c r="MS82" s="2"/>
      <c r="MT82" s="2"/>
      <c r="MU82" s="2"/>
      <c r="MV82" s="2"/>
      <c r="MW82" s="2"/>
      <c r="MX82" s="2"/>
      <c r="MY82" s="2"/>
      <c r="MZ82" s="2"/>
      <c r="NA82" s="2"/>
      <c r="NB82" s="2"/>
      <c r="NC82" s="2"/>
      <c r="ND82" s="2"/>
      <c r="NE82" s="2"/>
      <c r="NF82" s="2"/>
      <c r="NG82" s="2"/>
      <c r="NH82" s="2"/>
      <c r="NI82" s="2"/>
      <c r="NJ82" s="2"/>
      <c r="NK82" s="2"/>
      <c r="NL82" s="2"/>
      <c r="NM82" s="2"/>
      <c r="NN82" s="2"/>
      <c r="NO82" s="2"/>
      <c r="NP82" s="2"/>
      <c r="NQ82" s="2"/>
      <c r="NR82" s="2"/>
      <c r="NS82" s="2"/>
      <c r="NT82" s="2"/>
      <c r="NU82" s="2"/>
      <c r="NV82" s="2"/>
      <c r="NW82" s="2"/>
      <c r="NX82" s="2"/>
      <c r="NY82" s="2"/>
      <c r="NZ82" s="2"/>
      <c r="OA82" s="2"/>
      <c r="OB82" s="2"/>
      <c r="OC82" s="2"/>
      <c r="OD82" s="2"/>
      <c r="OE82" s="2"/>
      <c r="OF82" s="2"/>
      <c r="OG82" s="2"/>
      <c r="OH82" s="2"/>
      <c r="OI82" s="2"/>
      <c r="OJ82" s="2"/>
      <c r="OK82" s="2"/>
      <c r="OL82" s="2"/>
      <c r="OM82" s="2"/>
      <c r="ON82" s="2"/>
      <c r="OO82" s="2"/>
      <c r="OP82" s="2"/>
      <c r="OQ82" s="2"/>
      <c r="OR82" s="2"/>
      <c r="OS82" s="2"/>
      <c r="OT82" s="2"/>
      <c r="OU82" s="2"/>
      <c r="OV82" s="2"/>
      <c r="OW82" s="2"/>
      <c r="OX82" s="2"/>
      <c r="OY82" s="2"/>
      <c r="OZ82" s="2"/>
      <c r="PA82" s="2"/>
      <c r="PB82" s="2"/>
      <c r="PC82" s="2"/>
      <c r="PD82" s="2"/>
      <c r="PE82" s="2"/>
      <c r="PF82" s="2"/>
      <c r="PG82" s="2"/>
      <c r="PH82" s="2"/>
      <c r="PI82" s="2"/>
      <c r="PJ82" s="2"/>
      <c r="PK82" s="2"/>
      <c r="PL82" s="2"/>
      <c r="PM82" s="2"/>
      <c r="PN82" s="2"/>
      <c r="PO82" s="2"/>
      <c r="PP82" s="2"/>
      <c r="PQ82" s="2"/>
      <c r="PR82" s="2"/>
      <c r="PS82" s="2"/>
      <c r="PT82" s="2"/>
      <c r="PU82" s="2"/>
      <c r="PV82" s="2"/>
      <c r="PW82" s="2"/>
      <c r="PX82" s="2"/>
      <c r="PY82" s="2"/>
      <c r="PZ82" s="2"/>
      <c r="QA82" s="2"/>
      <c r="QB82" s="2"/>
      <c r="QC82" s="2"/>
      <c r="QD82" s="2"/>
      <c r="QE82" s="2"/>
      <c r="QF82" s="2"/>
      <c r="QG82" s="2"/>
      <c r="QH82" s="2"/>
      <c r="QI82" s="2"/>
      <c r="QJ82" s="2"/>
      <c r="QK82" s="2"/>
      <c r="QL82" s="2"/>
      <c r="QM82" s="2"/>
      <c r="QN82" s="2"/>
      <c r="QO82" s="2"/>
      <c r="QP82" s="2"/>
      <c r="QQ82" s="2"/>
      <c r="QR82" s="2"/>
      <c r="QS82" s="2"/>
      <c r="QT82" s="2"/>
      <c r="QU82" s="2"/>
      <c r="QV82" s="2"/>
      <c r="QW82" s="2"/>
      <c r="QX82" s="2"/>
      <c r="QY82" s="2"/>
      <c r="QZ82" s="2"/>
      <c r="RA82" s="2"/>
      <c r="RB82" s="2"/>
      <c r="RC82" s="2"/>
      <c r="RD82" s="2"/>
      <c r="RE82" s="2"/>
      <c r="RF82" s="2"/>
      <c r="RG82" s="2"/>
      <c r="RH82" s="2"/>
      <c r="RI82" s="2"/>
      <c r="RJ82" s="2"/>
      <c r="RK82" s="2"/>
      <c r="RL82" s="2"/>
      <c r="RM82" s="2"/>
      <c r="RN82" s="2"/>
      <c r="RO82" s="2"/>
      <c r="RP82" s="2"/>
      <c r="RQ82" s="2"/>
      <c r="RR82" s="2"/>
      <c r="RS82" s="2"/>
      <c r="RT82" s="2"/>
      <c r="RU82" s="2"/>
      <c r="RV82" s="2"/>
      <c r="RW82" s="2"/>
      <c r="RX82" s="2"/>
      <c r="RY82" s="2"/>
      <c r="RZ82" s="2"/>
      <c r="SA82" s="2"/>
      <c r="SB82" s="2"/>
      <c r="SC82" s="2"/>
      <c r="SD82" s="2"/>
      <c r="SE82" s="2"/>
      <c r="SF82" s="2"/>
      <c r="SG82" s="2"/>
      <c r="SH82" s="2"/>
      <c r="SI82" s="2"/>
      <c r="SJ82" s="2"/>
      <c r="SK82" s="2"/>
      <c r="SL82" s="2"/>
      <c r="SM82" s="2"/>
      <c r="SN82" s="2"/>
      <c r="SO82" s="2"/>
      <c r="SP82" s="2"/>
      <c r="SQ82" s="2"/>
      <c r="SR82" s="2"/>
      <c r="SS82" s="2"/>
      <c r="ST82" s="2"/>
      <c r="SU82" s="2"/>
      <c r="SV82" s="2"/>
      <c r="SW82" s="2"/>
      <c r="SX82" s="2"/>
      <c r="SY82" s="2"/>
      <c r="SZ82" s="2"/>
      <c r="TA82" s="2"/>
      <c r="TB82" s="2"/>
      <c r="TC82" s="2"/>
      <c r="TD82" s="2"/>
      <c r="TE82" s="2"/>
      <c r="TF82" s="2"/>
      <c r="TG82" s="2"/>
      <c r="TH82" s="2"/>
      <c r="TI82" s="2"/>
      <c r="TJ82" s="2"/>
      <c r="TK82" s="2"/>
      <c r="TL82" s="2"/>
      <c r="TM82" s="2"/>
      <c r="TN82" s="2"/>
      <c r="TO82" s="2"/>
      <c r="TP82" s="2"/>
      <c r="TQ82" s="2"/>
      <c r="TR82" s="2"/>
      <c r="TS82" s="2"/>
      <c r="TT82" s="2"/>
      <c r="TU82" s="2"/>
      <c r="TV82" s="2"/>
      <c r="TW82" s="2"/>
      <c r="TX82" s="2"/>
      <c r="TY82" s="2"/>
      <c r="TZ82" s="2"/>
      <c r="UA82" s="2"/>
      <c r="UB82" s="2"/>
      <c r="UC82" s="2"/>
      <c r="UD82" s="2"/>
      <c r="UE82" s="2"/>
      <c r="UF82" s="2"/>
      <c r="UG82" s="2"/>
      <c r="UH82" s="2"/>
      <c r="UI82" s="2"/>
      <c r="UJ82" s="2"/>
      <c r="UK82" s="2"/>
      <c r="UL82" s="2"/>
      <c r="UM82" s="2"/>
      <c r="UN82" s="2"/>
      <c r="UO82" s="2"/>
      <c r="UP82" s="2"/>
      <c r="UQ82" s="2"/>
      <c r="UR82" s="2"/>
      <c r="US82" s="2"/>
      <c r="UT82" s="2"/>
      <c r="UU82" s="2"/>
      <c r="UV82" s="2"/>
      <c r="UW82" s="2"/>
      <c r="UX82" s="2"/>
      <c r="UY82" s="2"/>
      <c r="UZ82" s="2"/>
      <c r="VA82" s="2"/>
      <c r="VB82" s="2"/>
      <c r="VC82" s="2"/>
      <c r="VD82" s="2"/>
      <c r="VE82" s="2"/>
      <c r="VF82" s="2"/>
      <c r="VG82" s="2"/>
      <c r="VH82" s="2"/>
      <c r="VI82" s="2"/>
      <c r="VJ82" s="2"/>
      <c r="VK82" s="2"/>
      <c r="VL82" s="2"/>
      <c r="VM82" s="2"/>
      <c r="VN82" s="2"/>
      <c r="VO82" s="2"/>
      <c r="VP82" s="2"/>
      <c r="VQ82" s="2"/>
      <c r="VR82" s="2"/>
      <c r="VS82" s="2"/>
      <c r="VT82" s="2"/>
      <c r="VU82" s="2"/>
      <c r="VV82" s="2"/>
      <c r="VW82" s="2"/>
      <c r="VX82" s="2"/>
      <c r="VY82" s="2"/>
      <c r="VZ82" s="2"/>
      <c r="WA82" s="2"/>
      <c r="WB82" s="2"/>
      <c r="WC82" s="2"/>
      <c r="WD82" s="2"/>
      <c r="WE82" s="2"/>
      <c r="WF82" s="2"/>
      <c r="WG82" s="2"/>
      <c r="WH82" s="2"/>
      <c r="WI82" s="2"/>
      <c r="WJ82" s="2"/>
      <c r="WK82" s="2"/>
      <c r="WL82" s="2"/>
      <c r="WM82" s="2"/>
      <c r="WN82" s="2"/>
      <c r="WO82" s="2"/>
      <c r="WP82" s="2"/>
      <c r="WQ82" s="2"/>
      <c r="WR82" s="2"/>
      <c r="WS82" s="2"/>
      <c r="WT82" s="2"/>
      <c r="WU82" s="2"/>
      <c r="WV82" s="2"/>
      <c r="WW82" s="2"/>
      <c r="WX82" s="2"/>
      <c r="WY82" s="2"/>
      <c r="WZ82" s="2"/>
      <c r="XA82" s="2"/>
      <c r="XB82" s="2"/>
      <c r="XC82" s="2"/>
      <c r="XD82" s="2"/>
      <c r="XE82" s="2"/>
      <c r="XF82" s="2"/>
      <c r="XG82" s="2"/>
      <c r="XH82" s="2"/>
      <c r="XI82" s="2"/>
      <c r="XJ82" s="2"/>
      <c r="XK82" s="2"/>
      <c r="XL82" s="2"/>
      <c r="XM82" s="2"/>
      <c r="XN82" s="2"/>
      <c r="XO82" s="2"/>
      <c r="XP82" s="2"/>
      <c r="XQ82" s="2"/>
      <c r="XR82" s="2"/>
      <c r="XS82" s="2"/>
      <c r="XT82" s="2"/>
      <c r="XU82" s="2"/>
      <c r="XV82" s="2"/>
      <c r="XW82" s="2"/>
      <c r="XX82" s="2"/>
      <c r="XY82" s="2"/>
      <c r="XZ82" s="2"/>
      <c r="YA82" s="2"/>
      <c r="YB82" s="2"/>
      <c r="YC82" s="2"/>
      <c r="YD82" s="2"/>
      <c r="YE82" s="2"/>
      <c r="YF82" s="2"/>
      <c r="YG82" s="2"/>
      <c r="YH82" s="2"/>
      <c r="YI82" s="2"/>
      <c r="YJ82" s="2"/>
      <c r="YK82" s="2"/>
      <c r="YL82" s="2"/>
      <c r="YM82" s="2"/>
      <c r="YN82" s="2"/>
      <c r="YO82" s="2"/>
      <c r="YP82" s="2"/>
      <c r="YQ82" s="2"/>
      <c r="YR82" s="2"/>
      <c r="YS82" s="2"/>
      <c r="YT82" s="2"/>
      <c r="YU82" s="2"/>
      <c r="YV82" s="2"/>
      <c r="YW82" s="2"/>
      <c r="YX82" s="2"/>
      <c r="YY82" s="2"/>
      <c r="YZ82" s="2"/>
      <c r="ZA82" s="2"/>
      <c r="ZB82" s="2"/>
      <c r="ZC82" s="2"/>
      <c r="ZD82" s="2"/>
      <c r="ZE82" s="2"/>
      <c r="ZF82" s="2"/>
      <c r="ZG82" s="2"/>
      <c r="ZH82" s="2"/>
      <c r="ZI82" s="2"/>
      <c r="ZJ82" s="2"/>
      <c r="ZK82" s="2"/>
      <c r="ZL82" s="2"/>
      <c r="ZM82" s="2"/>
      <c r="ZN82" s="2"/>
      <c r="ZO82" s="2"/>
      <c r="ZP82" s="2"/>
      <c r="ZQ82" s="2"/>
      <c r="ZR82" s="2"/>
      <c r="ZS82" s="2"/>
      <c r="ZT82" s="2"/>
      <c r="ZU82" s="2"/>
      <c r="ZV82" s="2"/>
      <c r="ZW82" s="2"/>
      <c r="ZX82" s="2"/>
      <c r="ZY82" s="2"/>
      <c r="ZZ82" s="2"/>
      <c r="AAA82" s="2"/>
      <c r="AAB82" s="2"/>
      <c r="AAC82" s="2"/>
      <c r="AAD82" s="2"/>
      <c r="AAE82" s="2"/>
      <c r="AAF82" s="2"/>
      <c r="AAG82" s="2"/>
      <c r="AAH82" s="2"/>
      <c r="AAI82" s="2"/>
      <c r="AAJ82" s="2"/>
      <c r="AAK82" s="2"/>
      <c r="AAL82" s="2"/>
      <c r="AAM82" s="2"/>
      <c r="AAN82" s="2"/>
      <c r="AAO82" s="2"/>
      <c r="AAP82" s="2"/>
      <c r="AAQ82" s="2"/>
      <c r="AAR82" s="2"/>
      <c r="AAS82" s="2"/>
      <c r="AAT82" s="2"/>
      <c r="AAU82" s="2"/>
      <c r="AAV82" s="2"/>
      <c r="AAW82" s="2"/>
      <c r="AAX82" s="2"/>
      <c r="AAY82" s="2"/>
      <c r="AAZ82" s="2"/>
      <c r="ABA82" s="2"/>
      <c r="ABB82" s="2"/>
      <c r="ABC82" s="2"/>
      <c r="ABD82" s="2"/>
      <c r="ABE82" s="2"/>
      <c r="ABF82" s="2"/>
      <c r="ABG82" s="2"/>
      <c r="ABH82" s="2"/>
      <c r="ABI82" s="2"/>
      <c r="ABJ82" s="2"/>
      <c r="ABK82" s="2"/>
      <c r="ABL82" s="2"/>
      <c r="ABM82" s="2"/>
      <c r="ABN82" s="2"/>
      <c r="ABO82" s="2"/>
      <c r="ABP82" s="2"/>
      <c r="ABQ82" s="2"/>
      <c r="ABR82" s="2"/>
      <c r="ABS82" s="2"/>
      <c r="ABT82" s="2"/>
      <c r="ABU82" s="2"/>
      <c r="ABV82" s="2"/>
      <c r="ABW82" s="2"/>
      <c r="ABX82" s="2"/>
      <c r="ABY82" s="2"/>
      <c r="ABZ82" s="2"/>
      <c r="ACA82" s="2"/>
      <c r="ACB82" s="2"/>
      <c r="ACC82" s="2"/>
      <c r="ACD82" s="2"/>
      <c r="ACE82" s="2"/>
      <c r="ACF82" s="2"/>
      <c r="ACG82" s="2"/>
      <c r="ACH82" s="2"/>
      <c r="ACI82" s="2"/>
      <c r="ACJ82" s="2"/>
      <c r="ACK82" s="2"/>
      <c r="ACL82" s="2"/>
      <c r="ACM82" s="2"/>
      <c r="ACN82" s="2"/>
      <c r="ACO82" s="2"/>
      <c r="ACP82" s="2"/>
      <c r="ACQ82" s="2"/>
      <c r="ACR82" s="2"/>
      <c r="ACS82" s="2"/>
      <c r="ACT82" s="2"/>
      <c r="ACU82" s="2"/>
      <c r="ACV82" s="2"/>
      <c r="ACW82" s="2"/>
      <c r="ACX82" s="2"/>
      <c r="ACY82" s="2"/>
      <c r="ACZ82" s="2"/>
      <c r="ADA82" s="2"/>
      <c r="ADB82" s="2"/>
      <c r="ADC82" s="2"/>
      <c r="ADD82" s="2"/>
      <c r="ADE82" s="2"/>
      <c r="ADF82" s="2"/>
      <c r="ADG82" s="2"/>
      <c r="ADH82" s="2"/>
      <c r="ADI82" s="2"/>
      <c r="ADJ82" s="2"/>
      <c r="ADK82" s="2"/>
      <c r="ADL82" s="2"/>
      <c r="ADM82" s="2"/>
      <c r="ADN82" s="2"/>
      <c r="ADO82" s="2"/>
      <c r="ADP82" s="2"/>
      <c r="ADQ82" s="2"/>
      <c r="ADR82" s="2"/>
      <c r="ADS82" s="2"/>
      <c r="ADT82" s="2"/>
      <c r="ADU82" s="2"/>
      <c r="ADV82" s="2"/>
      <c r="ADW82" s="2"/>
      <c r="ADX82" s="2"/>
      <c r="ADY82" s="2"/>
      <c r="ADZ82" s="2"/>
      <c r="AEA82" s="2"/>
      <c r="AEB82" s="2"/>
      <c r="AEC82" s="2"/>
      <c r="AED82" s="2"/>
      <c r="AEE82" s="2"/>
      <c r="AEF82" s="2"/>
      <c r="AEG82" s="2"/>
      <c r="AEH82" s="2"/>
      <c r="AEI82" s="2"/>
      <c r="AEJ82" s="2"/>
      <c r="AEK82" s="2"/>
      <c r="AEL82" s="2"/>
      <c r="AEM82" s="2"/>
      <c r="AEN82" s="2"/>
      <c r="AEO82" s="2"/>
      <c r="AEP82" s="2"/>
      <c r="AEQ82" s="2"/>
      <c r="AER82" s="2"/>
      <c r="AES82" s="2"/>
      <c r="AET82" s="2"/>
      <c r="AEU82" s="2"/>
      <c r="AEV82" s="2"/>
      <c r="AEW82" s="2"/>
      <c r="AEX82" s="2"/>
      <c r="AEY82" s="2"/>
      <c r="AEZ82" s="2"/>
      <c r="AFA82" s="2"/>
      <c r="AFB82" s="2"/>
      <c r="AFC82" s="2"/>
      <c r="AFD82" s="2"/>
      <c r="AFE82" s="2"/>
      <c r="AFF82" s="2"/>
      <c r="AFG82" s="2"/>
      <c r="AFH82" s="2"/>
      <c r="AFI82" s="2"/>
      <c r="AFJ82" s="2"/>
      <c r="AFK82" s="2"/>
      <c r="AFL82" s="2"/>
      <c r="AFM82" s="2"/>
      <c r="AFN82" s="2"/>
      <c r="AFO82" s="2"/>
      <c r="AFP82" s="2"/>
      <c r="AFQ82" s="2"/>
      <c r="AFR82" s="2"/>
      <c r="AFS82" s="2"/>
      <c r="AFT82" s="2"/>
      <c r="AFU82" s="2"/>
      <c r="AFV82" s="2"/>
      <c r="AFW82" s="2"/>
      <c r="AFX82" s="2"/>
      <c r="AFY82" s="2"/>
      <c r="AFZ82" s="2"/>
      <c r="AGA82" s="2"/>
      <c r="AGB82" s="2"/>
      <c r="AGC82" s="2"/>
      <c r="AGD82" s="2"/>
      <c r="AGE82" s="2"/>
      <c r="AGF82" s="2"/>
      <c r="AGG82" s="2"/>
      <c r="AGH82" s="2"/>
      <c r="AGI82" s="2"/>
      <c r="AGJ82" s="2"/>
      <c r="AGK82" s="2"/>
      <c r="AGL82" s="2"/>
      <c r="AGM82" s="2"/>
      <c r="AGN82" s="2"/>
      <c r="AGO82" s="2"/>
      <c r="AGP82" s="2"/>
      <c r="AGQ82" s="2"/>
      <c r="AGR82" s="2"/>
      <c r="AGS82" s="2"/>
      <c r="AGT82" s="2"/>
      <c r="AGU82" s="2"/>
      <c r="AGV82" s="2"/>
      <c r="AGW82" s="2"/>
      <c r="AGX82" s="2"/>
      <c r="AGY82" s="2"/>
      <c r="AGZ82" s="2"/>
      <c r="AHA82" s="2"/>
      <c r="AHB82" s="2"/>
      <c r="AHC82" s="2"/>
      <c r="AHD82" s="2"/>
      <c r="AHE82" s="2"/>
      <c r="AHF82" s="2"/>
      <c r="AHG82" s="2"/>
      <c r="AHH82" s="2"/>
      <c r="AHI82" s="2"/>
      <c r="AHJ82" s="2"/>
      <c r="AHK82" s="2"/>
      <c r="AHL82" s="2"/>
      <c r="AHM82" s="2"/>
      <c r="AHN82" s="2"/>
      <c r="AHO82" s="2"/>
      <c r="AHP82" s="2"/>
      <c r="AHQ82" s="2"/>
      <c r="AHR82" s="2"/>
      <c r="AHS82" s="2"/>
      <c r="AHT82" s="2"/>
      <c r="AHU82" s="2"/>
      <c r="AHV82" s="2"/>
      <c r="AHW82" s="2"/>
      <c r="AHX82" s="2"/>
      <c r="AHY82" s="2"/>
      <c r="AHZ82" s="2"/>
      <c r="AIA82" s="2"/>
      <c r="AIB82" s="2"/>
      <c r="AIC82" s="2"/>
      <c r="AID82" s="2"/>
      <c r="AIE82" s="2"/>
      <c r="AIF82" s="2"/>
      <c r="AIG82" s="2"/>
      <c r="AIH82" s="2"/>
      <c r="AII82" s="2"/>
      <c r="AIJ82" s="2"/>
      <c r="AIK82" s="2"/>
      <c r="AIL82" s="2"/>
      <c r="AIM82" s="2"/>
      <c r="AIN82" s="2"/>
      <c r="AIO82" s="2"/>
      <c r="AIP82" s="2"/>
      <c r="AIQ82" s="2"/>
      <c r="AIR82" s="2"/>
      <c r="AIS82" s="2"/>
      <c r="AIT82" s="2"/>
      <c r="AIU82" s="2"/>
      <c r="AIV82" s="2"/>
      <c r="AIW82" s="2"/>
      <c r="AIX82" s="2"/>
      <c r="AIY82" s="2"/>
      <c r="AIZ82" s="2"/>
      <c r="AJA82" s="2"/>
      <c r="AJB82" s="2"/>
      <c r="AJC82" s="2"/>
      <c r="AJD82" s="2"/>
      <c r="AJE82" s="2"/>
      <c r="AJF82" s="2"/>
      <c r="AJG82" s="2"/>
      <c r="AJH82" s="2"/>
      <c r="AJI82" s="2"/>
      <c r="AJJ82" s="2"/>
      <c r="AJK82" s="2"/>
      <c r="AJL82" s="2"/>
      <c r="AJM82" s="2"/>
      <c r="AJN82" s="2"/>
      <c r="AJO82" s="2"/>
      <c r="AJP82" s="2"/>
      <c r="AJQ82" s="2"/>
      <c r="AJR82" s="2"/>
      <c r="AJS82" s="2"/>
      <c r="AJT82" s="2"/>
      <c r="AJU82" s="2"/>
      <c r="AJV82" s="2"/>
      <c r="AJW82" s="2"/>
      <c r="AJX82" s="2"/>
      <c r="AJY82" s="2"/>
      <c r="AJZ82" s="2"/>
      <c r="AKA82" s="2"/>
      <c r="AKB82" s="2"/>
      <c r="AKC82" s="2"/>
      <c r="AKD82" s="2"/>
      <c r="AKE82" s="2"/>
      <c r="AKF82" s="2"/>
      <c r="AKG82" s="2"/>
      <c r="AKH82" s="2"/>
      <c r="AKI82" s="2"/>
      <c r="AKJ82" s="2"/>
      <c r="AKK82" s="2"/>
      <c r="AKL82" s="2"/>
      <c r="AKM82" s="2"/>
      <c r="AKN82" s="2"/>
      <c r="AKO82" s="2"/>
      <c r="AKP82" s="2"/>
      <c r="AKQ82" s="2"/>
      <c r="AKR82" s="2"/>
      <c r="AKS82" s="2"/>
      <c r="AKT82" s="2"/>
      <c r="AKU82" s="2"/>
      <c r="AKV82" s="2"/>
      <c r="AKW82" s="2"/>
      <c r="AKX82" s="2"/>
      <c r="AKY82" s="2"/>
      <c r="AKZ82" s="2"/>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row>
    <row r="83" spans="1:1014" x14ac:dyDescent="0.25">
      <c r="A83" s="48">
        <v>77</v>
      </c>
      <c r="B83" s="79" t="s">
        <v>153</v>
      </c>
      <c r="C83" s="79" t="s">
        <v>154</v>
      </c>
      <c r="D83" s="78">
        <f t="shared" si="21"/>
        <v>2252.8000000000002</v>
      </c>
      <c r="E83" s="92">
        <f t="shared" si="22"/>
        <v>2252.8000000000002</v>
      </c>
      <c r="F83" s="92"/>
      <c r="G83" s="83" t="s">
        <v>340</v>
      </c>
      <c r="H83" s="83" t="s">
        <v>148</v>
      </c>
      <c r="I83" s="83" t="s">
        <v>340</v>
      </c>
      <c r="J83" s="85" t="s">
        <v>116</v>
      </c>
      <c r="K83" s="84" t="s">
        <v>340</v>
      </c>
      <c r="L83" s="84" t="s">
        <v>148</v>
      </c>
      <c r="M83" s="93">
        <v>220</v>
      </c>
      <c r="N83" s="93" t="s">
        <v>273</v>
      </c>
      <c r="O83" s="48">
        <f t="shared" si="17"/>
        <v>1</v>
      </c>
      <c r="Q83" s="48">
        <f t="shared" si="18"/>
        <v>77</v>
      </c>
      <c r="R83" s="51" t="str">
        <f t="shared" si="19"/>
        <v>Metasequoia glyptostroboides</v>
      </c>
      <c r="S83" s="50">
        <f t="shared" si="20"/>
        <v>167.51195100608487</v>
      </c>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c r="MQ83" s="2"/>
      <c r="MR83" s="2"/>
      <c r="MS83" s="2"/>
      <c r="MT83" s="2"/>
      <c r="MU83" s="2"/>
      <c r="MV83" s="2"/>
      <c r="MW83" s="2"/>
      <c r="MX83" s="2"/>
      <c r="MY83" s="2"/>
      <c r="MZ83" s="2"/>
      <c r="NA83" s="2"/>
      <c r="NB83" s="2"/>
      <c r="NC83" s="2"/>
      <c r="ND83" s="2"/>
      <c r="NE83" s="2"/>
      <c r="NF83" s="2"/>
      <c r="NG83" s="2"/>
      <c r="NH83" s="2"/>
      <c r="NI83" s="2"/>
      <c r="NJ83" s="2"/>
      <c r="NK83" s="2"/>
      <c r="NL83" s="2"/>
      <c r="NM83" s="2"/>
      <c r="NN83" s="2"/>
      <c r="NO83" s="2"/>
      <c r="NP83" s="2"/>
      <c r="NQ83" s="2"/>
      <c r="NR83" s="2"/>
      <c r="NS83" s="2"/>
      <c r="NT83" s="2"/>
      <c r="NU83" s="2"/>
      <c r="NV83" s="2"/>
      <c r="NW83" s="2"/>
      <c r="NX83" s="2"/>
      <c r="NY83" s="2"/>
      <c r="NZ83" s="2"/>
      <c r="OA83" s="2"/>
      <c r="OB83" s="2"/>
      <c r="OC83" s="2"/>
      <c r="OD83" s="2"/>
      <c r="OE83" s="2"/>
      <c r="OF83" s="2"/>
      <c r="OG83" s="2"/>
      <c r="OH83" s="2"/>
      <c r="OI83" s="2"/>
      <c r="OJ83" s="2"/>
      <c r="OK83" s="2"/>
      <c r="OL83" s="2"/>
      <c r="OM83" s="2"/>
      <c r="ON83" s="2"/>
      <c r="OO83" s="2"/>
      <c r="OP83" s="2"/>
      <c r="OQ83" s="2"/>
      <c r="OR83" s="2"/>
      <c r="OS83" s="2"/>
      <c r="OT83" s="2"/>
      <c r="OU83" s="2"/>
      <c r="OV83" s="2"/>
      <c r="OW83" s="2"/>
      <c r="OX83" s="2"/>
      <c r="OY83" s="2"/>
      <c r="OZ83" s="2"/>
      <c r="PA83" s="2"/>
      <c r="PB83" s="2"/>
      <c r="PC83" s="2"/>
      <c r="PD83" s="2"/>
      <c r="PE83" s="2"/>
      <c r="PF83" s="2"/>
      <c r="PG83" s="2"/>
      <c r="PH83" s="2"/>
      <c r="PI83" s="2"/>
      <c r="PJ83" s="2"/>
      <c r="PK83" s="2"/>
      <c r="PL83" s="2"/>
      <c r="PM83" s="2"/>
      <c r="PN83" s="2"/>
      <c r="PO83" s="2"/>
      <c r="PP83" s="2"/>
      <c r="PQ83" s="2"/>
      <c r="PR83" s="2"/>
      <c r="PS83" s="2"/>
      <c r="PT83" s="2"/>
      <c r="PU83" s="2"/>
      <c r="PV83" s="2"/>
      <c r="PW83" s="2"/>
      <c r="PX83" s="2"/>
      <c r="PY83" s="2"/>
      <c r="PZ83" s="2"/>
      <c r="QA83" s="2"/>
      <c r="QB83" s="2"/>
      <c r="QC83" s="2"/>
      <c r="QD83" s="2"/>
      <c r="QE83" s="2"/>
      <c r="QF83" s="2"/>
      <c r="QG83" s="2"/>
      <c r="QH83" s="2"/>
      <c r="QI83" s="2"/>
      <c r="QJ83" s="2"/>
      <c r="QK83" s="2"/>
      <c r="QL83" s="2"/>
      <c r="QM83" s="2"/>
      <c r="QN83" s="2"/>
      <c r="QO83" s="2"/>
      <c r="QP83" s="2"/>
      <c r="QQ83" s="2"/>
      <c r="QR83" s="2"/>
      <c r="QS83" s="2"/>
      <c r="QT83" s="2"/>
      <c r="QU83" s="2"/>
      <c r="QV83" s="2"/>
      <c r="QW83" s="2"/>
      <c r="QX83" s="2"/>
      <c r="QY83" s="2"/>
      <c r="QZ83" s="2"/>
      <c r="RA83" s="2"/>
      <c r="RB83" s="2"/>
      <c r="RC83" s="2"/>
      <c r="RD83" s="2"/>
      <c r="RE83" s="2"/>
      <c r="RF83" s="2"/>
      <c r="RG83" s="2"/>
      <c r="RH83" s="2"/>
      <c r="RI83" s="2"/>
      <c r="RJ83" s="2"/>
      <c r="RK83" s="2"/>
      <c r="RL83" s="2"/>
      <c r="RM83" s="2"/>
      <c r="RN83" s="2"/>
      <c r="RO83" s="2"/>
      <c r="RP83" s="2"/>
      <c r="RQ83" s="2"/>
      <c r="RR83" s="2"/>
      <c r="RS83" s="2"/>
      <c r="RT83" s="2"/>
      <c r="RU83" s="2"/>
      <c r="RV83" s="2"/>
      <c r="RW83" s="2"/>
      <c r="RX83" s="2"/>
      <c r="RY83" s="2"/>
      <c r="RZ83" s="2"/>
      <c r="SA83" s="2"/>
      <c r="SB83" s="2"/>
      <c r="SC83" s="2"/>
      <c r="SD83" s="2"/>
      <c r="SE83" s="2"/>
      <c r="SF83" s="2"/>
      <c r="SG83" s="2"/>
      <c r="SH83" s="2"/>
      <c r="SI83" s="2"/>
      <c r="SJ83" s="2"/>
      <c r="SK83" s="2"/>
      <c r="SL83" s="2"/>
      <c r="SM83" s="2"/>
      <c r="SN83" s="2"/>
      <c r="SO83" s="2"/>
      <c r="SP83" s="2"/>
      <c r="SQ83" s="2"/>
      <c r="SR83" s="2"/>
      <c r="SS83" s="2"/>
      <c r="ST83" s="2"/>
      <c r="SU83" s="2"/>
      <c r="SV83" s="2"/>
      <c r="SW83" s="2"/>
      <c r="SX83" s="2"/>
      <c r="SY83" s="2"/>
      <c r="SZ83" s="2"/>
      <c r="TA83" s="2"/>
      <c r="TB83" s="2"/>
      <c r="TC83" s="2"/>
      <c r="TD83" s="2"/>
      <c r="TE83" s="2"/>
      <c r="TF83" s="2"/>
      <c r="TG83" s="2"/>
      <c r="TH83" s="2"/>
      <c r="TI83" s="2"/>
      <c r="TJ83" s="2"/>
      <c r="TK83" s="2"/>
      <c r="TL83" s="2"/>
      <c r="TM83" s="2"/>
      <c r="TN83" s="2"/>
      <c r="TO83" s="2"/>
      <c r="TP83" s="2"/>
      <c r="TQ83" s="2"/>
      <c r="TR83" s="2"/>
      <c r="TS83" s="2"/>
      <c r="TT83" s="2"/>
      <c r="TU83" s="2"/>
      <c r="TV83" s="2"/>
      <c r="TW83" s="2"/>
      <c r="TX83" s="2"/>
      <c r="TY83" s="2"/>
      <c r="TZ83" s="2"/>
      <c r="UA83" s="2"/>
      <c r="UB83" s="2"/>
      <c r="UC83" s="2"/>
      <c r="UD83" s="2"/>
      <c r="UE83" s="2"/>
      <c r="UF83" s="2"/>
      <c r="UG83" s="2"/>
      <c r="UH83" s="2"/>
      <c r="UI83" s="2"/>
      <c r="UJ83" s="2"/>
      <c r="UK83" s="2"/>
      <c r="UL83" s="2"/>
      <c r="UM83" s="2"/>
      <c r="UN83" s="2"/>
      <c r="UO83" s="2"/>
      <c r="UP83" s="2"/>
      <c r="UQ83" s="2"/>
      <c r="UR83" s="2"/>
      <c r="US83" s="2"/>
      <c r="UT83" s="2"/>
      <c r="UU83" s="2"/>
      <c r="UV83" s="2"/>
      <c r="UW83" s="2"/>
      <c r="UX83" s="2"/>
      <c r="UY83" s="2"/>
      <c r="UZ83" s="2"/>
      <c r="VA83" s="2"/>
      <c r="VB83" s="2"/>
      <c r="VC83" s="2"/>
      <c r="VD83" s="2"/>
      <c r="VE83" s="2"/>
      <c r="VF83" s="2"/>
      <c r="VG83" s="2"/>
      <c r="VH83" s="2"/>
      <c r="VI83" s="2"/>
      <c r="VJ83" s="2"/>
      <c r="VK83" s="2"/>
      <c r="VL83" s="2"/>
      <c r="VM83" s="2"/>
      <c r="VN83" s="2"/>
      <c r="VO83" s="2"/>
      <c r="VP83" s="2"/>
      <c r="VQ83" s="2"/>
      <c r="VR83" s="2"/>
      <c r="VS83" s="2"/>
      <c r="VT83" s="2"/>
      <c r="VU83" s="2"/>
      <c r="VV83" s="2"/>
      <c r="VW83" s="2"/>
      <c r="VX83" s="2"/>
      <c r="VY83" s="2"/>
      <c r="VZ83" s="2"/>
      <c r="WA83" s="2"/>
      <c r="WB83" s="2"/>
      <c r="WC83" s="2"/>
      <c r="WD83" s="2"/>
      <c r="WE83" s="2"/>
      <c r="WF83" s="2"/>
      <c r="WG83" s="2"/>
      <c r="WH83" s="2"/>
      <c r="WI83" s="2"/>
      <c r="WJ83" s="2"/>
      <c r="WK83" s="2"/>
      <c r="WL83" s="2"/>
      <c r="WM83" s="2"/>
      <c r="WN83" s="2"/>
      <c r="WO83" s="2"/>
      <c r="WP83" s="2"/>
      <c r="WQ83" s="2"/>
      <c r="WR83" s="2"/>
      <c r="WS83" s="2"/>
      <c r="WT83" s="2"/>
      <c r="WU83" s="2"/>
      <c r="WV83" s="2"/>
      <c r="WW83" s="2"/>
      <c r="WX83" s="2"/>
      <c r="WY83" s="2"/>
      <c r="WZ83" s="2"/>
      <c r="XA83" s="2"/>
      <c r="XB83" s="2"/>
      <c r="XC83" s="2"/>
      <c r="XD83" s="2"/>
      <c r="XE83" s="2"/>
      <c r="XF83" s="2"/>
      <c r="XG83" s="2"/>
      <c r="XH83" s="2"/>
      <c r="XI83" s="2"/>
      <c r="XJ83" s="2"/>
      <c r="XK83" s="2"/>
      <c r="XL83" s="2"/>
      <c r="XM83" s="2"/>
      <c r="XN83" s="2"/>
      <c r="XO83" s="2"/>
      <c r="XP83" s="2"/>
      <c r="XQ83" s="2"/>
      <c r="XR83" s="2"/>
      <c r="XS83" s="2"/>
      <c r="XT83" s="2"/>
      <c r="XU83" s="2"/>
      <c r="XV83" s="2"/>
      <c r="XW83" s="2"/>
      <c r="XX83" s="2"/>
      <c r="XY83" s="2"/>
      <c r="XZ83" s="2"/>
      <c r="YA83" s="2"/>
      <c r="YB83" s="2"/>
      <c r="YC83" s="2"/>
      <c r="YD83" s="2"/>
      <c r="YE83" s="2"/>
      <c r="YF83" s="2"/>
      <c r="YG83" s="2"/>
      <c r="YH83" s="2"/>
      <c r="YI83" s="2"/>
      <c r="YJ83" s="2"/>
      <c r="YK83" s="2"/>
      <c r="YL83" s="2"/>
      <c r="YM83" s="2"/>
      <c r="YN83" s="2"/>
      <c r="YO83" s="2"/>
      <c r="YP83" s="2"/>
      <c r="YQ83" s="2"/>
      <c r="YR83" s="2"/>
      <c r="YS83" s="2"/>
      <c r="YT83" s="2"/>
      <c r="YU83" s="2"/>
      <c r="YV83" s="2"/>
      <c r="YW83" s="2"/>
      <c r="YX83" s="2"/>
      <c r="YY83" s="2"/>
      <c r="YZ83" s="2"/>
      <c r="ZA83" s="2"/>
      <c r="ZB83" s="2"/>
      <c r="ZC83" s="2"/>
      <c r="ZD83" s="2"/>
      <c r="ZE83" s="2"/>
      <c r="ZF83" s="2"/>
      <c r="ZG83" s="2"/>
      <c r="ZH83" s="2"/>
      <c r="ZI83" s="2"/>
      <c r="ZJ83" s="2"/>
      <c r="ZK83" s="2"/>
      <c r="ZL83" s="2"/>
      <c r="ZM83" s="2"/>
      <c r="ZN83" s="2"/>
      <c r="ZO83" s="2"/>
      <c r="ZP83" s="2"/>
      <c r="ZQ83" s="2"/>
      <c r="ZR83" s="2"/>
      <c r="ZS83" s="2"/>
      <c r="ZT83" s="2"/>
      <c r="ZU83" s="2"/>
      <c r="ZV83" s="2"/>
      <c r="ZW83" s="2"/>
      <c r="ZX83" s="2"/>
      <c r="ZY83" s="2"/>
      <c r="ZZ83" s="2"/>
      <c r="AAA83" s="2"/>
      <c r="AAB83" s="2"/>
      <c r="AAC83" s="2"/>
      <c r="AAD83" s="2"/>
      <c r="AAE83" s="2"/>
      <c r="AAF83" s="2"/>
      <c r="AAG83" s="2"/>
      <c r="AAH83" s="2"/>
      <c r="AAI83" s="2"/>
      <c r="AAJ83" s="2"/>
      <c r="AAK83" s="2"/>
      <c r="AAL83" s="2"/>
      <c r="AAM83" s="2"/>
      <c r="AAN83" s="2"/>
      <c r="AAO83" s="2"/>
      <c r="AAP83" s="2"/>
      <c r="AAQ83" s="2"/>
      <c r="AAR83" s="2"/>
      <c r="AAS83" s="2"/>
      <c r="AAT83" s="2"/>
      <c r="AAU83" s="2"/>
      <c r="AAV83" s="2"/>
      <c r="AAW83" s="2"/>
      <c r="AAX83" s="2"/>
      <c r="AAY83" s="2"/>
      <c r="AAZ83" s="2"/>
      <c r="ABA83" s="2"/>
      <c r="ABB83" s="2"/>
      <c r="ABC83" s="2"/>
      <c r="ABD83" s="2"/>
      <c r="ABE83" s="2"/>
      <c r="ABF83" s="2"/>
      <c r="ABG83" s="2"/>
      <c r="ABH83" s="2"/>
      <c r="ABI83" s="2"/>
      <c r="ABJ83" s="2"/>
      <c r="ABK83" s="2"/>
      <c r="ABL83" s="2"/>
      <c r="ABM83" s="2"/>
      <c r="ABN83" s="2"/>
      <c r="ABO83" s="2"/>
      <c r="ABP83" s="2"/>
      <c r="ABQ83" s="2"/>
      <c r="ABR83" s="2"/>
      <c r="ABS83" s="2"/>
      <c r="ABT83" s="2"/>
      <c r="ABU83" s="2"/>
      <c r="ABV83" s="2"/>
      <c r="ABW83" s="2"/>
      <c r="ABX83" s="2"/>
      <c r="ABY83" s="2"/>
      <c r="ABZ83" s="2"/>
      <c r="ACA83" s="2"/>
      <c r="ACB83" s="2"/>
      <c r="ACC83" s="2"/>
      <c r="ACD83" s="2"/>
      <c r="ACE83" s="2"/>
      <c r="ACF83" s="2"/>
      <c r="ACG83" s="2"/>
      <c r="ACH83" s="2"/>
      <c r="ACI83" s="2"/>
      <c r="ACJ83" s="2"/>
      <c r="ACK83" s="2"/>
      <c r="ACL83" s="2"/>
      <c r="ACM83" s="2"/>
      <c r="ACN83" s="2"/>
      <c r="ACO83" s="2"/>
      <c r="ACP83" s="2"/>
      <c r="ACQ83" s="2"/>
      <c r="ACR83" s="2"/>
      <c r="ACS83" s="2"/>
      <c r="ACT83" s="2"/>
      <c r="ACU83" s="2"/>
      <c r="ACV83" s="2"/>
      <c r="ACW83" s="2"/>
      <c r="ACX83" s="2"/>
      <c r="ACY83" s="2"/>
      <c r="ACZ83" s="2"/>
      <c r="ADA83" s="2"/>
      <c r="ADB83" s="2"/>
      <c r="ADC83" s="2"/>
      <c r="ADD83" s="2"/>
      <c r="ADE83" s="2"/>
      <c r="ADF83" s="2"/>
      <c r="ADG83" s="2"/>
      <c r="ADH83" s="2"/>
      <c r="ADI83" s="2"/>
      <c r="ADJ83" s="2"/>
      <c r="ADK83" s="2"/>
      <c r="ADL83" s="2"/>
      <c r="ADM83" s="2"/>
      <c r="ADN83" s="2"/>
      <c r="ADO83" s="2"/>
      <c r="ADP83" s="2"/>
      <c r="ADQ83" s="2"/>
      <c r="ADR83" s="2"/>
      <c r="ADS83" s="2"/>
      <c r="ADT83" s="2"/>
      <c r="ADU83" s="2"/>
      <c r="ADV83" s="2"/>
      <c r="ADW83" s="2"/>
      <c r="ADX83" s="2"/>
      <c r="ADY83" s="2"/>
      <c r="ADZ83" s="2"/>
      <c r="AEA83" s="2"/>
      <c r="AEB83" s="2"/>
      <c r="AEC83" s="2"/>
      <c r="AED83" s="2"/>
      <c r="AEE83" s="2"/>
      <c r="AEF83" s="2"/>
      <c r="AEG83" s="2"/>
      <c r="AEH83" s="2"/>
      <c r="AEI83" s="2"/>
      <c r="AEJ83" s="2"/>
      <c r="AEK83" s="2"/>
      <c r="AEL83" s="2"/>
      <c r="AEM83" s="2"/>
      <c r="AEN83" s="2"/>
      <c r="AEO83" s="2"/>
      <c r="AEP83" s="2"/>
      <c r="AEQ83" s="2"/>
      <c r="AER83" s="2"/>
      <c r="AES83" s="2"/>
      <c r="AET83" s="2"/>
      <c r="AEU83" s="2"/>
      <c r="AEV83" s="2"/>
      <c r="AEW83" s="2"/>
      <c r="AEX83" s="2"/>
      <c r="AEY83" s="2"/>
      <c r="AEZ83" s="2"/>
      <c r="AFA83" s="2"/>
      <c r="AFB83" s="2"/>
      <c r="AFC83" s="2"/>
      <c r="AFD83" s="2"/>
      <c r="AFE83" s="2"/>
      <c r="AFF83" s="2"/>
      <c r="AFG83" s="2"/>
      <c r="AFH83" s="2"/>
      <c r="AFI83" s="2"/>
      <c r="AFJ83" s="2"/>
      <c r="AFK83" s="2"/>
      <c r="AFL83" s="2"/>
      <c r="AFM83" s="2"/>
      <c r="AFN83" s="2"/>
      <c r="AFO83" s="2"/>
      <c r="AFP83" s="2"/>
      <c r="AFQ83" s="2"/>
      <c r="AFR83" s="2"/>
      <c r="AFS83" s="2"/>
      <c r="AFT83" s="2"/>
      <c r="AFU83" s="2"/>
      <c r="AFV83" s="2"/>
      <c r="AFW83" s="2"/>
      <c r="AFX83" s="2"/>
      <c r="AFY83" s="2"/>
      <c r="AFZ83" s="2"/>
      <c r="AGA83" s="2"/>
      <c r="AGB83" s="2"/>
      <c r="AGC83" s="2"/>
      <c r="AGD83" s="2"/>
      <c r="AGE83" s="2"/>
      <c r="AGF83" s="2"/>
      <c r="AGG83" s="2"/>
      <c r="AGH83" s="2"/>
      <c r="AGI83" s="2"/>
      <c r="AGJ83" s="2"/>
      <c r="AGK83" s="2"/>
      <c r="AGL83" s="2"/>
      <c r="AGM83" s="2"/>
      <c r="AGN83" s="2"/>
      <c r="AGO83" s="2"/>
      <c r="AGP83" s="2"/>
      <c r="AGQ83" s="2"/>
      <c r="AGR83" s="2"/>
      <c r="AGS83" s="2"/>
      <c r="AGT83" s="2"/>
      <c r="AGU83" s="2"/>
      <c r="AGV83" s="2"/>
      <c r="AGW83" s="2"/>
      <c r="AGX83" s="2"/>
      <c r="AGY83" s="2"/>
      <c r="AGZ83" s="2"/>
      <c r="AHA83" s="2"/>
      <c r="AHB83" s="2"/>
      <c r="AHC83" s="2"/>
      <c r="AHD83" s="2"/>
      <c r="AHE83" s="2"/>
      <c r="AHF83" s="2"/>
      <c r="AHG83" s="2"/>
      <c r="AHH83" s="2"/>
      <c r="AHI83" s="2"/>
      <c r="AHJ83" s="2"/>
      <c r="AHK83" s="2"/>
      <c r="AHL83" s="2"/>
      <c r="AHM83" s="2"/>
      <c r="AHN83" s="2"/>
      <c r="AHO83" s="2"/>
      <c r="AHP83" s="2"/>
      <c r="AHQ83" s="2"/>
      <c r="AHR83" s="2"/>
      <c r="AHS83" s="2"/>
      <c r="AHT83" s="2"/>
      <c r="AHU83" s="2"/>
      <c r="AHV83" s="2"/>
      <c r="AHW83" s="2"/>
      <c r="AHX83" s="2"/>
      <c r="AHY83" s="2"/>
      <c r="AHZ83" s="2"/>
      <c r="AIA83" s="2"/>
      <c r="AIB83" s="2"/>
      <c r="AIC83" s="2"/>
      <c r="AID83" s="2"/>
      <c r="AIE83" s="2"/>
      <c r="AIF83" s="2"/>
      <c r="AIG83" s="2"/>
      <c r="AIH83" s="2"/>
      <c r="AII83" s="2"/>
      <c r="AIJ83" s="2"/>
      <c r="AIK83" s="2"/>
      <c r="AIL83" s="2"/>
      <c r="AIM83" s="2"/>
      <c r="AIN83" s="2"/>
      <c r="AIO83" s="2"/>
      <c r="AIP83" s="2"/>
      <c r="AIQ83" s="2"/>
      <c r="AIR83" s="2"/>
      <c r="AIS83" s="2"/>
      <c r="AIT83" s="2"/>
      <c r="AIU83" s="2"/>
      <c r="AIV83" s="2"/>
      <c r="AIW83" s="2"/>
      <c r="AIX83" s="2"/>
      <c r="AIY83" s="2"/>
      <c r="AIZ83" s="2"/>
      <c r="AJA83" s="2"/>
      <c r="AJB83" s="2"/>
      <c r="AJC83" s="2"/>
      <c r="AJD83" s="2"/>
      <c r="AJE83" s="2"/>
      <c r="AJF83" s="2"/>
      <c r="AJG83" s="2"/>
      <c r="AJH83" s="2"/>
      <c r="AJI83" s="2"/>
      <c r="AJJ83" s="2"/>
      <c r="AJK83" s="2"/>
      <c r="AJL83" s="2"/>
      <c r="AJM83" s="2"/>
      <c r="AJN83" s="2"/>
      <c r="AJO83" s="2"/>
      <c r="AJP83" s="2"/>
      <c r="AJQ83" s="2"/>
      <c r="AJR83" s="2"/>
      <c r="AJS83" s="2"/>
      <c r="AJT83" s="2"/>
      <c r="AJU83" s="2"/>
      <c r="AJV83" s="2"/>
      <c r="AJW83" s="2"/>
      <c r="AJX83" s="2"/>
      <c r="AJY83" s="2"/>
      <c r="AJZ83" s="2"/>
      <c r="AKA83" s="2"/>
      <c r="AKB83" s="2"/>
      <c r="AKC83" s="2"/>
      <c r="AKD83" s="2"/>
      <c r="AKE83" s="2"/>
      <c r="AKF83" s="2"/>
      <c r="AKG83" s="2"/>
      <c r="AKH83" s="2"/>
      <c r="AKI83" s="2"/>
      <c r="AKJ83" s="2"/>
      <c r="AKK83" s="2"/>
      <c r="AKL83" s="2"/>
      <c r="AKM83" s="2"/>
      <c r="AKN83" s="2"/>
      <c r="AKO83" s="2"/>
      <c r="AKP83" s="2"/>
      <c r="AKQ83" s="2"/>
      <c r="AKR83" s="2"/>
      <c r="AKS83" s="2"/>
      <c r="AKT83" s="2"/>
      <c r="AKU83" s="2"/>
      <c r="AKV83" s="2"/>
      <c r="AKW83" s="2"/>
      <c r="AKX83" s="2"/>
      <c r="AKY83" s="2"/>
      <c r="AKZ83" s="2"/>
      <c r="ALA83" s="2"/>
      <c r="ALB83" s="2"/>
      <c r="ALC83" s="2"/>
      <c r="ALD83" s="2"/>
      <c r="ALE83" s="2"/>
      <c r="ALF83" s="2"/>
      <c r="ALG83" s="2"/>
      <c r="ALH83" s="2"/>
      <c r="ALI83" s="2"/>
      <c r="ALJ83" s="2"/>
      <c r="ALK83" s="2"/>
      <c r="ALL83" s="2"/>
      <c r="ALM83" s="2"/>
      <c r="ALN83" s="2"/>
      <c r="ALO83" s="2"/>
      <c r="ALP83" s="2"/>
      <c r="ALQ83" s="2"/>
      <c r="ALR83" s="2"/>
      <c r="ALS83" s="2"/>
      <c r="ALT83" s="2"/>
      <c r="ALU83" s="2"/>
      <c r="ALV83" s="2"/>
      <c r="ALW83" s="2"/>
      <c r="ALX83" s="2"/>
      <c r="ALY83" s="2"/>
      <c r="ALZ83" s="2"/>
    </row>
    <row r="84" spans="1:1014" x14ac:dyDescent="0.25">
      <c r="A84" s="48">
        <v>78</v>
      </c>
      <c r="B84" s="77" t="s">
        <v>212</v>
      </c>
      <c r="C84" s="77" t="s">
        <v>213</v>
      </c>
      <c r="D84" s="78">
        <f t="shared" si="21"/>
        <v>3830.4285714285716</v>
      </c>
      <c r="E84" s="92">
        <f t="shared" si="22"/>
        <v>3584</v>
      </c>
      <c r="F84" s="92">
        <f>N84*$C$2</f>
        <v>3584</v>
      </c>
      <c r="G84" s="83">
        <v>3900</v>
      </c>
      <c r="H84" s="83">
        <v>4415</v>
      </c>
      <c r="I84" s="83">
        <v>3920</v>
      </c>
      <c r="J84" s="85" t="s">
        <v>116</v>
      </c>
      <c r="K84" s="84">
        <v>3570</v>
      </c>
      <c r="L84" s="84">
        <v>3840</v>
      </c>
      <c r="M84" s="93">
        <v>350</v>
      </c>
      <c r="N84" s="93">
        <v>350</v>
      </c>
      <c r="O84" s="48">
        <f t="shared" si="17"/>
        <v>7</v>
      </c>
      <c r="Q84" s="48">
        <f t="shared" si="18"/>
        <v>78</v>
      </c>
      <c r="R84" s="51" t="str">
        <f t="shared" si="19"/>
        <v>Phellodendron amurense</v>
      </c>
      <c r="S84" s="50">
        <f t="shared" si="20"/>
        <v>284.82002982486262</v>
      </c>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c r="MQ84" s="2"/>
      <c r="MR84" s="2"/>
      <c r="MS84" s="2"/>
      <c r="MT84" s="2"/>
      <c r="MU84" s="2"/>
      <c r="MV84" s="2"/>
      <c r="MW84" s="2"/>
      <c r="MX84" s="2"/>
      <c r="MY84" s="2"/>
      <c r="MZ84" s="2"/>
      <c r="NA84" s="2"/>
      <c r="NB84" s="2"/>
      <c r="NC84" s="2"/>
      <c r="ND84" s="2"/>
      <c r="NE84" s="2"/>
      <c r="NF84" s="2"/>
      <c r="NG84" s="2"/>
      <c r="NH84" s="2"/>
      <c r="NI84" s="2"/>
      <c r="NJ84" s="2"/>
      <c r="NK84" s="2"/>
      <c r="NL84" s="2"/>
      <c r="NM84" s="2"/>
      <c r="NN84" s="2"/>
      <c r="NO84" s="2"/>
      <c r="NP84" s="2"/>
      <c r="NQ84" s="2"/>
      <c r="NR84" s="2"/>
      <c r="NS84" s="2"/>
      <c r="NT84" s="2"/>
      <c r="NU84" s="2"/>
      <c r="NV84" s="2"/>
      <c r="NW84" s="2"/>
      <c r="NX84" s="2"/>
      <c r="NY84" s="2"/>
      <c r="NZ84" s="2"/>
      <c r="OA84" s="2"/>
      <c r="OB84" s="2"/>
      <c r="OC84" s="2"/>
      <c r="OD84" s="2"/>
      <c r="OE84" s="2"/>
      <c r="OF84" s="2"/>
      <c r="OG84" s="2"/>
      <c r="OH84" s="2"/>
      <c r="OI84" s="2"/>
      <c r="OJ84" s="2"/>
      <c r="OK84" s="2"/>
      <c r="OL84" s="2"/>
      <c r="OM84" s="2"/>
      <c r="ON84" s="2"/>
      <c r="OO84" s="2"/>
      <c r="OP84" s="2"/>
      <c r="OQ84" s="2"/>
      <c r="OR84" s="2"/>
      <c r="OS84" s="2"/>
      <c r="OT84" s="2"/>
      <c r="OU84" s="2"/>
      <c r="OV84" s="2"/>
      <c r="OW84" s="2"/>
      <c r="OX84" s="2"/>
      <c r="OY84" s="2"/>
      <c r="OZ84" s="2"/>
      <c r="PA84" s="2"/>
      <c r="PB84" s="2"/>
      <c r="PC84" s="2"/>
      <c r="PD84" s="2"/>
      <c r="PE84" s="2"/>
      <c r="PF84" s="2"/>
      <c r="PG84" s="2"/>
      <c r="PH84" s="2"/>
      <c r="PI84" s="2"/>
      <c r="PJ84" s="2"/>
      <c r="PK84" s="2"/>
      <c r="PL84" s="2"/>
      <c r="PM84" s="2"/>
      <c r="PN84" s="2"/>
      <c r="PO84" s="2"/>
      <c r="PP84" s="2"/>
      <c r="PQ84" s="2"/>
      <c r="PR84" s="2"/>
      <c r="PS84" s="2"/>
      <c r="PT84" s="2"/>
      <c r="PU84" s="2"/>
      <c r="PV84" s="2"/>
      <c r="PW84" s="2"/>
      <c r="PX84" s="2"/>
      <c r="PY84" s="2"/>
      <c r="PZ84" s="2"/>
      <c r="QA84" s="2"/>
      <c r="QB84" s="2"/>
      <c r="QC84" s="2"/>
      <c r="QD84" s="2"/>
      <c r="QE84" s="2"/>
      <c r="QF84" s="2"/>
      <c r="QG84" s="2"/>
      <c r="QH84" s="2"/>
      <c r="QI84" s="2"/>
      <c r="QJ84" s="2"/>
      <c r="QK84" s="2"/>
      <c r="QL84" s="2"/>
      <c r="QM84" s="2"/>
      <c r="QN84" s="2"/>
      <c r="QO84" s="2"/>
      <c r="QP84" s="2"/>
      <c r="QQ84" s="2"/>
      <c r="QR84" s="2"/>
      <c r="QS84" s="2"/>
      <c r="QT84" s="2"/>
      <c r="QU84" s="2"/>
      <c r="QV84" s="2"/>
      <c r="QW84" s="2"/>
      <c r="QX84" s="2"/>
      <c r="QY84" s="2"/>
      <c r="QZ84" s="2"/>
      <c r="RA84" s="2"/>
      <c r="RB84" s="2"/>
      <c r="RC84" s="2"/>
      <c r="RD84" s="2"/>
      <c r="RE84" s="2"/>
      <c r="RF84" s="2"/>
      <c r="RG84" s="2"/>
      <c r="RH84" s="2"/>
      <c r="RI84" s="2"/>
      <c r="RJ84" s="2"/>
      <c r="RK84" s="2"/>
      <c r="RL84" s="2"/>
      <c r="RM84" s="2"/>
      <c r="RN84" s="2"/>
      <c r="RO84" s="2"/>
      <c r="RP84" s="2"/>
      <c r="RQ84" s="2"/>
      <c r="RR84" s="2"/>
      <c r="RS84" s="2"/>
      <c r="RT84" s="2"/>
      <c r="RU84" s="2"/>
      <c r="RV84" s="2"/>
      <c r="RW84" s="2"/>
      <c r="RX84" s="2"/>
      <c r="RY84" s="2"/>
      <c r="RZ84" s="2"/>
      <c r="SA84" s="2"/>
      <c r="SB84" s="2"/>
      <c r="SC84" s="2"/>
      <c r="SD84" s="2"/>
      <c r="SE84" s="2"/>
      <c r="SF84" s="2"/>
      <c r="SG84" s="2"/>
      <c r="SH84" s="2"/>
      <c r="SI84" s="2"/>
      <c r="SJ84" s="2"/>
      <c r="SK84" s="2"/>
      <c r="SL84" s="2"/>
      <c r="SM84" s="2"/>
      <c r="SN84" s="2"/>
      <c r="SO84" s="2"/>
      <c r="SP84" s="2"/>
      <c r="SQ84" s="2"/>
      <c r="SR84" s="2"/>
      <c r="SS84" s="2"/>
      <c r="ST84" s="2"/>
      <c r="SU84" s="2"/>
      <c r="SV84" s="2"/>
      <c r="SW84" s="2"/>
      <c r="SX84" s="2"/>
      <c r="SY84" s="2"/>
      <c r="SZ84" s="2"/>
      <c r="TA84" s="2"/>
      <c r="TB84" s="2"/>
      <c r="TC84" s="2"/>
      <c r="TD84" s="2"/>
      <c r="TE84" s="2"/>
      <c r="TF84" s="2"/>
      <c r="TG84" s="2"/>
      <c r="TH84" s="2"/>
      <c r="TI84" s="2"/>
      <c r="TJ84" s="2"/>
      <c r="TK84" s="2"/>
      <c r="TL84" s="2"/>
      <c r="TM84" s="2"/>
      <c r="TN84" s="2"/>
      <c r="TO84" s="2"/>
      <c r="TP84" s="2"/>
      <c r="TQ84" s="2"/>
      <c r="TR84" s="2"/>
      <c r="TS84" s="2"/>
      <c r="TT84" s="2"/>
      <c r="TU84" s="2"/>
      <c r="TV84" s="2"/>
      <c r="TW84" s="2"/>
      <c r="TX84" s="2"/>
      <c r="TY84" s="2"/>
      <c r="TZ84" s="2"/>
      <c r="UA84" s="2"/>
      <c r="UB84" s="2"/>
      <c r="UC84" s="2"/>
      <c r="UD84" s="2"/>
      <c r="UE84" s="2"/>
      <c r="UF84" s="2"/>
      <c r="UG84" s="2"/>
      <c r="UH84" s="2"/>
      <c r="UI84" s="2"/>
      <c r="UJ84" s="2"/>
      <c r="UK84" s="2"/>
      <c r="UL84" s="2"/>
      <c r="UM84" s="2"/>
      <c r="UN84" s="2"/>
      <c r="UO84" s="2"/>
      <c r="UP84" s="2"/>
      <c r="UQ84" s="2"/>
      <c r="UR84" s="2"/>
      <c r="US84" s="2"/>
      <c r="UT84" s="2"/>
      <c r="UU84" s="2"/>
      <c r="UV84" s="2"/>
      <c r="UW84" s="2"/>
      <c r="UX84" s="2"/>
      <c r="UY84" s="2"/>
      <c r="UZ84" s="2"/>
      <c r="VA84" s="2"/>
      <c r="VB84" s="2"/>
      <c r="VC84" s="2"/>
      <c r="VD84" s="2"/>
      <c r="VE84" s="2"/>
      <c r="VF84" s="2"/>
      <c r="VG84" s="2"/>
      <c r="VH84" s="2"/>
      <c r="VI84" s="2"/>
      <c r="VJ84" s="2"/>
      <c r="VK84" s="2"/>
      <c r="VL84" s="2"/>
      <c r="VM84" s="2"/>
      <c r="VN84" s="2"/>
      <c r="VO84" s="2"/>
      <c r="VP84" s="2"/>
      <c r="VQ84" s="2"/>
      <c r="VR84" s="2"/>
      <c r="VS84" s="2"/>
      <c r="VT84" s="2"/>
      <c r="VU84" s="2"/>
      <c r="VV84" s="2"/>
      <c r="VW84" s="2"/>
      <c r="VX84" s="2"/>
      <c r="VY84" s="2"/>
      <c r="VZ84" s="2"/>
      <c r="WA84" s="2"/>
      <c r="WB84" s="2"/>
      <c r="WC84" s="2"/>
      <c r="WD84" s="2"/>
      <c r="WE84" s="2"/>
      <c r="WF84" s="2"/>
      <c r="WG84" s="2"/>
      <c r="WH84" s="2"/>
      <c r="WI84" s="2"/>
      <c r="WJ84" s="2"/>
      <c r="WK84" s="2"/>
      <c r="WL84" s="2"/>
      <c r="WM84" s="2"/>
      <c r="WN84" s="2"/>
      <c r="WO84" s="2"/>
      <c r="WP84" s="2"/>
      <c r="WQ84" s="2"/>
      <c r="WR84" s="2"/>
      <c r="WS84" s="2"/>
      <c r="WT84" s="2"/>
      <c r="WU84" s="2"/>
      <c r="WV84" s="2"/>
      <c r="WW84" s="2"/>
      <c r="WX84" s="2"/>
      <c r="WY84" s="2"/>
      <c r="WZ84" s="2"/>
      <c r="XA84" s="2"/>
      <c r="XB84" s="2"/>
      <c r="XC84" s="2"/>
      <c r="XD84" s="2"/>
      <c r="XE84" s="2"/>
      <c r="XF84" s="2"/>
      <c r="XG84" s="2"/>
      <c r="XH84" s="2"/>
      <c r="XI84" s="2"/>
      <c r="XJ84" s="2"/>
      <c r="XK84" s="2"/>
      <c r="XL84" s="2"/>
      <c r="XM84" s="2"/>
      <c r="XN84" s="2"/>
      <c r="XO84" s="2"/>
      <c r="XP84" s="2"/>
      <c r="XQ84" s="2"/>
      <c r="XR84" s="2"/>
      <c r="XS84" s="2"/>
      <c r="XT84" s="2"/>
      <c r="XU84" s="2"/>
      <c r="XV84" s="2"/>
      <c r="XW84" s="2"/>
      <c r="XX84" s="2"/>
      <c r="XY84" s="2"/>
      <c r="XZ84" s="2"/>
      <c r="YA84" s="2"/>
      <c r="YB84" s="2"/>
      <c r="YC84" s="2"/>
      <c r="YD84" s="2"/>
      <c r="YE84" s="2"/>
      <c r="YF84" s="2"/>
      <c r="YG84" s="2"/>
      <c r="YH84" s="2"/>
      <c r="YI84" s="2"/>
      <c r="YJ84" s="2"/>
      <c r="YK84" s="2"/>
      <c r="YL84" s="2"/>
      <c r="YM84" s="2"/>
      <c r="YN84" s="2"/>
      <c r="YO84" s="2"/>
      <c r="YP84" s="2"/>
      <c r="YQ84" s="2"/>
      <c r="YR84" s="2"/>
      <c r="YS84" s="2"/>
      <c r="YT84" s="2"/>
      <c r="YU84" s="2"/>
      <c r="YV84" s="2"/>
      <c r="YW84" s="2"/>
      <c r="YX84" s="2"/>
      <c r="YY84" s="2"/>
      <c r="YZ84" s="2"/>
      <c r="ZA84" s="2"/>
      <c r="ZB84" s="2"/>
      <c r="ZC84" s="2"/>
      <c r="ZD84" s="2"/>
      <c r="ZE84" s="2"/>
      <c r="ZF84" s="2"/>
      <c r="ZG84" s="2"/>
      <c r="ZH84" s="2"/>
      <c r="ZI84" s="2"/>
      <c r="ZJ84" s="2"/>
      <c r="ZK84" s="2"/>
      <c r="ZL84" s="2"/>
      <c r="ZM84" s="2"/>
      <c r="ZN84" s="2"/>
      <c r="ZO84" s="2"/>
      <c r="ZP84" s="2"/>
      <c r="ZQ84" s="2"/>
      <c r="ZR84" s="2"/>
      <c r="ZS84" s="2"/>
      <c r="ZT84" s="2"/>
      <c r="ZU84" s="2"/>
      <c r="ZV84" s="2"/>
      <c r="ZW84" s="2"/>
      <c r="ZX84" s="2"/>
      <c r="ZY84" s="2"/>
      <c r="ZZ84" s="2"/>
      <c r="AAA84" s="2"/>
      <c r="AAB84" s="2"/>
      <c r="AAC84" s="2"/>
      <c r="AAD84" s="2"/>
      <c r="AAE84" s="2"/>
      <c r="AAF84" s="2"/>
      <c r="AAG84" s="2"/>
      <c r="AAH84" s="2"/>
      <c r="AAI84" s="2"/>
      <c r="AAJ84" s="2"/>
      <c r="AAK84" s="2"/>
      <c r="AAL84" s="2"/>
      <c r="AAM84" s="2"/>
      <c r="AAN84" s="2"/>
      <c r="AAO84" s="2"/>
      <c r="AAP84" s="2"/>
      <c r="AAQ84" s="2"/>
      <c r="AAR84" s="2"/>
      <c r="AAS84" s="2"/>
      <c r="AAT84" s="2"/>
      <c r="AAU84" s="2"/>
      <c r="AAV84" s="2"/>
      <c r="AAW84" s="2"/>
      <c r="AAX84" s="2"/>
      <c r="AAY84" s="2"/>
      <c r="AAZ84" s="2"/>
      <c r="ABA84" s="2"/>
      <c r="ABB84" s="2"/>
      <c r="ABC84" s="2"/>
      <c r="ABD84" s="2"/>
      <c r="ABE84" s="2"/>
      <c r="ABF84" s="2"/>
      <c r="ABG84" s="2"/>
      <c r="ABH84" s="2"/>
      <c r="ABI84" s="2"/>
      <c r="ABJ84" s="2"/>
      <c r="ABK84" s="2"/>
      <c r="ABL84" s="2"/>
      <c r="ABM84" s="2"/>
      <c r="ABN84" s="2"/>
      <c r="ABO84" s="2"/>
      <c r="ABP84" s="2"/>
      <c r="ABQ84" s="2"/>
      <c r="ABR84" s="2"/>
      <c r="ABS84" s="2"/>
      <c r="ABT84" s="2"/>
      <c r="ABU84" s="2"/>
      <c r="ABV84" s="2"/>
      <c r="ABW84" s="2"/>
      <c r="ABX84" s="2"/>
      <c r="ABY84" s="2"/>
      <c r="ABZ84" s="2"/>
      <c r="ACA84" s="2"/>
      <c r="ACB84" s="2"/>
      <c r="ACC84" s="2"/>
      <c r="ACD84" s="2"/>
      <c r="ACE84" s="2"/>
      <c r="ACF84" s="2"/>
      <c r="ACG84" s="2"/>
      <c r="ACH84" s="2"/>
      <c r="ACI84" s="2"/>
      <c r="ACJ84" s="2"/>
      <c r="ACK84" s="2"/>
      <c r="ACL84" s="2"/>
      <c r="ACM84" s="2"/>
      <c r="ACN84" s="2"/>
      <c r="ACO84" s="2"/>
      <c r="ACP84" s="2"/>
      <c r="ACQ84" s="2"/>
      <c r="ACR84" s="2"/>
      <c r="ACS84" s="2"/>
      <c r="ACT84" s="2"/>
      <c r="ACU84" s="2"/>
      <c r="ACV84" s="2"/>
      <c r="ACW84" s="2"/>
      <c r="ACX84" s="2"/>
      <c r="ACY84" s="2"/>
      <c r="ACZ84" s="2"/>
      <c r="ADA84" s="2"/>
      <c r="ADB84" s="2"/>
      <c r="ADC84" s="2"/>
      <c r="ADD84" s="2"/>
      <c r="ADE84" s="2"/>
      <c r="ADF84" s="2"/>
      <c r="ADG84" s="2"/>
      <c r="ADH84" s="2"/>
      <c r="ADI84" s="2"/>
      <c r="ADJ84" s="2"/>
      <c r="ADK84" s="2"/>
      <c r="ADL84" s="2"/>
      <c r="ADM84" s="2"/>
      <c r="ADN84" s="2"/>
      <c r="ADO84" s="2"/>
      <c r="ADP84" s="2"/>
      <c r="ADQ84" s="2"/>
      <c r="ADR84" s="2"/>
      <c r="ADS84" s="2"/>
      <c r="ADT84" s="2"/>
      <c r="ADU84" s="2"/>
      <c r="ADV84" s="2"/>
      <c r="ADW84" s="2"/>
      <c r="ADX84" s="2"/>
      <c r="ADY84" s="2"/>
      <c r="ADZ84" s="2"/>
      <c r="AEA84" s="2"/>
      <c r="AEB84" s="2"/>
      <c r="AEC84" s="2"/>
      <c r="AED84" s="2"/>
      <c r="AEE84" s="2"/>
      <c r="AEF84" s="2"/>
      <c r="AEG84" s="2"/>
      <c r="AEH84" s="2"/>
      <c r="AEI84" s="2"/>
      <c r="AEJ84" s="2"/>
      <c r="AEK84" s="2"/>
      <c r="AEL84" s="2"/>
      <c r="AEM84" s="2"/>
      <c r="AEN84" s="2"/>
      <c r="AEO84" s="2"/>
      <c r="AEP84" s="2"/>
      <c r="AEQ84" s="2"/>
      <c r="AER84" s="2"/>
      <c r="AES84" s="2"/>
      <c r="AET84" s="2"/>
      <c r="AEU84" s="2"/>
      <c r="AEV84" s="2"/>
      <c r="AEW84" s="2"/>
      <c r="AEX84" s="2"/>
      <c r="AEY84" s="2"/>
      <c r="AEZ84" s="2"/>
      <c r="AFA84" s="2"/>
      <c r="AFB84" s="2"/>
      <c r="AFC84" s="2"/>
      <c r="AFD84" s="2"/>
      <c r="AFE84" s="2"/>
      <c r="AFF84" s="2"/>
      <c r="AFG84" s="2"/>
      <c r="AFH84" s="2"/>
      <c r="AFI84" s="2"/>
      <c r="AFJ84" s="2"/>
      <c r="AFK84" s="2"/>
      <c r="AFL84" s="2"/>
      <c r="AFM84" s="2"/>
      <c r="AFN84" s="2"/>
      <c r="AFO84" s="2"/>
      <c r="AFP84" s="2"/>
      <c r="AFQ84" s="2"/>
      <c r="AFR84" s="2"/>
      <c r="AFS84" s="2"/>
      <c r="AFT84" s="2"/>
      <c r="AFU84" s="2"/>
      <c r="AFV84" s="2"/>
      <c r="AFW84" s="2"/>
      <c r="AFX84" s="2"/>
      <c r="AFY84" s="2"/>
      <c r="AFZ84" s="2"/>
      <c r="AGA84" s="2"/>
      <c r="AGB84" s="2"/>
      <c r="AGC84" s="2"/>
      <c r="AGD84" s="2"/>
      <c r="AGE84" s="2"/>
      <c r="AGF84" s="2"/>
      <c r="AGG84" s="2"/>
      <c r="AGH84" s="2"/>
      <c r="AGI84" s="2"/>
      <c r="AGJ84" s="2"/>
      <c r="AGK84" s="2"/>
      <c r="AGL84" s="2"/>
      <c r="AGM84" s="2"/>
      <c r="AGN84" s="2"/>
      <c r="AGO84" s="2"/>
      <c r="AGP84" s="2"/>
      <c r="AGQ84" s="2"/>
      <c r="AGR84" s="2"/>
      <c r="AGS84" s="2"/>
      <c r="AGT84" s="2"/>
      <c r="AGU84" s="2"/>
      <c r="AGV84" s="2"/>
      <c r="AGW84" s="2"/>
      <c r="AGX84" s="2"/>
      <c r="AGY84" s="2"/>
      <c r="AGZ84" s="2"/>
      <c r="AHA84" s="2"/>
      <c r="AHB84" s="2"/>
      <c r="AHC84" s="2"/>
      <c r="AHD84" s="2"/>
      <c r="AHE84" s="2"/>
      <c r="AHF84" s="2"/>
      <c r="AHG84" s="2"/>
      <c r="AHH84" s="2"/>
      <c r="AHI84" s="2"/>
      <c r="AHJ84" s="2"/>
      <c r="AHK84" s="2"/>
      <c r="AHL84" s="2"/>
      <c r="AHM84" s="2"/>
      <c r="AHN84" s="2"/>
      <c r="AHO84" s="2"/>
      <c r="AHP84" s="2"/>
      <c r="AHQ84" s="2"/>
      <c r="AHR84" s="2"/>
      <c r="AHS84" s="2"/>
      <c r="AHT84" s="2"/>
      <c r="AHU84" s="2"/>
      <c r="AHV84" s="2"/>
      <c r="AHW84" s="2"/>
      <c r="AHX84" s="2"/>
      <c r="AHY84" s="2"/>
      <c r="AHZ84" s="2"/>
      <c r="AIA84" s="2"/>
      <c r="AIB84" s="2"/>
      <c r="AIC84" s="2"/>
      <c r="AID84" s="2"/>
      <c r="AIE84" s="2"/>
      <c r="AIF84" s="2"/>
      <c r="AIG84" s="2"/>
      <c r="AIH84" s="2"/>
      <c r="AII84" s="2"/>
      <c r="AIJ84" s="2"/>
      <c r="AIK84" s="2"/>
      <c r="AIL84" s="2"/>
      <c r="AIM84" s="2"/>
      <c r="AIN84" s="2"/>
      <c r="AIO84" s="2"/>
      <c r="AIP84" s="2"/>
      <c r="AIQ84" s="2"/>
      <c r="AIR84" s="2"/>
      <c r="AIS84" s="2"/>
      <c r="AIT84" s="2"/>
      <c r="AIU84" s="2"/>
      <c r="AIV84" s="2"/>
      <c r="AIW84" s="2"/>
      <c r="AIX84" s="2"/>
      <c r="AIY84" s="2"/>
      <c r="AIZ84" s="2"/>
      <c r="AJA84" s="2"/>
      <c r="AJB84" s="2"/>
      <c r="AJC84" s="2"/>
      <c r="AJD84" s="2"/>
      <c r="AJE84" s="2"/>
      <c r="AJF84" s="2"/>
      <c r="AJG84" s="2"/>
      <c r="AJH84" s="2"/>
      <c r="AJI84" s="2"/>
      <c r="AJJ84" s="2"/>
      <c r="AJK84" s="2"/>
      <c r="AJL84" s="2"/>
      <c r="AJM84" s="2"/>
      <c r="AJN84" s="2"/>
      <c r="AJO84" s="2"/>
      <c r="AJP84" s="2"/>
      <c r="AJQ84" s="2"/>
      <c r="AJR84" s="2"/>
      <c r="AJS84" s="2"/>
      <c r="AJT84" s="2"/>
      <c r="AJU84" s="2"/>
      <c r="AJV84" s="2"/>
      <c r="AJW84" s="2"/>
      <c r="AJX84" s="2"/>
      <c r="AJY84" s="2"/>
      <c r="AJZ84" s="2"/>
      <c r="AKA84" s="2"/>
      <c r="AKB84" s="2"/>
      <c r="AKC84" s="2"/>
      <c r="AKD84" s="2"/>
      <c r="AKE84" s="2"/>
      <c r="AKF84" s="2"/>
      <c r="AKG84" s="2"/>
      <c r="AKH84" s="2"/>
      <c r="AKI84" s="2"/>
      <c r="AKJ84" s="2"/>
      <c r="AKK84" s="2"/>
      <c r="AKL84" s="2"/>
      <c r="AKM84" s="2"/>
      <c r="AKN84" s="2"/>
      <c r="AKO84" s="2"/>
      <c r="AKP84" s="2"/>
      <c r="AKQ84" s="2"/>
      <c r="AKR84" s="2"/>
      <c r="AKS84" s="2"/>
      <c r="AKT84" s="2"/>
      <c r="AKU84" s="2"/>
      <c r="AKV84" s="2"/>
      <c r="AKW84" s="2"/>
      <c r="AKX84" s="2"/>
      <c r="AKY84" s="2"/>
      <c r="AKZ84" s="2"/>
      <c r="ALA84" s="2"/>
      <c r="ALB84" s="2"/>
      <c r="ALC84" s="2"/>
      <c r="ALD84" s="2"/>
      <c r="ALE84" s="2"/>
      <c r="ALF84" s="2"/>
      <c r="ALG84" s="2"/>
      <c r="ALH84" s="2"/>
      <c r="ALI84" s="2"/>
      <c r="ALJ84" s="2"/>
      <c r="ALK84" s="2"/>
      <c r="ALL84" s="2"/>
      <c r="ALM84" s="2"/>
      <c r="ALN84" s="2"/>
      <c r="ALO84" s="2"/>
      <c r="ALP84" s="2"/>
      <c r="ALQ84" s="2"/>
      <c r="ALR84" s="2"/>
      <c r="ALS84" s="2"/>
      <c r="ALT84" s="2"/>
      <c r="ALU84" s="2"/>
      <c r="ALV84" s="2"/>
      <c r="ALW84" s="2"/>
      <c r="ALX84" s="2"/>
      <c r="ALY84" s="2"/>
      <c r="ALZ84" s="2"/>
    </row>
    <row r="85" spans="1:1014" x14ac:dyDescent="0.25">
      <c r="A85" s="48">
        <v>79</v>
      </c>
      <c r="B85" s="75" t="s">
        <v>15</v>
      </c>
      <c r="C85" s="77" t="s">
        <v>53</v>
      </c>
      <c r="D85" s="78">
        <f t="shared" si="21"/>
        <v>4255.4400000000005</v>
      </c>
      <c r="E85" s="92">
        <f t="shared" si="22"/>
        <v>4608</v>
      </c>
      <c r="F85" s="92">
        <f>N85*$C$2</f>
        <v>4659.2</v>
      </c>
      <c r="G85" s="83">
        <v>5300</v>
      </c>
      <c r="H85" s="83">
        <v>3270</v>
      </c>
      <c r="I85" s="83" t="s">
        <v>341</v>
      </c>
      <c r="J85" s="85" t="s">
        <v>275</v>
      </c>
      <c r="K85" s="83" t="s">
        <v>341</v>
      </c>
      <c r="L85" s="84">
        <v>3440</v>
      </c>
      <c r="M85" s="93">
        <v>450</v>
      </c>
      <c r="N85" s="96">
        <v>455</v>
      </c>
      <c r="O85" s="48">
        <f t="shared" si="17"/>
        <v>5</v>
      </c>
      <c r="Q85" s="48">
        <f t="shared" si="18"/>
        <v>79</v>
      </c>
      <c r="R85" s="51" t="str">
        <f t="shared" si="19"/>
        <v>Picea abies</v>
      </c>
      <c r="S85" s="50">
        <f t="shared" si="20"/>
        <v>316.42269921401538</v>
      </c>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c r="LC85" s="2"/>
      <c r="LD85" s="2"/>
      <c r="LE85" s="2"/>
      <c r="LF85" s="2"/>
      <c r="LG85" s="2"/>
      <c r="LH85" s="2"/>
      <c r="LI85" s="2"/>
      <c r="LJ85" s="2"/>
      <c r="LK85" s="2"/>
      <c r="LL85" s="2"/>
      <c r="LM85" s="2"/>
      <c r="LN85" s="2"/>
      <c r="LO85" s="2"/>
      <c r="LP85" s="2"/>
      <c r="LQ85" s="2"/>
      <c r="LR85" s="2"/>
      <c r="LS85" s="2"/>
      <c r="LT85" s="2"/>
      <c r="LU85" s="2"/>
      <c r="LV85" s="2"/>
      <c r="LW85" s="2"/>
      <c r="LX85" s="2"/>
      <c r="LY85" s="2"/>
      <c r="LZ85" s="2"/>
      <c r="MA85" s="2"/>
      <c r="MB85" s="2"/>
      <c r="MC85" s="2"/>
      <c r="MD85" s="2"/>
      <c r="ME85" s="2"/>
      <c r="MF85" s="2"/>
      <c r="MG85" s="2"/>
      <c r="MH85" s="2"/>
      <c r="MI85" s="2"/>
      <c r="MJ85" s="2"/>
      <c r="MK85" s="2"/>
      <c r="ML85" s="2"/>
      <c r="MM85" s="2"/>
      <c r="MN85" s="2"/>
      <c r="MO85" s="2"/>
      <c r="MP85" s="2"/>
      <c r="MQ85" s="2"/>
      <c r="MR85" s="2"/>
      <c r="MS85" s="2"/>
      <c r="MT85" s="2"/>
      <c r="MU85" s="2"/>
      <c r="MV85" s="2"/>
      <c r="MW85" s="2"/>
      <c r="MX85" s="2"/>
      <c r="MY85" s="2"/>
      <c r="MZ85" s="2"/>
      <c r="NA85" s="2"/>
      <c r="NB85" s="2"/>
      <c r="NC85" s="2"/>
      <c r="ND85" s="2"/>
      <c r="NE85" s="2"/>
      <c r="NF85" s="2"/>
      <c r="NG85" s="2"/>
      <c r="NH85" s="2"/>
      <c r="NI85" s="2"/>
      <c r="NJ85" s="2"/>
      <c r="NK85" s="2"/>
      <c r="NL85" s="2"/>
      <c r="NM85" s="2"/>
      <c r="NN85" s="2"/>
      <c r="NO85" s="2"/>
      <c r="NP85" s="2"/>
      <c r="NQ85" s="2"/>
      <c r="NR85" s="2"/>
      <c r="NS85" s="2"/>
      <c r="NT85" s="2"/>
      <c r="NU85" s="2"/>
      <c r="NV85" s="2"/>
      <c r="NW85" s="2"/>
      <c r="NX85" s="2"/>
      <c r="NY85" s="2"/>
      <c r="NZ85" s="2"/>
      <c r="OA85" s="2"/>
      <c r="OB85" s="2"/>
      <c r="OC85" s="2"/>
      <c r="OD85" s="2"/>
      <c r="OE85" s="2"/>
      <c r="OF85" s="2"/>
      <c r="OG85" s="2"/>
      <c r="OH85" s="2"/>
      <c r="OI85" s="2"/>
      <c r="OJ85" s="2"/>
      <c r="OK85" s="2"/>
      <c r="OL85" s="2"/>
      <c r="OM85" s="2"/>
      <c r="ON85" s="2"/>
      <c r="OO85" s="2"/>
      <c r="OP85" s="2"/>
      <c r="OQ85" s="2"/>
      <c r="OR85" s="2"/>
      <c r="OS85" s="2"/>
      <c r="OT85" s="2"/>
      <c r="OU85" s="2"/>
      <c r="OV85" s="2"/>
      <c r="OW85" s="2"/>
      <c r="OX85" s="2"/>
      <c r="OY85" s="2"/>
      <c r="OZ85" s="2"/>
      <c r="PA85" s="2"/>
      <c r="PB85" s="2"/>
      <c r="PC85" s="2"/>
      <c r="PD85" s="2"/>
      <c r="PE85" s="2"/>
      <c r="PF85" s="2"/>
      <c r="PG85" s="2"/>
      <c r="PH85" s="2"/>
      <c r="PI85" s="2"/>
      <c r="PJ85" s="2"/>
      <c r="PK85" s="2"/>
      <c r="PL85" s="2"/>
      <c r="PM85" s="2"/>
      <c r="PN85" s="2"/>
      <c r="PO85" s="2"/>
      <c r="PP85" s="2"/>
      <c r="PQ85" s="2"/>
      <c r="PR85" s="2"/>
      <c r="PS85" s="2"/>
      <c r="PT85" s="2"/>
      <c r="PU85" s="2"/>
      <c r="PV85" s="2"/>
      <c r="PW85" s="2"/>
      <c r="PX85" s="2"/>
      <c r="PY85" s="2"/>
      <c r="PZ85" s="2"/>
      <c r="QA85" s="2"/>
      <c r="QB85" s="2"/>
      <c r="QC85" s="2"/>
      <c r="QD85" s="2"/>
      <c r="QE85" s="2"/>
      <c r="QF85" s="2"/>
      <c r="QG85" s="2"/>
      <c r="QH85" s="2"/>
      <c r="QI85" s="2"/>
      <c r="QJ85" s="2"/>
      <c r="QK85" s="2"/>
      <c r="QL85" s="2"/>
      <c r="QM85" s="2"/>
      <c r="QN85" s="2"/>
      <c r="QO85" s="2"/>
      <c r="QP85" s="2"/>
      <c r="QQ85" s="2"/>
      <c r="QR85" s="2"/>
      <c r="QS85" s="2"/>
      <c r="QT85" s="2"/>
      <c r="QU85" s="2"/>
      <c r="QV85" s="2"/>
      <c r="QW85" s="2"/>
      <c r="QX85" s="2"/>
      <c r="QY85" s="2"/>
      <c r="QZ85" s="2"/>
      <c r="RA85" s="2"/>
      <c r="RB85" s="2"/>
      <c r="RC85" s="2"/>
      <c r="RD85" s="2"/>
      <c r="RE85" s="2"/>
      <c r="RF85" s="2"/>
      <c r="RG85" s="2"/>
      <c r="RH85" s="2"/>
      <c r="RI85" s="2"/>
      <c r="RJ85" s="2"/>
      <c r="RK85" s="2"/>
      <c r="RL85" s="2"/>
      <c r="RM85" s="2"/>
      <c r="RN85" s="2"/>
      <c r="RO85" s="2"/>
      <c r="RP85" s="2"/>
      <c r="RQ85" s="2"/>
      <c r="RR85" s="2"/>
      <c r="RS85" s="2"/>
      <c r="RT85" s="2"/>
      <c r="RU85" s="2"/>
      <c r="RV85" s="2"/>
      <c r="RW85" s="2"/>
      <c r="RX85" s="2"/>
      <c r="RY85" s="2"/>
      <c r="RZ85" s="2"/>
      <c r="SA85" s="2"/>
      <c r="SB85" s="2"/>
      <c r="SC85" s="2"/>
      <c r="SD85" s="2"/>
      <c r="SE85" s="2"/>
      <c r="SF85" s="2"/>
      <c r="SG85" s="2"/>
      <c r="SH85" s="2"/>
      <c r="SI85" s="2"/>
      <c r="SJ85" s="2"/>
      <c r="SK85" s="2"/>
      <c r="SL85" s="2"/>
      <c r="SM85" s="2"/>
      <c r="SN85" s="2"/>
      <c r="SO85" s="2"/>
      <c r="SP85" s="2"/>
      <c r="SQ85" s="2"/>
      <c r="SR85" s="2"/>
      <c r="SS85" s="2"/>
      <c r="ST85" s="2"/>
      <c r="SU85" s="2"/>
      <c r="SV85" s="2"/>
      <c r="SW85" s="2"/>
      <c r="SX85" s="2"/>
      <c r="SY85" s="2"/>
      <c r="SZ85" s="2"/>
      <c r="TA85" s="2"/>
      <c r="TB85" s="2"/>
      <c r="TC85" s="2"/>
      <c r="TD85" s="2"/>
      <c r="TE85" s="2"/>
      <c r="TF85" s="2"/>
      <c r="TG85" s="2"/>
      <c r="TH85" s="2"/>
      <c r="TI85" s="2"/>
      <c r="TJ85" s="2"/>
      <c r="TK85" s="2"/>
      <c r="TL85" s="2"/>
      <c r="TM85" s="2"/>
      <c r="TN85" s="2"/>
      <c r="TO85" s="2"/>
      <c r="TP85" s="2"/>
      <c r="TQ85" s="2"/>
      <c r="TR85" s="2"/>
      <c r="TS85" s="2"/>
      <c r="TT85" s="2"/>
      <c r="TU85" s="2"/>
      <c r="TV85" s="2"/>
      <c r="TW85" s="2"/>
      <c r="TX85" s="2"/>
      <c r="TY85" s="2"/>
      <c r="TZ85" s="2"/>
      <c r="UA85" s="2"/>
      <c r="UB85" s="2"/>
      <c r="UC85" s="2"/>
      <c r="UD85" s="2"/>
      <c r="UE85" s="2"/>
      <c r="UF85" s="2"/>
      <c r="UG85" s="2"/>
      <c r="UH85" s="2"/>
      <c r="UI85" s="2"/>
      <c r="UJ85" s="2"/>
      <c r="UK85" s="2"/>
      <c r="UL85" s="2"/>
      <c r="UM85" s="2"/>
      <c r="UN85" s="2"/>
      <c r="UO85" s="2"/>
      <c r="UP85" s="2"/>
      <c r="UQ85" s="2"/>
      <c r="UR85" s="2"/>
      <c r="US85" s="2"/>
      <c r="UT85" s="2"/>
      <c r="UU85" s="2"/>
      <c r="UV85" s="2"/>
      <c r="UW85" s="2"/>
      <c r="UX85" s="2"/>
      <c r="UY85" s="2"/>
      <c r="UZ85" s="2"/>
      <c r="VA85" s="2"/>
      <c r="VB85" s="2"/>
      <c r="VC85" s="2"/>
      <c r="VD85" s="2"/>
      <c r="VE85" s="2"/>
      <c r="VF85" s="2"/>
      <c r="VG85" s="2"/>
      <c r="VH85" s="2"/>
      <c r="VI85" s="2"/>
      <c r="VJ85" s="2"/>
      <c r="VK85" s="2"/>
      <c r="VL85" s="2"/>
      <c r="VM85" s="2"/>
      <c r="VN85" s="2"/>
      <c r="VO85" s="2"/>
      <c r="VP85" s="2"/>
      <c r="VQ85" s="2"/>
      <c r="VR85" s="2"/>
      <c r="VS85" s="2"/>
      <c r="VT85" s="2"/>
      <c r="VU85" s="2"/>
      <c r="VV85" s="2"/>
      <c r="VW85" s="2"/>
      <c r="VX85" s="2"/>
      <c r="VY85" s="2"/>
      <c r="VZ85" s="2"/>
      <c r="WA85" s="2"/>
      <c r="WB85" s="2"/>
      <c r="WC85" s="2"/>
      <c r="WD85" s="2"/>
      <c r="WE85" s="2"/>
      <c r="WF85" s="2"/>
      <c r="WG85" s="2"/>
      <c r="WH85" s="2"/>
      <c r="WI85" s="2"/>
      <c r="WJ85" s="2"/>
      <c r="WK85" s="2"/>
      <c r="WL85" s="2"/>
      <c r="WM85" s="2"/>
      <c r="WN85" s="2"/>
      <c r="WO85" s="2"/>
      <c r="WP85" s="2"/>
      <c r="WQ85" s="2"/>
      <c r="WR85" s="2"/>
      <c r="WS85" s="2"/>
      <c r="WT85" s="2"/>
      <c r="WU85" s="2"/>
      <c r="WV85" s="2"/>
      <c r="WW85" s="2"/>
      <c r="WX85" s="2"/>
      <c r="WY85" s="2"/>
      <c r="WZ85" s="2"/>
      <c r="XA85" s="2"/>
      <c r="XB85" s="2"/>
      <c r="XC85" s="2"/>
      <c r="XD85" s="2"/>
      <c r="XE85" s="2"/>
      <c r="XF85" s="2"/>
      <c r="XG85" s="2"/>
      <c r="XH85" s="2"/>
      <c r="XI85" s="2"/>
      <c r="XJ85" s="2"/>
      <c r="XK85" s="2"/>
      <c r="XL85" s="2"/>
      <c r="XM85" s="2"/>
      <c r="XN85" s="2"/>
      <c r="XO85" s="2"/>
      <c r="XP85" s="2"/>
      <c r="XQ85" s="2"/>
      <c r="XR85" s="2"/>
      <c r="XS85" s="2"/>
      <c r="XT85" s="2"/>
      <c r="XU85" s="2"/>
      <c r="XV85" s="2"/>
      <c r="XW85" s="2"/>
      <c r="XX85" s="2"/>
      <c r="XY85" s="2"/>
      <c r="XZ85" s="2"/>
      <c r="YA85" s="2"/>
      <c r="YB85" s="2"/>
      <c r="YC85" s="2"/>
      <c r="YD85" s="2"/>
      <c r="YE85" s="2"/>
      <c r="YF85" s="2"/>
      <c r="YG85" s="2"/>
      <c r="YH85" s="2"/>
      <c r="YI85" s="2"/>
      <c r="YJ85" s="2"/>
      <c r="YK85" s="2"/>
      <c r="YL85" s="2"/>
      <c r="YM85" s="2"/>
      <c r="YN85" s="2"/>
      <c r="YO85" s="2"/>
      <c r="YP85" s="2"/>
      <c r="YQ85" s="2"/>
      <c r="YR85" s="2"/>
      <c r="YS85" s="2"/>
      <c r="YT85" s="2"/>
      <c r="YU85" s="2"/>
      <c r="YV85" s="2"/>
      <c r="YW85" s="2"/>
      <c r="YX85" s="2"/>
      <c r="YY85" s="2"/>
      <c r="YZ85" s="2"/>
      <c r="ZA85" s="2"/>
      <c r="ZB85" s="2"/>
      <c r="ZC85" s="2"/>
      <c r="ZD85" s="2"/>
      <c r="ZE85" s="2"/>
      <c r="ZF85" s="2"/>
      <c r="ZG85" s="2"/>
      <c r="ZH85" s="2"/>
      <c r="ZI85" s="2"/>
      <c r="ZJ85" s="2"/>
      <c r="ZK85" s="2"/>
      <c r="ZL85" s="2"/>
      <c r="ZM85" s="2"/>
      <c r="ZN85" s="2"/>
      <c r="ZO85" s="2"/>
      <c r="ZP85" s="2"/>
      <c r="ZQ85" s="2"/>
      <c r="ZR85" s="2"/>
      <c r="ZS85" s="2"/>
      <c r="ZT85" s="2"/>
      <c r="ZU85" s="2"/>
      <c r="ZV85" s="2"/>
      <c r="ZW85" s="2"/>
      <c r="ZX85" s="2"/>
      <c r="ZY85" s="2"/>
      <c r="ZZ85" s="2"/>
      <c r="AAA85" s="2"/>
      <c r="AAB85" s="2"/>
      <c r="AAC85" s="2"/>
      <c r="AAD85" s="2"/>
      <c r="AAE85" s="2"/>
      <c r="AAF85" s="2"/>
      <c r="AAG85" s="2"/>
      <c r="AAH85" s="2"/>
      <c r="AAI85" s="2"/>
      <c r="AAJ85" s="2"/>
      <c r="AAK85" s="2"/>
      <c r="AAL85" s="2"/>
      <c r="AAM85" s="2"/>
      <c r="AAN85" s="2"/>
      <c r="AAO85" s="2"/>
      <c r="AAP85" s="2"/>
      <c r="AAQ85" s="2"/>
      <c r="AAR85" s="2"/>
      <c r="AAS85" s="2"/>
      <c r="AAT85" s="2"/>
      <c r="AAU85" s="2"/>
      <c r="AAV85" s="2"/>
      <c r="AAW85" s="2"/>
      <c r="AAX85" s="2"/>
      <c r="AAY85" s="2"/>
      <c r="AAZ85" s="2"/>
      <c r="ABA85" s="2"/>
      <c r="ABB85" s="2"/>
      <c r="ABC85" s="2"/>
      <c r="ABD85" s="2"/>
      <c r="ABE85" s="2"/>
      <c r="ABF85" s="2"/>
      <c r="ABG85" s="2"/>
      <c r="ABH85" s="2"/>
      <c r="ABI85" s="2"/>
      <c r="ABJ85" s="2"/>
      <c r="ABK85" s="2"/>
      <c r="ABL85" s="2"/>
      <c r="ABM85" s="2"/>
      <c r="ABN85" s="2"/>
      <c r="ABO85" s="2"/>
      <c r="ABP85" s="2"/>
      <c r="ABQ85" s="2"/>
      <c r="ABR85" s="2"/>
      <c r="ABS85" s="2"/>
      <c r="ABT85" s="2"/>
      <c r="ABU85" s="2"/>
      <c r="ABV85" s="2"/>
      <c r="ABW85" s="2"/>
      <c r="ABX85" s="2"/>
      <c r="ABY85" s="2"/>
      <c r="ABZ85" s="2"/>
      <c r="ACA85" s="2"/>
      <c r="ACB85" s="2"/>
      <c r="ACC85" s="2"/>
      <c r="ACD85" s="2"/>
      <c r="ACE85" s="2"/>
      <c r="ACF85" s="2"/>
      <c r="ACG85" s="2"/>
      <c r="ACH85" s="2"/>
      <c r="ACI85" s="2"/>
      <c r="ACJ85" s="2"/>
      <c r="ACK85" s="2"/>
      <c r="ACL85" s="2"/>
      <c r="ACM85" s="2"/>
      <c r="ACN85" s="2"/>
      <c r="ACO85" s="2"/>
      <c r="ACP85" s="2"/>
      <c r="ACQ85" s="2"/>
      <c r="ACR85" s="2"/>
      <c r="ACS85" s="2"/>
      <c r="ACT85" s="2"/>
      <c r="ACU85" s="2"/>
      <c r="ACV85" s="2"/>
      <c r="ACW85" s="2"/>
      <c r="ACX85" s="2"/>
      <c r="ACY85" s="2"/>
      <c r="ACZ85" s="2"/>
      <c r="ADA85" s="2"/>
      <c r="ADB85" s="2"/>
      <c r="ADC85" s="2"/>
      <c r="ADD85" s="2"/>
      <c r="ADE85" s="2"/>
      <c r="ADF85" s="2"/>
      <c r="ADG85" s="2"/>
      <c r="ADH85" s="2"/>
      <c r="ADI85" s="2"/>
      <c r="ADJ85" s="2"/>
      <c r="ADK85" s="2"/>
      <c r="ADL85" s="2"/>
      <c r="ADM85" s="2"/>
      <c r="ADN85" s="2"/>
      <c r="ADO85" s="2"/>
      <c r="ADP85" s="2"/>
      <c r="ADQ85" s="2"/>
      <c r="ADR85" s="2"/>
      <c r="ADS85" s="2"/>
      <c r="ADT85" s="2"/>
      <c r="ADU85" s="2"/>
      <c r="ADV85" s="2"/>
      <c r="ADW85" s="2"/>
      <c r="ADX85" s="2"/>
      <c r="ADY85" s="2"/>
      <c r="ADZ85" s="2"/>
      <c r="AEA85" s="2"/>
      <c r="AEB85" s="2"/>
      <c r="AEC85" s="2"/>
      <c r="AED85" s="2"/>
      <c r="AEE85" s="2"/>
      <c r="AEF85" s="2"/>
      <c r="AEG85" s="2"/>
      <c r="AEH85" s="2"/>
      <c r="AEI85" s="2"/>
      <c r="AEJ85" s="2"/>
      <c r="AEK85" s="2"/>
      <c r="AEL85" s="2"/>
      <c r="AEM85" s="2"/>
      <c r="AEN85" s="2"/>
      <c r="AEO85" s="2"/>
      <c r="AEP85" s="2"/>
      <c r="AEQ85" s="2"/>
      <c r="AER85" s="2"/>
      <c r="AES85" s="2"/>
      <c r="AET85" s="2"/>
      <c r="AEU85" s="2"/>
      <c r="AEV85" s="2"/>
      <c r="AEW85" s="2"/>
      <c r="AEX85" s="2"/>
      <c r="AEY85" s="2"/>
      <c r="AEZ85" s="2"/>
      <c r="AFA85" s="2"/>
      <c r="AFB85" s="2"/>
      <c r="AFC85" s="2"/>
      <c r="AFD85" s="2"/>
      <c r="AFE85" s="2"/>
      <c r="AFF85" s="2"/>
      <c r="AFG85" s="2"/>
      <c r="AFH85" s="2"/>
      <c r="AFI85" s="2"/>
      <c r="AFJ85" s="2"/>
      <c r="AFK85" s="2"/>
      <c r="AFL85" s="2"/>
      <c r="AFM85" s="2"/>
      <c r="AFN85" s="2"/>
      <c r="AFO85" s="2"/>
      <c r="AFP85" s="2"/>
      <c r="AFQ85" s="2"/>
      <c r="AFR85" s="2"/>
      <c r="AFS85" s="2"/>
      <c r="AFT85" s="2"/>
      <c r="AFU85" s="2"/>
      <c r="AFV85" s="2"/>
      <c r="AFW85" s="2"/>
      <c r="AFX85" s="2"/>
      <c r="AFY85" s="2"/>
      <c r="AFZ85" s="2"/>
      <c r="AGA85" s="2"/>
      <c r="AGB85" s="2"/>
      <c r="AGC85" s="2"/>
      <c r="AGD85" s="2"/>
      <c r="AGE85" s="2"/>
      <c r="AGF85" s="2"/>
      <c r="AGG85" s="2"/>
      <c r="AGH85" s="2"/>
      <c r="AGI85" s="2"/>
      <c r="AGJ85" s="2"/>
      <c r="AGK85" s="2"/>
      <c r="AGL85" s="2"/>
      <c r="AGM85" s="2"/>
      <c r="AGN85" s="2"/>
      <c r="AGO85" s="2"/>
      <c r="AGP85" s="2"/>
      <c r="AGQ85" s="2"/>
      <c r="AGR85" s="2"/>
      <c r="AGS85" s="2"/>
      <c r="AGT85" s="2"/>
      <c r="AGU85" s="2"/>
      <c r="AGV85" s="2"/>
      <c r="AGW85" s="2"/>
      <c r="AGX85" s="2"/>
      <c r="AGY85" s="2"/>
      <c r="AGZ85" s="2"/>
      <c r="AHA85" s="2"/>
      <c r="AHB85" s="2"/>
      <c r="AHC85" s="2"/>
      <c r="AHD85" s="2"/>
      <c r="AHE85" s="2"/>
      <c r="AHF85" s="2"/>
      <c r="AHG85" s="2"/>
      <c r="AHH85" s="2"/>
      <c r="AHI85" s="2"/>
      <c r="AHJ85" s="2"/>
      <c r="AHK85" s="2"/>
      <c r="AHL85" s="2"/>
      <c r="AHM85" s="2"/>
      <c r="AHN85" s="2"/>
      <c r="AHO85" s="2"/>
      <c r="AHP85" s="2"/>
      <c r="AHQ85" s="2"/>
      <c r="AHR85" s="2"/>
      <c r="AHS85" s="2"/>
      <c r="AHT85" s="2"/>
      <c r="AHU85" s="2"/>
      <c r="AHV85" s="2"/>
      <c r="AHW85" s="2"/>
      <c r="AHX85" s="2"/>
      <c r="AHY85" s="2"/>
      <c r="AHZ85" s="2"/>
      <c r="AIA85" s="2"/>
      <c r="AIB85" s="2"/>
      <c r="AIC85" s="2"/>
      <c r="AID85" s="2"/>
      <c r="AIE85" s="2"/>
      <c r="AIF85" s="2"/>
      <c r="AIG85" s="2"/>
      <c r="AIH85" s="2"/>
      <c r="AII85" s="2"/>
      <c r="AIJ85" s="2"/>
      <c r="AIK85" s="2"/>
      <c r="AIL85" s="2"/>
      <c r="AIM85" s="2"/>
      <c r="AIN85" s="2"/>
      <c r="AIO85" s="2"/>
      <c r="AIP85" s="2"/>
      <c r="AIQ85" s="2"/>
      <c r="AIR85" s="2"/>
      <c r="AIS85" s="2"/>
      <c r="AIT85" s="2"/>
      <c r="AIU85" s="2"/>
      <c r="AIV85" s="2"/>
      <c r="AIW85" s="2"/>
      <c r="AIX85" s="2"/>
      <c r="AIY85" s="2"/>
      <c r="AIZ85" s="2"/>
      <c r="AJA85" s="2"/>
      <c r="AJB85" s="2"/>
      <c r="AJC85" s="2"/>
      <c r="AJD85" s="2"/>
      <c r="AJE85" s="2"/>
      <c r="AJF85" s="2"/>
      <c r="AJG85" s="2"/>
      <c r="AJH85" s="2"/>
      <c r="AJI85" s="2"/>
      <c r="AJJ85" s="2"/>
      <c r="AJK85" s="2"/>
      <c r="AJL85" s="2"/>
      <c r="AJM85" s="2"/>
      <c r="AJN85" s="2"/>
      <c r="AJO85" s="2"/>
      <c r="AJP85" s="2"/>
      <c r="AJQ85" s="2"/>
      <c r="AJR85" s="2"/>
      <c r="AJS85" s="2"/>
      <c r="AJT85" s="2"/>
      <c r="AJU85" s="2"/>
      <c r="AJV85" s="2"/>
      <c r="AJW85" s="2"/>
      <c r="AJX85" s="2"/>
      <c r="AJY85" s="2"/>
      <c r="AJZ85" s="2"/>
      <c r="AKA85" s="2"/>
      <c r="AKB85" s="2"/>
      <c r="AKC85" s="2"/>
      <c r="AKD85" s="2"/>
      <c r="AKE85" s="2"/>
      <c r="AKF85" s="2"/>
      <c r="AKG85" s="2"/>
      <c r="AKH85" s="2"/>
      <c r="AKI85" s="2"/>
      <c r="AKJ85" s="2"/>
      <c r="AKK85" s="2"/>
      <c r="AKL85" s="2"/>
      <c r="AKM85" s="2"/>
      <c r="AKN85" s="2"/>
      <c r="AKO85" s="2"/>
      <c r="AKP85" s="2"/>
      <c r="AKQ85" s="2"/>
      <c r="AKR85" s="2"/>
      <c r="AKS85" s="2"/>
      <c r="AKT85" s="2"/>
      <c r="AKU85" s="2"/>
      <c r="AKV85" s="2"/>
      <c r="AKW85" s="2"/>
      <c r="AKX85" s="2"/>
      <c r="AKY85" s="2"/>
      <c r="AKZ85" s="2"/>
      <c r="ALA85" s="2"/>
      <c r="ALB85" s="2"/>
      <c r="ALC85" s="2"/>
      <c r="ALD85" s="2"/>
      <c r="ALE85" s="2"/>
      <c r="ALF85" s="2"/>
      <c r="ALG85" s="2"/>
      <c r="ALH85" s="2"/>
      <c r="ALI85" s="2"/>
      <c r="ALJ85" s="2"/>
      <c r="ALK85" s="2"/>
      <c r="ALL85" s="2"/>
      <c r="ALM85" s="2"/>
      <c r="ALN85" s="2"/>
      <c r="ALO85" s="2"/>
      <c r="ALP85" s="2"/>
      <c r="ALQ85" s="2"/>
      <c r="ALR85" s="2"/>
      <c r="ALS85" s="2"/>
      <c r="ALT85" s="2"/>
      <c r="ALU85" s="2"/>
      <c r="ALV85" s="2"/>
      <c r="ALW85" s="2"/>
      <c r="ALX85" s="2"/>
      <c r="ALY85" s="2"/>
      <c r="ALZ85" s="2"/>
    </row>
    <row r="86" spans="1:1014" x14ac:dyDescent="0.25">
      <c r="A86" s="48">
        <v>80</v>
      </c>
      <c r="B86" s="75" t="s">
        <v>74</v>
      </c>
      <c r="C86" s="77" t="s">
        <v>75</v>
      </c>
      <c r="D86" s="78">
        <f t="shared" si="21"/>
        <v>4998.7</v>
      </c>
      <c r="E86" s="92">
        <f t="shared" si="22"/>
        <v>4505.6000000000004</v>
      </c>
      <c r="F86" s="92">
        <f>N86*$C$2</f>
        <v>4659.2</v>
      </c>
      <c r="G86" s="83">
        <v>5300</v>
      </c>
      <c r="H86" s="83">
        <v>5530</v>
      </c>
      <c r="I86" s="83" t="s">
        <v>341</v>
      </c>
      <c r="J86" s="83" t="s">
        <v>341</v>
      </c>
      <c r="K86" s="83" t="s">
        <v>341</v>
      </c>
      <c r="L86" s="83" t="s">
        <v>341</v>
      </c>
      <c r="M86" s="93">
        <v>440</v>
      </c>
      <c r="N86" s="93">
        <v>455</v>
      </c>
      <c r="O86" s="48">
        <f t="shared" si="17"/>
        <v>4</v>
      </c>
      <c r="Q86" s="48">
        <f t="shared" si="18"/>
        <v>80</v>
      </c>
      <c r="R86" s="51" t="str">
        <f t="shared" si="19"/>
        <v>Picea omorika</v>
      </c>
      <c r="S86" s="50">
        <f t="shared" si="20"/>
        <v>371.68944846152186</v>
      </c>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c r="LC86" s="2"/>
      <c r="LD86" s="2"/>
      <c r="LE86" s="2"/>
      <c r="LF86" s="2"/>
      <c r="LG86" s="2"/>
      <c r="LH86" s="2"/>
      <c r="LI86" s="2"/>
      <c r="LJ86" s="2"/>
      <c r="LK86" s="2"/>
      <c r="LL86" s="2"/>
      <c r="LM86" s="2"/>
      <c r="LN86" s="2"/>
      <c r="LO86" s="2"/>
      <c r="LP86" s="2"/>
      <c r="LQ86" s="2"/>
      <c r="LR86" s="2"/>
      <c r="LS86" s="2"/>
      <c r="LT86" s="2"/>
      <c r="LU86" s="2"/>
      <c r="LV86" s="2"/>
      <c r="LW86" s="2"/>
      <c r="LX86" s="2"/>
      <c r="LY86" s="2"/>
      <c r="LZ86" s="2"/>
      <c r="MA86" s="2"/>
      <c r="MB86" s="2"/>
      <c r="MC86" s="2"/>
      <c r="MD86" s="2"/>
      <c r="ME86" s="2"/>
      <c r="MF86" s="2"/>
      <c r="MG86" s="2"/>
      <c r="MH86" s="2"/>
      <c r="MI86" s="2"/>
      <c r="MJ86" s="2"/>
      <c r="MK86" s="2"/>
      <c r="ML86" s="2"/>
      <c r="MM86" s="2"/>
      <c r="MN86" s="2"/>
      <c r="MO86" s="2"/>
      <c r="MP86" s="2"/>
      <c r="MQ86" s="2"/>
      <c r="MR86" s="2"/>
      <c r="MS86" s="2"/>
      <c r="MT86" s="2"/>
      <c r="MU86" s="2"/>
      <c r="MV86" s="2"/>
      <c r="MW86" s="2"/>
      <c r="MX86" s="2"/>
      <c r="MY86" s="2"/>
      <c r="MZ86" s="2"/>
      <c r="NA86" s="2"/>
      <c r="NB86" s="2"/>
      <c r="NC86" s="2"/>
      <c r="ND86" s="2"/>
      <c r="NE86" s="2"/>
      <c r="NF86" s="2"/>
      <c r="NG86" s="2"/>
      <c r="NH86" s="2"/>
      <c r="NI86" s="2"/>
      <c r="NJ86" s="2"/>
      <c r="NK86" s="2"/>
      <c r="NL86" s="2"/>
      <c r="NM86" s="2"/>
      <c r="NN86" s="2"/>
      <c r="NO86" s="2"/>
      <c r="NP86" s="2"/>
      <c r="NQ86" s="2"/>
      <c r="NR86" s="2"/>
      <c r="NS86" s="2"/>
      <c r="NT86" s="2"/>
      <c r="NU86" s="2"/>
      <c r="NV86" s="2"/>
      <c r="NW86" s="2"/>
      <c r="NX86" s="2"/>
      <c r="NY86" s="2"/>
      <c r="NZ86" s="2"/>
      <c r="OA86" s="2"/>
      <c r="OB86" s="2"/>
      <c r="OC86" s="2"/>
      <c r="OD86" s="2"/>
      <c r="OE86" s="2"/>
      <c r="OF86" s="2"/>
      <c r="OG86" s="2"/>
      <c r="OH86" s="2"/>
      <c r="OI86" s="2"/>
      <c r="OJ86" s="2"/>
      <c r="OK86" s="2"/>
      <c r="OL86" s="2"/>
      <c r="OM86" s="2"/>
      <c r="ON86" s="2"/>
      <c r="OO86" s="2"/>
      <c r="OP86" s="2"/>
      <c r="OQ86" s="2"/>
      <c r="OR86" s="2"/>
      <c r="OS86" s="2"/>
      <c r="OT86" s="2"/>
      <c r="OU86" s="2"/>
      <c r="OV86" s="2"/>
      <c r="OW86" s="2"/>
      <c r="OX86" s="2"/>
      <c r="OY86" s="2"/>
      <c r="OZ86" s="2"/>
      <c r="PA86" s="2"/>
      <c r="PB86" s="2"/>
      <c r="PC86" s="2"/>
      <c r="PD86" s="2"/>
      <c r="PE86" s="2"/>
      <c r="PF86" s="2"/>
      <c r="PG86" s="2"/>
      <c r="PH86" s="2"/>
      <c r="PI86" s="2"/>
      <c r="PJ86" s="2"/>
      <c r="PK86" s="2"/>
      <c r="PL86" s="2"/>
      <c r="PM86" s="2"/>
      <c r="PN86" s="2"/>
      <c r="PO86" s="2"/>
      <c r="PP86" s="2"/>
      <c r="PQ86" s="2"/>
      <c r="PR86" s="2"/>
      <c r="PS86" s="2"/>
      <c r="PT86" s="2"/>
      <c r="PU86" s="2"/>
      <c r="PV86" s="2"/>
      <c r="PW86" s="2"/>
      <c r="PX86" s="2"/>
      <c r="PY86" s="2"/>
      <c r="PZ86" s="2"/>
      <c r="QA86" s="2"/>
      <c r="QB86" s="2"/>
      <c r="QC86" s="2"/>
      <c r="QD86" s="2"/>
      <c r="QE86" s="2"/>
      <c r="QF86" s="2"/>
      <c r="QG86" s="2"/>
      <c r="QH86" s="2"/>
      <c r="QI86" s="2"/>
      <c r="QJ86" s="2"/>
      <c r="QK86" s="2"/>
      <c r="QL86" s="2"/>
      <c r="QM86" s="2"/>
      <c r="QN86" s="2"/>
      <c r="QO86" s="2"/>
      <c r="QP86" s="2"/>
      <c r="QQ86" s="2"/>
      <c r="QR86" s="2"/>
      <c r="QS86" s="2"/>
      <c r="QT86" s="2"/>
      <c r="QU86" s="2"/>
      <c r="QV86" s="2"/>
      <c r="QW86" s="2"/>
      <c r="QX86" s="2"/>
      <c r="QY86" s="2"/>
      <c r="QZ86" s="2"/>
      <c r="RA86" s="2"/>
      <c r="RB86" s="2"/>
      <c r="RC86" s="2"/>
      <c r="RD86" s="2"/>
      <c r="RE86" s="2"/>
      <c r="RF86" s="2"/>
      <c r="RG86" s="2"/>
      <c r="RH86" s="2"/>
      <c r="RI86" s="2"/>
      <c r="RJ86" s="2"/>
      <c r="RK86" s="2"/>
      <c r="RL86" s="2"/>
      <c r="RM86" s="2"/>
      <c r="RN86" s="2"/>
      <c r="RO86" s="2"/>
      <c r="RP86" s="2"/>
      <c r="RQ86" s="2"/>
      <c r="RR86" s="2"/>
      <c r="RS86" s="2"/>
      <c r="RT86" s="2"/>
      <c r="RU86" s="2"/>
      <c r="RV86" s="2"/>
      <c r="RW86" s="2"/>
      <c r="RX86" s="2"/>
      <c r="RY86" s="2"/>
      <c r="RZ86" s="2"/>
      <c r="SA86" s="2"/>
      <c r="SB86" s="2"/>
      <c r="SC86" s="2"/>
      <c r="SD86" s="2"/>
      <c r="SE86" s="2"/>
      <c r="SF86" s="2"/>
      <c r="SG86" s="2"/>
      <c r="SH86" s="2"/>
      <c r="SI86" s="2"/>
      <c r="SJ86" s="2"/>
      <c r="SK86" s="2"/>
      <c r="SL86" s="2"/>
      <c r="SM86" s="2"/>
      <c r="SN86" s="2"/>
      <c r="SO86" s="2"/>
      <c r="SP86" s="2"/>
      <c r="SQ86" s="2"/>
      <c r="SR86" s="2"/>
      <c r="SS86" s="2"/>
      <c r="ST86" s="2"/>
      <c r="SU86" s="2"/>
      <c r="SV86" s="2"/>
      <c r="SW86" s="2"/>
      <c r="SX86" s="2"/>
      <c r="SY86" s="2"/>
      <c r="SZ86" s="2"/>
      <c r="TA86" s="2"/>
      <c r="TB86" s="2"/>
      <c r="TC86" s="2"/>
      <c r="TD86" s="2"/>
      <c r="TE86" s="2"/>
      <c r="TF86" s="2"/>
      <c r="TG86" s="2"/>
      <c r="TH86" s="2"/>
      <c r="TI86" s="2"/>
      <c r="TJ86" s="2"/>
      <c r="TK86" s="2"/>
      <c r="TL86" s="2"/>
      <c r="TM86" s="2"/>
      <c r="TN86" s="2"/>
      <c r="TO86" s="2"/>
      <c r="TP86" s="2"/>
      <c r="TQ86" s="2"/>
      <c r="TR86" s="2"/>
      <c r="TS86" s="2"/>
      <c r="TT86" s="2"/>
      <c r="TU86" s="2"/>
      <c r="TV86" s="2"/>
      <c r="TW86" s="2"/>
      <c r="TX86" s="2"/>
      <c r="TY86" s="2"/>
      <c r="TZ86" s="2"/>
      <c r="UA86" s="2"/>
      <c r="UB86" s="2"/>
      <c r="UC86" s="2"/>
      <c r="UD86" s="2"/>
      <c r="UE86" s="2"/>
      <c r="UF86" s="2"/>
      <c r="UG86" s="2"/>
      <c r="UH86" s="2"/>
      <c r="UI86" s="2"/>
      <c r="UJ86" s="2"/>
      <c r="UK86" s="2"/>
      <c r="UL86" s="2"/>
      <c r="UM86" s="2"/>
      <c r="UN86" s="2"/>
      <c r="UO86" s="2"/>
      <c r="UP86" s="2"/>
      <c r="UQ86" s="2"/>
      <c r="UR86" s="2"/>
      <c r="US86" s="2"/>
      <c r="UT86" s="2"/>
      <c r="UU86" s="2"/>
      <c r="UV86" s="2"/>
      <c r="UW86" s="2"/>
      <c r="UX86" s="2"/>
      <c r="UY86" s="2"/>
      <c r="UZ86" s="2"/>
      <c r="VA86" s="2"/>
      <c r="VB86" s="2"/>
      <c r="VC86" s="2"/>
      <c r="VD86" s="2"/>
      <c r="VE86" s="2"/>
      <c r="VF86" s="2"/>
      <c r="VG86" s="2"/>
      <c r="VH86" s="2"/>
      <c r="VI86" s="2"/>
      <c r="VJ86" s="2"/>
      <c r="VK86" s="2"/>
      <c r="VL86" s="2"/>
      <c r="VM86" s="2"/>
      <c r="VN86" s="2"/>
      <c r="VO86" s="2"/>
      <c r="VP86" s="2"/>
      <c r="VQ86" s="2"/>
      <c r="VR86" s="2"/>
      <c r="VS86" s="2"/>
      <c r="VT86" s="2"/>
      <c r="VU86" s="2"/>
      <c r="VV86" s="2"/>
      <c r="VW86" s="2"/>
      <c r="VX86" s="2"/>
      <c r="VY86" s="2"/>
      <c r="VZ86" s="2"/>
      <c r="WA86" s="2"/>
      <c r="WB86" s="2"/>
      <c r="WC86" s="2"/>
      <c r="WD86" s="2"/>
      <c r="WE86" s="2"/>
      <c r="WF86" s="2"/>
      <c r="WG86" s="2"/>
      <c r="WH86" s="2"/>
      <c r="WI86" s="2"/>
      <c r="WJ86" s="2"/>
      <c r="WK86" s="2"/>
      <c r="WL86" s="2"/>
      <c r="WM86" s="2"/>
      <c r="WN86" s="2"/>
      <c r="WO86" s="2"/>
      <c r="WP86" s="2"/>
      <c r="WQ86" s="2"/>
      <c r="WR86" s="2"/>
      <c r="WS86" s="2"/>
      <c r="WT86" s="2"/>
      <c r="WU86" s="2"/>
      <c r="WV86" s="2"/>
      <c r="WW86" s="2"/>
      <c r="WX86" s="2"/>
      <c r="WY86" s="2"/>
      <c r="WZ86" s="2"/>
      <c r="XA86" s="2"/>
      <c r="XB86" s="2"/>
      <c r="XC86" s="2"/>
      <c r="XD86" s="2"/>
      <c r="XE86" s="2"/>
      <c r="XF86" s="2"/>
      <c r="XG86" s="2"/>
      <c r="XH86" s="2"/>
      <c r="XI86" s="2"/>
      <c r="XJ86" s="2"/>
      <c r="XK86" s="2"/>
      <c r="XL86" s="2"/>
      <c r="XM86" s="2"/>
      <c r="XN86" s="2"/>
      <c r="XO86" s="2"/>
      <c r="XP86" s="2"/>
      <c r="XQ86" s="2"/>
      <c r="XR86" s="2"/>
      <c r="XS86" s="2"/>
      <c r="XT86" s="2"/>
      <c r="XU86" s="2"/>
      <c r="XV86" s="2"/>
      <c r="XW86" s="2"/>
      <c r="XX86" s="2"/>
      <c r="XY86" s="2"/>
      <c r="XZ86" s="2"/>
      <c r="YA86" s="2"/>
      <c r="YB86" s="2"/>
      <c r="YC86" s="2"/>
      <c r="YD86" s="2"/>
      <c r="YE86" s="2"/>
      <c r="YF86" s="2"/>
      <c r="YG86" s="2"/>
      <c r="YH86" s="2"/>
      <c r="YI86" s="2"/>
      <c r="YJ86" s="2"/>
      <c r="YK86" s="2"/>
      <c r="YL86" s="2"/>
      <c r="YM86" s="2"/>
      <c r="YN86" s="2"/>
      <c r="YO86" s="2"/>
      <c r="YP86" s="2"/>
      <c r="YQ86" s="2"/>
      <c r="YR86" s="2"/>
      <c r="YS86" s="2"/>
      <c r="YT86" s="2"/>
      <c r="YU86" s="2"/>
      <c r="YV86" s="2"/>
      <c r="YW86" s="2"/>
      <c r="YX86" s="2"/>
      <c r="YY86" s="2"/>
      <c r="YZ86" s="2"/>
      <c r="ZA86" s="2"/>
      <c r="ZB86" s="2"/>
      <c r="ZC86" s="2"/>
      <c r="ZD86" s="2"/>
      <c r="ZE86" s="2"/>
      <c r="ZF86" s="2"/>
      <c r="ZG86" s="2"/>
      <c r="ZH86" s="2"/>
      <c r="ZI86" s="2"/>
      <c r="ZJ86" s="2"/>
      <c r="ZK86" s="2"/>
      <c r="ZL86" s="2"/>
      <c r="ZM86" s="2"/>
      <c r="ZN86" s="2"/>
      <c r="ZO86" s="2"/>
      <c r="ZP86" s="2"/>
      <c r="ZQ86" s="2"/>
      <c r="ZR86" s="2"/>
      <c r="ZS86" s="2"/>
      <c r="ZT86" s="2"/>
      <c r="ZU86" s="2"/>
      <c r="ZV86" s="2"/>
      <c r="ZW86" s="2"/>
      <c r="ZX86" s="2"/>
      <c r="ZY86" s="2"/>
      <c r="ZZ86" s="2"/>
      <c r="AAA86" s="2"/>
      <c r="AAB86" s="2"/>
      <c r="AAC86" s="2"/>
      <c r="AAD86" s="2"/>
      <c r="AAE86" s="2"/>
      <c r="AAF86" s="2"/>
      <c r="AAG86" s="2"/>
      <c r="AAH86" s="2"/>
      <c r="AAI86" s="2"/>
      <c r="AAJ86" s="2"/>
      <c r="AAK86" s="2"/>
      <c r="AAL86" s="2"/>
      <c r="AAM86" s="2"/>
      <c r="AAN86" s="2"/>
      <c r="AAO86" s="2"/>
      <c r="AAP86" s="2"/>
      <c r="AAQ86" s="2"/>
      <c r="AAR86" s="2"/>
      <c r="AAS86" s="2"/>
      <c r="AAT86" s="2"/>
      <c r="AAU86" s="2"/>
      <c r="AAV86" s="2"/>
      <c r="AAW86" s="2"/>
      <c r="AAX86" s="2"/>
      <c r="AAY86" s="2"/>
      <c r="AAZ86" s="2"/>
      <c r="ABA86" s="2"/>
      <c r="ABB86" s="2"/>
      <c r="ABC86" s="2"/>
      <c r="ABD86" s="2"/>
      <c r="ABE86" s="2"/>
      <c r="ABF86" s="2"/>
      <c r="ABG86" s="2"/>
      <c r="ABH86" s="2"/>
      <c r="ABI86" s="2"/>
      <c r="ABJ86" s="2"/>
      <c r="ABK86" s="2"/>
      <c r="ABL86" s="2"/>
      <c r="ABM86" s="2"/>
      <c r="ABN86" s="2"/>
      <c r="ABO86" s="2"/>
      <c r="ABP86" s="2"/>
      <c r="ABQ86" s="2"/>
      <c r="ABR86" s="2"/>
      <c r="ABS86" s="2"/>
      <c r="ABT86" s="2"/>
      <c r="ABU86" s="2"/>
      <c r="ABV86" s="2"/>
      <c r="ABW86" s="2"/>
      <c r="ABX86" s="2"/>
      <c r="ABY86" s="2"/>
      <c r="ABZ86" s="2"/>
      <c r="ACA86" s="2"/>
      <c r="ACB86" s="2"/>
      <c r="ACC86" s="2"/>
      <c r="ACD86" s="2"/>
      <c r="ACE86" s="2"/>
      <c r="ACF86" s="2"/>
      <c r="ACG86" s="2"/>
      <c r="ACH86" s="2"/>
      <c r="ACI86" s="2"/>
      <c r="ACJ86" s="2"/>
      <c r="ACK86" s="2"/>
      <c r="ACL86" s="2"/>
      <c r="ACM86" s="2"/>
      <c r="ACN86" s="2"/>
      <c r="ACO86" s="2"/>
      <c r="ACP86" s="2"/>
      <c r="ACQ86" s="2"/>
      <c r="ACR86" s="2"/>
      <c r="ACS86" s="2"/>
      <c r="ACT86" s="2"/>
      <c r="ACU86" s="2"/>
      <c r="ACV86" s="2"/>
      <c r="ACW86" s="2"/>
      <c r="ACX86" s="2"/>
      <c r="ACY86" s="2"/>
      <c r="ACZ86" s="2"/>
      <c r="ADA86" s="2"/>
      <c r="ADB86" s="2"/>
      <c r="ADC86" s="2"/>
      <c r="ADD86" s="2"/>
      <c r="ADE86" s="2"/>
      <c r="ADF86" s="2"/>
      <c r="ADG86" s="2"/>
      <c r="ADH86" s="2"/>
      <c r="ADI86" s="2"/>
      <c r="ADJ86" s="2"/>
      <c r="ADK86" s="2"/>
      <c r="ADL86" s="2"/>
      <c r="ADM86" s="2"/>
      <c r="ADN86" s="2"/>
      <c r="ADO86" s="2"/>
      <c r="ADP86" s="2"/>
      <c r="ADQ86" s="2"/>
      <c r="ADR86" s="2"/>
      <c r="ADS86" s="2"/>
      <c r="ADT86" s="2"/>
      <c r="ADU86" s="2"/>
      <c r="ADV86" s="2"/>
      <c r="ADW86" s="2"/>
      <c r="ADX86" s="2"/>
      <c r="ADY86" s="2"/>
      <c r="ADZ86" s="2"/>
      <c r="AEA86" s="2"/>
      <c r="AEB86" s="2"/>
      <c r="AEC86" s="2"/>
      <c r="AED86" s="2"/>
      <c r="AEE86" s="2"/>
      <c r="AEF86" s="2"/>
      <c r="AEG86" s="2"/>
      <c r="AEH86" s="2"/>
      <c r="AEI86" s="2"/>
      <c r="AEJ86" s="2"/>
      <c r="AEK86" s="2"/>
      <c r="AEL86" s="2"/>
      <c r="AEM86" s="2"/>
      <c r="AEN86" s="2"/>
      <c r="AEO86" s="2"/>
      <c r="AEP86" s="2"/>
      <c r="AEQ86" s="2"/>
      <c r="AER86" s="2"/>
      <c r="AES86" s="2"/>
      <c r="AET86" s="2"/>
      <c r="AEU86" s="2"/>
      <c r="AEV86" s="2"/>
      <c r="AEW86" s="2"/>
      <c r="AEX86" s="2"/>
      <c r="AEY86" s="2"/>
      <c r="AEZ86" s="2"/>
      <c r="AFA86" s="2"/>
      <c r="AFB86" s="2"/>
      <c r="AFC86" s="2"/>
      <c r="AFD86" s="2"/>
      <c r="AFE86" s="2"/>
      <c r="AFF86" s="2"/>
      <c r="AFG86" s="2"/>
      <c r="AFH86" s="2"/>
      <c r="AFI86" s="2"/>
      <c r="AFJ86" s="2"/>
      <c r="AFK86" s="2"/>
      <c r="AFL86" s="2"/>
      <c r="AFM86" s="2"/>
      <c r="AFN86" s="2"/>
      <c r="AFO86" s="2"/>
      <c r="AFP86" s="2"/>
      <c r="AFQ86" s="2"/>
      <c r="AFR86" s="2"/>
      <c r="AFS86" s="2"/>
      <c r="AFT86" s="2"/>
      <c r="AFU86" s="2"/>
      <c r="AFV86" s="2"/>
      <c r="AFW86" s="2"/>
      <c r="AFX86" s="2"/>
      <c r="AFY86" s="2"/>
      <c r="AFZ86" s="2"/>
      <c r="AGA86" s="2"/>
      <c r="AGB86" s="2"/>
      <c r="AGC86" s="2"/>
      <c r="AGD86" s="2"/>
      <c r="AGE86" s="2"/>
      <c r="AGF86" s="2"/>
      <c r="AGG86" s="2"/>
      <c r="AGH86" s="2"/>
      <c r="AGI86" s="2"/>
      <c r="AGJ86" s="2"/>
      <c r="AGK86" s="2"/>
      <c r="AGL86" s="2"/>
      <c r="AGM86" s="2"/>
      <c r="AGN86" s="2"/>
      <c r="AGO86" s="2"/>
      <c r="AGP86" s="2"/>
      <c r="AGQ86" s="2"/>
      <c r="AGR86" s="2"/>
      <c r="AGS86" s="2"/>
      <c r="AGT86" s="2"/>
      <c r="AGU86" s="2"/>
      <c r="AGV86" s="2"/>
      <c r="AGW86" s="2"/>
      <c r="AGX86" s="2"/>
      <c r="AGY86" s="2"/>
      <c r="AGZ86" s="2"/>
      <c r="AHA86" s="2"/>
      <c r="AHB86" s="2"/>
      <c r="AHC86" s="2"/>
      <c r="AHD86" s="2"/>
      <c r="AHE86" s="2"/>
      <c r="AHF86" s="2"/>
      <c r="AHG86" s="2"/>
      <c r="AHH86" s="2"/>
      <c r="AHI86" s="2"/>
      <c r="AHJ86" s="2"/>
      <c r="AHK86" s="2"/>
      <c r="AHL86" s="2"/>
      <c r="AHM86" s="2"/>
      <c r="AHN86" s="2"/>
      <c r="AHO86" s="2"/>
      <c r="AHP86" s="2"/>
      <c r="AHQ86" s="2"/>
      <c r="AHR86" s="2"/>
      <c r="AHS86" s="2"/>
      <c r="AHT86" s="2"/>
      <c r="AHU86" s="2"/>
      <c r="AHV86" s="2"/>
      <c r="AHW86" s="2"/>
      <c r="AHX86" s="2"/>
      <c r="AHY86" s="2"/>
      <c r="AHZ86" s="2"/>
      <c r="AIA86" s="2"/>
      <c r="AIB86" s="2"/>
      <c r="AIC86" s="2"/>
      <c r="AID86" s="2"/>
      <c r="AIE86" s="2"/>
      <c r="AIF86" s="2"/>
      <c r="AIG86" s="2"/>
      <c r="AIH86" s="2"/>
      <c r="AII86" s="2"/>
      <c r="AIJ86" s="2"/>
      <c r="AIK86" s="2"/>
      <c r="AIL86" s="2"/>
      <c r="AIM86" s="2"/>
      <c r="AIN86" s="2"/>
      <c r="AIO86" s="2"/>
      <c r="AIP86" s="2"/>
      <c r="AIQ86" s="2"/>
      <c r="AIR86" s="2"/>
      <c r="AIS86" s="2"/>
      <c r="AIT86" s="2"/>
      <c r="AIU86" s="2"/>
      <c r="AIV86" s="2"/>
      <c r="AIW86" s="2"/>
      <c r="AIX86" s="2"/>
      <c r="AIY86" s="2"/>
      <c r="AIZ86" s="2"/>
      <c r="AJA86" s="2"/>
      <c r="AJB86" s="2"/>
      <c r="AJC86" s="2"/>
      <c r="AJD86" s="2"/>
      <c r="AJE86" s="2"/>
      <c r="AJF86" s="2"/>
      <c r="AJG86" s="2"/>
      <c r="AJH86" s="2"/>
      <c r="AJI86" s="2"/>
      <c r="AJJ86" s="2"/>
      <c r="AJK86" s="2"/>
      <c r="AJL86" s="2"/>
      <c r="AJM86" s="2"/>
      <c r="AJN86" s="2"/>
      <c r="AJO86" s="2"/>
      <c r="AJP86" s="2"/>
      <c r="AJQ86" s="2"/>
      <c r="AJR86" s="2"/>
      <c r="AJS86" s="2"/>
      <c r="AJT86" s="2"/>
      <c r="AJU86" s="2"/>
      <c r="AJV86" s="2"/>
      <c r="AJW86" s="2"/>
      <c r="AJX86" s="2"/>
      <c r="AJY86" s="2"/>
      <c r="AJZ86" s="2"/>
      <c r="AKA86" s="2"/>
      <c r="AKB86" s="2"/>
      <c r="AKC86" s="2"/>
      <c r="AKD86" s="2"/>
      <c r="AKE86" s="2"/>
      <c r="AKF86" s="2"/>
      <c r="AKG86" s="2"/>
      <c r="AKH86" s="2"/>
      <c r="AKI86" s="2"/>
      <c r="AKJ86" s="2"/>
      <c r="AKK86" s="2"/>
      <c r="AKL86" s="2"/>
      <c r="AKM86" s="2"/>
      <c r="AKN86" s="2"/>
      <c r="AKO86" s="2"/>
      <c r="AKP86" s="2"/>
      <c r="AKQ86" s="2"/>
      <c r="AKR86" s="2"/>
      <c r="AKS86" s="2"/>
      <c r="AKT86" s="2"/>
      <c r="AKU86" s="2"/>
      <c r="AKV86" s="2"/>
      <c r="AKW86" s="2"/>
      <c r="AKX86" s="2"/>
      <c r="AKY86" s="2"/>
      <c r="AKZ86" s="2"/>
      <c r="ALA86" s="2"/>
      <c r="ALB86" s="2"/>
      <c r="ALC86" s="2"/>
      <c r="ALD86" s="2"/>
      <c r="ALE86" s="2"/>
      <c r="ALF86" s="2"/>
      <c r="ALG86" s="2"/>
      <c r="ALH86" s="2"/>
      <c r="ALI86" s="2"/>
      <c r="ALJ86" s="2"/>
      <c r="ALK86" s="2"/>
      <c r="ALL86" s="2"/>
      <c r="ALM86" s="2"/>
      <c r="ALN86" s="2"/>
      <c r="ALO86" s="2"/>
      <c r="ALP86" s="2"/>
      <c r="ALQ86" s="2"/>
      <c r="ALR86" s="2"/>
      <c r="ALS86" s="2"/>
      <c r="ALT86" s="2"/>
      <c r="ALU86" s="2"/>
      <c r="ALV86" s="2"/>
      <c r="ALW86" s="2"/>
      <c r="ALX86" s="2"/>
      <c r="ALY86" s="2"/>
      <c r="ALZ86" s="2"/>
    </row>
    <row r="87" spans="1:1014" x14ac:dyDescent="0.25">
      <c r="A87" s="48">
        <v>81</v>
      </c>
      <c r="B87" s="77" t="s">
        <v>336</v>
      </c>
      <c r="C87" s="77" t="s">
        <v>337</v>
      </c>
      <c r="D87" s="78">
        <f t="shared" si="21"/>
        <v>3288.1666666666665</v>
      </c>
      <c r="E87" s="92"/>
      <c r="F87" s="92">
        <f>N87*$C$2</f>
        <v>3072</v>
      </c>
      <c r="G87" s="103">
        <v>3300</v>
      </c>
      <c r="H87" s="98">
        <v>3535</v>
      </c>
      <c r="I87" s="98">
        <v>3690</v>
      </c>
      <c r="J87" s="104">
        <v>2702</v>
      </c>
      <c r="K87" s="91"/>
      <c r="L87" s="88">
        <v>3430</v>
      </c>
      <c r="M87" s="94" t="s">
        <v>116</v>
      </c>
      <c r="N87" s="95">
        <v>300</v>
      </c>
      <c r="O87" s="48">
        <f t="shared" si="17"/>
        <v>6</v>
      </c>
      <c r="Q87" s="48">
        <f t="shared" si="18"/>
        <v>81</v>
      </c>
      <c r="R87" s="51" t="str">
        <f t="shared" si="19"/>
        <v>Pinus nigra</v>
      </c>
      <c r="S87" s="50">
        <f t="shared" si="20"/>
        <v>244.49894068115591</v>
      </c>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c r="LC87" s="2"/>
      <c r="LD87" s="2"/>
      <c r="LE87" s="2"/>
      <c r="LF87" s="2"/>
      <c r="LG87" s="2"/>
      <c r="LH87" s="2"/>
      <c r="LI87" s="2"/>
      <c r="LJ87" s="2"/>
      <c r="LK87" s="2"/>
      <c r="LL87" s="2"/>
      <c r="LM87" s="2"/>
      <c r="LN87" s="2"/>
      <c r="LO87" s="2"/>
      <c r="LP87" s="2"/>
      <c r="LQ87" s="2"/>
      <c r="LR87" s="2"/>
      <c r="LS87" s="2"/>
      <c r="LT87" s="2"/>
      <c r="LU87" s="2"/>
      <c r="LV87" s="2"/>
      <c r="LW87" s="2"/>
      <c r="LX87" s="2"/>
      <c r="LY87" s="2"/>
      <c r="LZ87" s="2"/>
      <c r="MA87" s="2"/>
      <c r="MB87" s="2"/>
      <c r="MC87" s="2"/>
      <c r="MD87" s="2"/>
      <c r="ME87" s="2"/>
      <c r="MF87" s="2"/>
      <c r="MG87" s="2"/>
      <c r="MH87" s="2"/>
      <c r="MI87" s="2"/>
      <c r="MJ87" s="2"/>
      <c r="MK87" s="2"/>
      <c r="ML87" s="2"/>
      <c r="MM87" s="2"/>
      <c r="MN87" s="2"/>
      <c r="MO87" s="2"/>
      <c r="MP87" s="2"/>
      <c r="MQ87" s="2"/>
      <c r="MR87" s="2"/>
      <c r="MS87" s="2"/>
      <c r="MT87" s="2"/>
      <c r="MU87" s="2"/>
      <c r="MV87" s="2"/>
      <c r="MW87" s="2"/>
      <c r="MX87" s="2"/>
      <c r="MY87" s="2"/>
      <c r="MZ87" s="2"/>
      <c r="NA87" s="2"/>
      <c r="NB87" s="2"/>
      <c r="NC87" s="2"/>
      <c r="ND87" s="2"/>
      <c r="NE87" s="2"/>
      <c r="NF87" s="2"/>
      <c r="NG87" s="2"/>
      <c r="NH87" s="2"/>
      <c r="NI87" s="2"/>
      <c r="NJ87" s="2"/>
      <c r="NK87" s="2"/>
      <c r="NL87" s="2"/>
      <c r="NM87" s="2"/>
      <c r="NN87" s="2"/>
      <c r="NO87" s="2"/>
      <c r="NP87" s="2"/>
      <c r="NQ87" s="2"/>
      <c r="NR87" s="2"/>
      <c r="NS87" s="2"/>
      <c r="NT87" s="2"/>
      <c r="NU87" s="2"/>
      <c r="NV87" s="2"/>
      <c r="NW87" s="2"/>
      <c r="NX87" s="2"/>
      <c r="NY87" s="2"/>
      <c r="NZ87" s="2"/>
      <c r="OA87" s="2"/>
      <c r="OB87" s="2"/>
      <c r="OC87" s="2"/>
      <c r="OD87" s="2"/>
      <c r="OE87" s="2"/>
      <c r="OF87" s="2"/>
      <c r="OG87" s="2"/>
      <c r="OH87" s="2"/>
      <c r="OI87" s="2"/>
      <c r="OJ87" s="2"/>
      <c r="OK87" s="2"/>
      <c r="OL87" s="2"/>
      <c r="OM87" s="2"/>
      <c r="ON87" s="2"/>
      <c r="OO87" s="2"/>
      <c r="OP87" s="2"/>
      <c r="OQ87" s="2"/>
      <c r="OR87" s="2"/>
      <c r="OS87" s="2"/>
      <c r="OT87" s="2"/>
      <c r="OU87" s="2"/>
      <c r="OV87" s="2"/>
      <c r="OW87" s="2"/>
      <c r="OX87" s="2"/>
      <c r="OY87" s="2"/>
      <c r="OZ87" s="2"/>
      <c r="PA87" s="2"/>
      <c r="PB87" s="2"/>
      <c r="PC87" s="2"/>
      <c r="PD87" s="2"/>
      <c r="PE87" s="2"/>
      <c r="PF87" s="2"/>
      <c r="PG87" s="2"/>
      <c r="PH87" s="2"/>
      <c r="PI87" s="2"/>
      <c r="PJ87" s="2"/>
      <c r="PK87" s="2"/>
      <c r="PL87" s="2"/>
      <c r="PM87" s="2"/>
      <c r="PN87" s="2"/>
      <c r="PO87" s="2"/>
      <c r="PP87" s="2"/>
      <c r="PQ87" s="2"/>
      <c r="PR87" s="2"/>
      <c r="PS87" s="2"/>
      <c r="PT87" s="2"/>
      <c r="PU87" s="2"/>
      <c r="PV87" s="2"/>
      <c r="PW87" s="2"/>
      <c r="PX87" s="2"/>
      <c r="PY87" s="2"/>
      <c r="PZ87" s="2"/>
      <c r="QA87" s="2"/>
      <c r="QB87" s="2"/>
      <c r="QC87" s="2"/>
      <c r="QD87" s="2"/>
      <c r="QE87" s="2"/>
      <c r="QF87" s="2"/>
      <c r="QG87" s="2"/>
      <c r="QH87" s="2"/>
      <c r="QI87" s="2"/>
      <c r="QJ87" s="2"/>
      <c r="QK87" s="2"/>
      <c r="QL87" s="2"/>
      <c r="QM87" s="2"/>
      <c r="QN87" s="2"/>
      <c r="QO87" s="2"/>
      <c r="QP87" s="2"/>
      <c r="QQ87" s="2"/>
      <c r="QR87" s="2"/>
      <c r="QS87" s="2"/>
      <c r="QT87" s="2"/>
      <c r="QU87" s="2"/>
      <c r="QV87" s="2"/>
      <c r="QW87" s="2"/>
      <c r="QX87" s="2"/>
      <c r="QY87" s="2"/>
      <c r="QZ87" s="2"/>
      <c r="RA87" s="2"/>
      <c r="RB87" s="2"/>
      <c r="RC87" s="2"/>
      <c r="RD87" s="2"/>
      <c r="RE87" s="2"/>
      <c r="RF87" s="2"/>
      <c r="RG87" s="2"/>
      <c r="RH87" s="2"/>
      <c r="RI87" s="2"/>
      <c r="RJ87" s="2"/>
      <c r="RK87" s="2"/>
      <c r="RL87" s="2"/>
      <c r="RM87" s="2"/>
      <c r="RN87" s="2"/>
      <c r="RO87" s="2"/>
      <c r="RP87" s="2"/>
      <c r="RQ87" s="2"/>
      <c r="RR87" s="2"/>
      <c r="RS87" s="2"/>
      <c r="RT87" s="2"/>
      <c r="RU87" s="2"/>
      <c r="RV87" s="2"/>
      <c r="RW87" s="2"/>
      <c r="RX87" s="2"/>
      <c r="RY87" s="2"/>
      <c r="RZ87" s="2"/>
      <c r="SA87" s="2"/>
      <c r="SB87" s="2"/>
      <c r="SC87" s="2"/>
      <c r="SD87" s="2"/>
      <c r="SE87" s="2"/>
      <c r="SF87" s="2"/>
      <c r="SG87" s="2"/>
      <c r="SH87" s="2"/>
      <c r="SI87" s="2"/>
      <c r="SJ87" s="2"/>
      <c r="SK87" s="2"/>
      <c r="SL87" s="2"/>
      <c r="SM87" s="2"/>
      <c r="SN87" s="2"/>
      <c r="SO87" s="2"/>
      <c r="SP87" s="2"/>
      <c r="SQ87" s="2"/>
      <c r="SR87" s="2"/>
      <c r="SS87" s="2"/>
      <c r="ST87" s="2"/>
      <c r="SU87" s="2"/>
      <c r="SV87" s="2"/>
      <c r="SW87" s="2"/>
      <c r="SX87" s="2"/>
      <c r="SY87" s="2"/>
      <c r="SZ87" s="2"/>
      <c r="TA87" s="2"/>
      <c r="TB87" s="2"/>
      <c r="TC87" s="2"/>
      <c r="TD87" s="2"/>
      <c r="TE87" s="2"/>
      <c r="TF87" s="2"/>
      <c r="TG87" s="2"/>
      <c r="TH87" s="2"/>
      <c r="TI87" s="2"/>
      <c r="TJ87" s="2"/>
      <c r="TK87" s="2"/>
      <c r="TL87" s="2"/>
      <c r="TM87" s="2"/>
      <c r="TN87" s="2"/>
      <c r="TO87" s="2"/>
      <c r="TP87" s="2"/>
      <c r="TQ87" s="2"/>
      <c r="TR87" s="2"/>
      <c r="TS87" s="2"/>
      <c r="TT87" s="2"/>
      <c r="TU87" s="2"/>
      <c r="TV87" s="2"/>
      <c r="TW87" s="2"/>
      <c r="TX87" s="2"/>
      <c r="TY87" s="2"/>
      <c r="TZ87" s="2"/>
      <c r="UA87" s="2"/>
      <c r="UB87" s="2"/>
      <c r="UC87" s="2"/>
      <c r="UD87" s="2"/>
      <c r="UE87" s="2"/>
      <c r="UF87" s="2"/>
      <c r="UG87" s="2"/>
      <c r="UH87" s="2"/>
      <c r="UI87" s="2"/>
      <c r="UJ87" s="2"/>
      <c r="UK87" s="2"/>
      <c r="UL87" s="2"/>
      <c r="UM87" s="2"/>
      <c r="UN87" s="2"/>
      <c r="UO87" s="2"/>
      <c r="UP87" s="2"/>
      <c r="UQ87" s="2"/>
      <c r="UR87" s="2"/>
      <c r="US87" s="2"/>
      <c r="UT87" s="2"/>
      <c r="UU87" s="2"/>
      <c r="UV87" s="2"/>
      <c r="UW87" s="2"/>
      <c r="UX87" s="2"/>
      <c r="UY87" s="2"/>
      <c r="UZ87" s="2"/>
      <c r="VA87" s="2"/>
      <c r="VB87" s="2"/>
      <c r="VC87" s="2"/>
      <c r="VD87" s="2"/>
      <c r="VE87" s="2"/>
      <c r="VF87" s="2"/>
      <c r="VG87" s="2"/>
      <c r="VH87" s="2"/>
      <c r="VI87" s="2"/>
      <c r="VJ87" s="2"/>
      <c r="VK87" s="2"/>
      <c r="VL87" s="2"/>
      <c r="VM87" s="2"/>
      <c r="VN87" s="2"/>
      <c r="VO87" s="2"/>
      <c r="VP87" s="2"/>
      <c r="VQ87" s="2"/>
      <c r="VR87" s="2"/>
      <c r="VS87" s="2"/>
      <c r="VT87" s="2"/>
      <c r="VU87" s="2"/>
      <c r="VV87" s="2"/>
      <c r="VW87" s="2"/>
      <c r="VX87" s="2"/>
      <c r="VY87" s="2"/>
      <c r="VZ87" s="2"/>
      <c r="WA87" s="2"/>
      <c r="WB87" s="2"/>
      <c r="WC87" s="2"/>
      <c r="WD87" s="2"/>
      <c r="WE87" s="2"/>
      <c r="WF87" s="2"/>
      <c r="WG87" s="2"/>
      <c r="WH87" s="2"/>
      <c r="WI87" s="2"/>
      <c r="WJ87" s="2"/>
      <c r="WK87" s="2"/>
      <c r="WL87" s="2"/>
      <c r="WM87" s="2"/>
      <c r="WN87" s="2"/>
      <c r="WO87" s="2"/>
      <c r="WP87" s="2"/>
      <c r="WQ87" s="2"/>
      <c r="WR87" s="2"/>
      <c r="WS87" s="2"/>
      <c r="WT87" s="2"/>
      <c r="WU87" s="2"/>
      <c r="WV87" s="2"/>
      <c r="WW87" s="2"/>
      <c r="WX87" s="2"/>
      <c r="WY87" s="2"/>
      <c r="WZ87" s="2"/>
      <c r="XA87" s="2"/>
      <c r="XB87" s="2"/>
      <c r="XC87" s="2"/>
      <c r="XD87" s="2"/>
      <c r="XE87" s="2"/>
      <c r="XF87" s="2"/>
      <c r="XG87" s="2"/>
      <c r="XH87" s="2"/>
      <c r="XI87" s="2"/>
      <c r="XJ87" s="2"/>
      <c r="XK87" s="2"/>
      <c r="XL87" s="2"/>
      <c r="XM87" s="2"/>
      <c r="XN87" s="2"/>
      <c r="XO87" s="2"/>
      <c r="XP87" s="2"/>
      <c r="XQ87" s="2"/>
      <c r="XR87" s="2"/>
      <c r="XS87" s="2"/>
      <c r="XT87" s="2"/>
      <c r="XU87" s="2"/>
      <c r="XV87" s="2"/>
      <c r="XW87" s="2"/>
      <c r="XX87" s="2"/>
      <c r="XY87" s="2"/>
      <c r="XZ87" s="2"/>
      <c r="YA87" s="2"/>
      <c r="YB87" s="2"/>
      <c r="YC87" s="2"/>
      <c r="YD87" s="2"/>
      <c r="YE87" s="2"/>
      <c r="YF87" s="2"/>
      <c r="YG87" s="2"/>
      <c r="YH87" s="2"/>
      <c r="YI87" s="2"/>
      <c r="YJ87" s="2"/>
      <c r="YK87" s="2"/>
      <c r="YL87" s="2"/>
      <c r="YM87" s="2"/>
      <c r="YN87" s="2"/>
      <c r="YO87" s="2"/>
      <c r="YP87" s="2"/>
      <c r="YQ87" s="2"/>
      <c r="YR87" s="2"/>
      <c r="YS87" s="2"/>
      <c r="YT87" s="2"/>
      <c r="YU87" s="2"/>
      <c r="YV87" s="2"/>
      <c r="YW87" s="2"/>
      <c r="YX87" s="2"/>
      <c r="YY87" s="2"/>
      <c r="YZ87" s="2"/>
      <c r="ZA87" s="2"/>
      <c r="ZB87" s="2"/>
      <c r="ZC87" s="2"/>
      <c r="ZD87" s="2"/>
      <c r="ZE87" s="2"/>
      <c r="ZF87" s="2"/>
      <c r="ZG87" s="2"/>
      <c r="ZH87" s="2"/>
      <c r="ZI87" s="2"/>
      <c r="ZJ87" s="2"/>
      <c r="ZK87" s="2"/>
      <c r="ZL87" s="2"/>
      <c r="ZM87" s="2"/>
      <c r="ZN87" s="2"/>
      <c r="ZO87" s="2"/>
      <c r="ZP87" s="2"/>
      <c r="ZQ87" s="2"/>
      <c r="ZR87" s="2"/>
      <c r="ZS87" s="2"/>
      <c r="ZT87" s="2"/>
      <c r="ZU87" s="2"/>
      <c r="ZV87" s="2"/>
      <c r="ZW87" s="2"/>
      <c r="ZX87" s="2"/>
      <c r="ZY87" s="2"/>
      <c r="ZZ87" s="2"/>
      <c r="AAA87" s="2"/>
      <c r="AAB87" s="2"/>
      <c r="AAC87" s="2"/>
      <c r="AAD87" s="2"/>
      <c r="AAE87" s="2"/>
      <c r="AAF87" s="2"/>
      <c r="AAG87" s="2"/>
      <c r="AAH87" s="2"/>
      <c r="AAI87" s="2"/>
      <c r="AAJ87" s="2"/>
      <c r="AAK87" s="2"/>
      <c r="AAL87" s="2"/>
      <c r="AAM87" s="2"/>
      <c r="AAN87" s="2"/>
      <c r="AAO87" s="2"/>
      <c r="AAP87" s="2"/>
      <c r="AAQ87" s="2"/>
      <c r="AAR87" s="2"/>
      <c r="AAS87" s="2"/>
      <c r="AAT87" s="2"/>
      <c r="AAU87" s="2"/>
      <c r="AAV87" s="2"/>
      <c r="AAW87" s="2"/>
      <c r="AAX87" s="2"/>
      <c r="AAY87" s="2"/>
      <c r="AAZ87" s="2"/>
      <c r="ABA87" s="2"/>
      <c r="ABB87" s="2"/>
      <c r="ABC87" s="2"/>
      <c r="ABD87" s="2"/>
      <c r="ABE87" s="2"/>
      <c r="ABF87" s="2"/>
      <c r="ABG87" s="2"/>
      <c r="ABH87" s="2"/>
      <c r="ABI87" s="2"/>
      <c r="ABJ87" s="2"/>
      <c r="ABK87" s="2"/>
      <c r="ABL87" s="2"/>
      <c r="ABM87" s="2"/>
      <c r="ABN87" s="2"/>
      <c r="ABO87" s="2"/>
      <c r="ABP87" s="2"/>
      <c r="ABQ87" s="2"/>
      <c r="ABR87" s="2"/>
      <c r="ABS87" s="2"/>
      <c r="ABT87" s="2"/>
      <c r="ABU87" s="2"/>
      <c r="ABV87" s="2"/>
      <c r="ABW87" s="2"/>
      <c r="ABX87" s="2"/>
      <c r="ABY87" s="2"/>
      <c r="ABZ87" s="2"/>
      <c r="ACA87" s="2"/>
      <c r="ACB87" s="2"/>
      <c r="ACC87" s="2"/>
      <c r="ACD87" s="2"/>
      <c r="ACE87" s="2"/>
      <c r="ACF87" s="2"/>
      <c r="ACG87" s="2"/>
      <c r="ACH87" s="2"/>
      <c r="ACI87" s="2"/>
      <c r="ACJ87" s="2"/>
      <c r="ACK87" s="2"/>
      <c r="ACL87" s="2"/>
      <c r="ACM87" s="2"/>
      <c r="ACN87" s="2"/>
      <c r="ACO87" s="2"/>
      <c r="ACP87" s="2"/>
      <c r="ACQ87" s="2"/>
      <c r="ACR87" s="2"/>
      <c r="ACS87" s="2"/>
      <c r="ACT87" s="2"/>
      <c r="ACU87" s="2"/>
      <c r="ACV87" s="2"/>
      <c r="ACW87" s="2"/>
      <c r="ACX87" s="2"/>
      <c r="ACY87" s="2"/>
      <c r="ACZ87" s="2"/>
      <c r="ADA87" s="2"/>
      <c r="ADB87" s="2"/>
      <c r="ADC87" s="2"/>
      <c r="ADD87" s="2"/>
      <c r="ADE87" s="2"/>
      <c r="ADF87" s="2"/>
      <c r="ADG87" s="2"/>
      <c r="ADH87" s="2"/>
      <c r="ADI87" s="2"/>
      <c r="ADJ87" s="2"/>
      <c r="ADK87" s="2"/>
      <c r="ADL87" s="2"/>
      <c r="ADM87" s="2"/>
      <c r="ADN87" s="2"/>
      <c r="ADO87" s="2"/>
      <c r="ADP87" s="2"/>
      <c r="ADQ87" s="2"/>
      <c r="ADR87" s="2"/>
      <c r="ADS87" s="2"/>
      <c r="ADT87" s="2"/>
      <c r="ADU87" s="2"/>
      <c r="ADV87" s="2"/>
      <c r="ADW87" s="2"/>
      <c r="ADX87" s="2"/>
      <c r="ADY87" s="2"/>
      <c r="ADZ87" s="2"/>
      <c r="AEA87" s="2"/>
      <c r="AEB87" s="2"/>
      <c r="AEC87" s="2"/>
      <c r="AED87" s="2"/>
      <c r="AEE87" s="2"/>
      <c r="AEF87" s="2"/>
      <c r="AEG87" s="2"/>
      <c r="AEH87" s="2"/>
      <c r="AEI87" s="2"/>
      <c r="AEJ87" s="2"/>
      <c r="AEK87" s="2"/>
      <c r="AEL87" s="2"/>
      <c r="AEM87" s="2"/>
      <c r="AEN87" s="2"/>
      <c r="AEO87" s="2"/>
      <c r="AEP87" s="2"/>
      <c r="AEQ87" s="2"/>
      <c r="AER87" s="2"/>
      <c r="AES87" s="2"/>
      <c r="AET87" s="2"/>
      <c r="AEU87" s="2"/>
      <c r="AEV87" s="2"/>
      <c r="AEW87" s="2"/>
      <c r="AEX87" s="2"/>
      <c r="AEY87" s="2"/>
      <c r="AEZ87" s="2"/>
      <c r="AFA87" s="2"/>
      <c r="AFB87" s="2"/>
      <c r="AFC87" s="2"/>
      <c r="AFD87" s="2"/>
      <c r="AFE87" s="2"/>
      <c r="AFF87" s="2"/>
      <c r="AFG87" s="2"/>
      <c r="AFH87" s="2"/>
      <c r="AFI87" s="2"/>
      <c r="AFJ87" s="2"/>
      <c r="AFK87" s="2"/>
      <c r="AFL87" s="2"/>
      <c r="AFM87" s="2"/>
      <c r="AFN87" s="2"/>
      <c r="AFO87" s="2"/>
      <c r="AFP87" s="2"/>
      <c r="AFQ87" s="2"/>
      <c r="AFR87" s="2"/>
      <c r="AFS87" s="2"/>
      <c r="AFT87" s="2"/>
      <c r="AFU87" s="2"/>
      <c r="AFV87" s="2"/>
      <c r="AFW87" s="2"/>
      <c r="AFX87" s="2"/>
      <c r="AFY87" s="2"/>
      <c r="AFZ87" s="2"/>
      <c r="AGA87" s="2"/>
      <c r="AGB87" s="2"/>
      <c r="AGC87" s="2"/>
      <c r="AGD87" s="2"/>
      <c r="AGE87" s="2"/>
      <c r="AGF87" s="2"/>
      <c r="AGG87" s="2"/>
      <c r="AGH87" s="2"/>
      <c r="AGI87" s="2"/>
      <c r="AGJ87" s="2"/>
      <c r="AGK87" s="2"/>
      <c r="AGL87" s="2"/>
      <c r="AGM87" s="2"/>
      <c r="AGN87" s="2"/>
      <c r="AGO87" s="2"/>
      <c r="AGP87" s="2"/>
      <c r="AGQ87" s="2"/>
      <c r="AGR87" s="2"/>
      <c r="AGS87" s="2"/>
      <c r="AGT87" s="2"/>
      <c r="AGU87" s="2"/>
      <c r="AGV87" s="2"/>
      <c r="AGW87" s="2"/>
      <c r="AGX87" s="2"/>
      <c r="AGY87" s="2"/>
      <c r="AGZ87" s="2"/>
      <c r="AHA87" s="2"/>
      <c r="AHB87" s="2"/>
      <c r="AHC87" s="2"/>
      <c r="AHD87" s="2"/>
      <c r="AHE87" s="2"/>
      <c r="AHF87" s="2"/>
      <c r="AHG87" s="2"/>
      <c r="AHH87" s="2"/>
      <c r="AHI87" s="2"/>
      <c r="AHJ87" s="2"/>
      <c r="AHK87" s="2"/>
      <c r="AHL87" s="2"/>
      <c r="AHM87" s="2"/>
      <c r="AHN87" s="2"/>
      <c r="AHO87" s="2"/>
      <c r="AHP87" s="2"/>
      <c r="AHQ87" s="2"/>
      <c r="AHR87" s="2"/>
      <c r="AHS87" s="2"/>
      <c r="AHT87" s="2"/>
      <c r="AHU87" s="2"/>
      <c r="AHV87" s="2"/>
      <c r="AHW87" s="2"/>
      <c r="AHX87" s="2"/>
      <c r="AHY87" s="2"/>
      <c r="AHZ87" s="2"/>
      <c r="AIA87" s="2"/>
      <c r="AIB87" s="2"/>
      <c r="AIC87" s="2"/>
      <c r="AID87" s="2"/>
      <c r="AIE87" s="2"/>
      <c r="AIF87" s="2"/>
      <c r="AIG87" s="2"/>
      <c r="AIH87" s="2"/>
      <c r="AII87" s="2"/>
      <c r="AIJ87" s="2"/>
      <c r="AIK87" s="2"/>
      <c r="AIL87" s="2"/>
      <c r="AIM87" s="2"/>
      <c r="AIN87" s="2"/>
      <c r="AIO87" s="2"/>
      <c r="AIP87" s="2"/>
      <c r="AIQ87" s="2"/>
      <c r="AIR87" s="2"/>
      <c r="AIS87" s="2"/>
      <c r="AIT87" s="2"/>
      <c r="AIU87" s="2"/>
      <c r="AIV87" s="2"/>
      <c r="AIW87" s="2"/>
      <c r="AIX87" s="2"/>
      <c r="AIY87" s="2"/>
      <c r="AIZ87" s="2"/>
      <c r="AJA87" s="2"/>
      <c r="AJB87" s="2"/>
      <c r="AJC87" s="2"/>
      <c r="AJD87" s="2"/>
      <c r="AJE87" s="2"/>
      <c r="AJF87" s="2"/>
      <c r="AJG87" s="2"/>
      <c r="AJH87" s="2"/>
      <c r="AJI87" s="2"/>
      <c r="AJJ87" s="2"/>
      <c r="AJK87" s="2"/>
      <c r="AJL87" s="2"/>
      <c r="AJM87" s="2"/>
      <c r="AJN87" s="2"/>
      <c r="AJO87" s="2"/>
      <c r="AJP87" s="2"/>
      <c r="AJQ87" s="2"/>
      <c r="AJR87" s="2"/>
      <c r="AJS87" s="2"/>
      <c r="AJT87" s="2"/>
      <c r="AJU87" s="2"/>
      <c r="AJV87" s="2"/>
      <c r="AJW87" s="2"/>
      <c r="AJX87" s="2"/>
      <c r="AJY87" s="2"/>
      <c r="AJZ87" s="2"/>
      <c r="AKA87" s="2"/>
      <c r="AKB87" s="2"/>
      <c r="AKC87" s="2"/>
      <c r="AKD87" s="2"/>
      <c r="AKE87" s="2"/>
      <c r="AKF87" s="2"/>
      <c r="AKG87" s="2"/>
      <c r="AKH87" s="2"/>
      <c r="AKI87" s="2"/>
      <c r="AKJ87" s="2"/>
      <c r="AKK87" s="2"/>
      <c r="AKL87" s="2"/>
      <c r="AKM87" s="2"/>
      <c r="AKN87" s="2"/>
      <c r="AKO87" s="2"/>
      <c r="AKP87" s="2"/>
      <c r="AKQ87" s="2"/>
      <c r="AKR87" s="2"/>
      <c r="AKS87" s="2"/>
      <c r="AKT87" s="2"/>
      <c r="AKU87" s="2"/>
      <c r="AKV87" s="2"/>
      <c r="AKW87" s="2"/>
      <c r="AKX87" s="2"/>
      <c r="AKY87" s="2"/>
      <c r="AKZ87" s="2"/>
      <c r="ALA87" s="2"/>
      <c r="ALB87" s="2"/>
      <c r="ALC87" s="2"/>
      <c r="ALD87" s="2"/>
      <c r="ALE87" s="2"/>
      <c r="ALF87" s="2"/>
      <c r="ALG87" s="2"/>
      <c r="ALH87" s="2"/>
      <c r="ALI87" s="2"/>
      <c r="ALJ87" s="2"/>
      <c r="ALK87" s="2"/>
      <c r="ALL87" s="2"/>
      <c r="ALM87" s="2"/>
      <c r="ALN87" s="2"/>
      <c r="ALO87" s="2"/>
      <c r="ALP87" s="2"/>
      <c r="ALQ87" s="2"/>
      <c r="ALR87" s="2"/>
      <c r="ALS87" s="2"/>
      <c r="ALT87" s="2"/>
      <c r="ALU87" s="2"/>
      <c r="ALV87" s="2"/>
      <c r="ALW87" s="2"/>
      <c r="ALX87" s="2"/>
      <c r="ALY87" s="2"/>
      <c r="ALZ87" s="2"/>
    </row>
    <row r="88" spans="1:1014" x14ac:dyDescent="0.25">
      <c r="A88" s="48">
        <v>82</v>
      </c>
      <c r="B88" s="75" t="s">
        <v>3</v>
      </c>
      <c r="C88" s="77" t="s">
        <v>54</v>
      </c>
      <c r="D88" s="78">
        <f t="shared" si="21"/>
        <v>3292.2857142857142</v>
      </c>
      <c r="E88" s="92">
        <f>M88*$C$2</f>
        <v>3174.4</v>
      </c>
      <c r="F88" s="92">
        <f>N88*$C$2</f>
        <v>3225.6</v>
      </c>
      <c r="G88" s="83">
        <v>3500</v>
      </c>
      <c r="H88" s="83">
        <v>3385</v>
      </c>
      <c r="I88" s="83">
        <v>3520</v>
      </c>
      <c r="J88" s="83">
        <v>3351</v>
      </c>
      <c r="K88" s="84">
        <v>2890</v>
      </c>
      <c r="L88" s="84" t="s">
        <v>116</v>
      </c>
      <c r="M88" s="93">
        <v>310</v>
      </c>
      <c r="N88" s="93">
        <v>315</v>
      </c>
      <c r="O88" s="48">
        <f t="shared" si="17"/>
        <v>7</v>
      </c>
      <c r="Q88" s="48">
        <f t="shared" si="18"/>
        <v>82</v>
      </c>
      <c r="R88" s="51" t="str">
        <f t="shared" si="19"/>
        <v>Pinus sylvestris</v>
      </c>
      <c r="S88" s="50">
        <f t="shared" si="20"/>
        <v>244.80522162174259</v>
      </c>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c r="MQ88" s="2"/>
      <c r="MR88" s="2"/>
      <c r="MS88" s="2"/>
      <c r="MT88" s="2"/>
      <c r="MU88" s="2"/>
      <c r="MV88" s="2"/>
      <c r="MW88" s="2"/>
      <c r="MX88" s="2"/>
      <c r="MY88" s="2"/>
      <c r="MZ88" s="2"/>
      <c r="NA88" s="2"/>
      <c r="NB88" s="2"/>
      <c r="NC88" s="2"/>
      <c r="ND88" s="2"/>
      <c r="NE88" s="2"/>
      <c r="NF88" s="2"/>
      <c r="NG88" s="2"/>
      <c r="NH88" s="2"/>
      <c r="NI88" s="2"/>
      <c r="NJ88" s="2"/>
      <c r="NK88" s="2"/>
      <c r="NL88" s="2"/>
      <c r="NM88" s="2"/>
      <c r="NN88" s="2"/>
      <c r="NO88" s="2"/>
      <c r="NP88" s="2"/>
      <c r="NQ88" s="2"/>
      <c r="NR88" s="2"/>
      <c r="NS88" s="2"/>
      <c r="NT88" s="2"/>
      <c r="NU88" s="2"/>
      <c r="NV88" s="2"/>
      <c r="NW88" s="2"/>
      <c r="NX88" s="2"/>
      <c r="NY88" s="2"/>
      <c r="NZ88" s="2"/>
      <c r="OA88" s="2"/>
      <c r="OB88" s="2"/>
      <c r="OC88" s="2"/>
      <c r="OD88" s="2"/>
      <c r="OE88" s="2"/>
      <c r="OF88" s="2"/>
      <c r="OG88" s="2"/>
      <c r="OH88" s="2"/>
      <c r="OI88" s="2"/>
      <c r="OJ88" s="2"/>
      <c r="OK88" s="2"/>
      <c r="OL88" s="2"/>
      <c r="OM88" s="2"/>
      <c r="ON88" s="2"/>
      <c r="OO88" s="2"/>
      <c r="OP88" s="2"/>
      <c r="OQ88" s="2"/>
      <c r="OR88" s="2"/>
      <c r="OS88" s="2"/>
      <c r="OT88" s="2"/>
      <c r="OU88" s="2"/>
      <c r="OV88" s="2"/>
      <c r="OW88" s="2"/>
      <c r="OX88" s="2"/>
      <c r="OY88" s="2"/>
      <c r="OZ88" s="2"/>
      <c r="PA88" s="2"/>
      <c r="PB88" s="2"/>
      <c r="PC88" s="2"/>
      <c r="PD88" s="2"/>
      <c r="PE88" s="2"/>
      <c r="PF88" s="2"/>
      <c r="PG88" s="2"/>
      <c r="PH88" s="2"/>
      <c r="PI88" s="2"/>
      <c r="PJ88" s="2"/>
      <c r="PK88" s="2"/>
      <c r="PL88" s="2"/>
      <c r="PM88" s="2"/>
      <c r="PN88" s="2"/>
      <c r="PO88" s="2"/>
      <c r="PP88" s="2"/>
      <c r="PQ88" s="2"/>
      <c r="PR88" s="2"/>
      <c r="PS88" s="2"/>
      <c r="PT88" s="2"/>
      <c r="PU88" s="2"/>
      <c r="PV88" s="2"/>
      <c r="PW88" s="2"/>
      <c r="PX88" s="2"/>
      <c r="PY88" s="2"/>
      <c r="PZ88" s="2"/>
      <c r="QA88" s="2"/>
      <c r="QB88" s="2"/>
      <c r="QC88" s="2"/>
      <c r="QD88" s="2"/>
      <c r="QE88" s="2"/>
      <c r="QF88" s="2"/>
      <c r="QG88" s="2"/>
      <c r="QH88" s="2"/>
      <c r="QI88" s="2"/>
      <c r="QJ88" s="2"/>
      <c r="QK88" s="2"/>
      <c r="QL88" s="2"/>
      <c r="QM88" s="2"/>
      <c r="QN88" s="2"/>
      <c r="QO88" s="2"/>
      <c r="QP88" s="2"/>
      <c r="QQ88" s="2"/>
      <c r="QR88" s="2"/>
      <c r="QS88" s="2"/>
      <c r="QT88" s="2"/>
      <c r="QU88" s="2"/>
      <c r="QV88" s="2"/>
      <c r="QW88" s="2"/>
      <c r="QX88" s="2"/>
      <c r="QY88" s="2"/>
      <c r="QZ88" s="2"/>
      <c r="RA88" s="2"/>
      <c r="RB88" s="2"/>
      <c r="RC88" s="2"/>
      <c r="RD88" s="2"/>
      <c r="RE88" s="2"/>
      <c r="RF88" s="2"/>
      <c r="RG88" s="2"/>
      <c r="RH88" s="2"/>
      <c r="RI88" s="2"/>
      <c r="RJ88" s="2"/>
      <c r="RK88" s="2"/>
      <c r="RL88" s="2"/>
      <c r="RM88" s="2"/>
      <c r="RN88" s="2"/>
      <c r="RO88" s="2"/>
      <c r="RP88" s="2"/>
      <c r="RQ88" s="2"/>
      <c r="RR88" s="2"/>
      <c r="RS88" s="2"/>
      <c r="RT88" s="2"/>
      <c r="RU88" s="2"/>
      <c r="RV88" s="2"/>
      <c r="RW88" s="2"/>
      <c r="RX88" s="2"/>
      <c r="RY88" s="2"/>
      <c r="RZ88" s="2"/>
      <c r="SA88" s="2"/>
      <c r="SB88" s="2"/>
      <c r="SC88" s="2"/>
      <c r="SD88" s="2"/>
      <c r="SE88" s="2"/>
      <c r="SF88" s="2"/>
      <c r="SG88" s="2"/>
      <c r="SH88" s="2"/>
      <c r="SI88" s="2"/>
      <c r="SJ88" s="2"/>
      <c r="SK88" s="2"/>
      <c r="SL88" s="2"/>
      <c r="SM88" s="2"/>
      <c r="SN88" s="2"/>
      <c r="SO88" s="2"/>
      <c r="SP88" s="2"/>
      <c r="SQ88" s="2"/>
      <c r="SR88" s="2"/>
      <c r="SS88" s="2"/>
      <c r="ST88" s="2"/>
      <c r="SU88" s="2"/>
      <c r="SV88" s="2"/>
      <c r="SW88" s="2"/>
      <c r="SX88" s="2"/>
      <c r="SY88" s="2"/>
      <c r="SZ88" s="2"/>
      <c r="TA88" s="2"/>
      <c r="TB88" s="2"/>
      <c r="TC88" s="2"/>
      <c r="TD88" s="2"/>
      <c r="TE88" s="2"/>
      <c r="TF88" s="2"/>
      <c r="TG88" s="2"/>
      <c r="TH88" s="2"/>
      <c r="TI88" s="2"/>
      <c r="TJ88" s="2"/>
      <c r="TK88" s="2"/>
      <c r="TL88" s="2"/>
      <c r="TM88" s="2"/>
      <c r="TN88" s="2"/>
      <c r="TO88" s="2"/>
      <c r="TP88" s="2"/>
      <c r="TQ88" s="2"/>
      <c r="TR88" s="2"/>
      <c r="TS88" s="2"/>
      <c r="TT88" s="2"/>
      <c r="TU88" s="2"/>
      <c r="TV88" s="2"/>
      <c r="TW88" s="2"/>
      <c r="TX88" s="2"/>
      <c r="TY88" s="2"/>
      <c r="TZ88" s="2"/>
      <c r="UA88" s="2"/>
      <c r="UB88" s="2"/>
      <c r="UC88" s="2"/>
      <c r="UD88" s="2"/>
      <c r="UE88" s="2"/>
      <c r="UF88" s="2"/>
      <c r="UG88" s="2"/>
      <c r="UH88" s="2"/>
      <c r="UI88" s="2"/>
      <c r="UJ88" s="2"/>
      <c r="UK88" s="2"/>
      <c r="UL88" s="2"/>
      <c r="UM88" s="2"/>
      <c r="UN88" s="2"/>
      <c r="UO88" s="2"/>
      <c r="UP88" s="2"/>
      <c r="UQ88" s="2"/>
      <c r="UR88" s="2"/>
      <c r="US88" s="2"/>
      <c r="UT88" s="2"/>
      <c r="UU88" s="2"/>
      <c r="UV88" s="2"/>
      <c r="UW88" s="2"/>
      <c r="UX88" s="2"/>
      <c r="UY88" s="2"/>
      <c r="UZ88" s="2"/>
      <c r="VA88" s="2"/>
      <c r="VB88" s="2"/>
      <c r="VC88" s="2"/>
      <c r="VD88" s="2"/>
      <c r="VE88" s="2"/>
      <c r="VF88" s="2"/>
      <c r="VG88" s="2"/>
      <c r="VH88" s="2"/>
      <c r="VI88" s="2"/>
      <c r="VJ88" s="2"/>
      <c r="VK88" s="2"/>
      <c r="VL88" s="2"/>
      <c r="VM88" s="2"/>
      <c r="VN88" s="2"/>
      <c r="VO88" s="2"/>
      <c r="VP88" s="2"/>
      <c r="VQ88" s="2"/>
      <c r="VR88" s="2"/>
      <c r="VS88" s="2"/>
      <c r="VT88" s="2"/>
      <c r="VU88" s="2"/>
      <c r="VV88" s="2"/>
      <c r="VW88" s="2"/>
      <c r="VX88" s="2"/>
      <c r="VY88" s="2"/>
      <c r="VZ88" s="2"/>
      <c r="WA88" s="2"/>
      <c r="WB88" s="2"/>
      <c r="WC88" s="2"/>
      <c r="WD88" s="2"/>
      <c r="WE88" s="2"/>
      <c r="WF88" s="2"/>
      <c r="WG88" s="2"/>
      <c r="WH88" s="2"/>
      <c r="WI88" s="2"/>
      <c r="WJ88" s="2"/>
      <c r="WK88" s="2"/>
      <c r="WL88" s="2"/>
      <c r="WM88" s="2"/>
      <c r="WN88" s="2"/>
      <c r="WO88" s="2"/>
      <c r="WP88" s="2"/>
      <c r="WQ88" s="2"/>
      <c r="WR88" s="2"/>
      <c r="WS88" s="2"/>
      <c r="WT88" s="2"/>
      <c r="WU88" s="2"/>
      <c r="WV88" s="2"/>
      <c r="WW88" s="2"/>
      <c r="WX88" s="2"/>
      <c r="WY88" s="2"/>
      <c r="WZ88" s="2"/>
      <c r="XA88" s="2"/>
      <c r="XB88" s="2"/>
      <c r="XC88" s="2"/>
      <c r="XD88" s="2"/>
      <c r="XE88" s="2"/>
      <c r="XF88" s="2"/>
      <c r="XG88" s="2"/>
      <c r="XH88" s="2"/>
      <c r="XI88" s="2"/>
      <c r="XJ88" s="2"/>
      <c r="XK88" s="2"/>
      <c r="XL88" s="2"/>
      <c r="XM88" s="2"/>
      <c r="XN88" s="2"/>
      <c r="XO88" s="2"/>
      <c r="XP88" s="2"/>
      <c r="XQ88" s="2"/>
      <c r="XR88" s="2"/>
      <c r="XS88" s="2"/>
      <c r="XT88" s="2"/>
      <c r="XU88" s="2"/>
      <c r="XV88" s="2"/>
      <c r="XW88" s="2"/>
      <c r="XX88" s="2"/>
      <c r="XY88" s="2"/>
      <c r="XZ88" s="2"/>
      <c r="YA88" s="2"/>
      <c r="YB88" s="2"/>
      <c r="YC88" s="2"/>
      <c r="YD88" s="2"/>
      <c r="YE88" s="2"/>
      <c r="YF88" s="2"/>
      <c r="YG88" s="2"/>
      <c r="YH88" s="2"/>
      <c r="YI88" s="2"/>
      <c r="YJ88" s="2"/>
      <c r="YK88" s="2"/>
      <c r="YL88" s="2"/>
      <c r="YM88" s="2"/>
      <c r="YN88" s="2"/>
      <c r="YO88" s="2"/>
      <c r="YP88" s="2"/>
      <c r="YQ88" s="2"/>
      <c r="YR88" s="2"/>
      <c r="YS88" s="2"/>
      <c r="YT88" s="2"/>
      <c r="YU88" s="2"/>
      <c r="YV88" s="2"/>
      <c r="YW88" s="2"/>
      <c r="YX88" s="2"/>
      <c r="YY88" s="2"/>
      <c r="YZ88" s="2"/>
      <c r="ZA88" s="2"/>
      <c r="ZB88" s="2"/>
      <c r="ZC88" s="2"/>
      <c r="ZD88" s="2"/>
      <c r="ZE88" s="2"/>
      <c r="ZF88" s="2"/>
      <c r="ZG88" s="2"/>
      <c r="ZH88" s="2"/>
      <c r="ZI88" s="2"/>
      <c r="ZJ88" s="2"/>
      <c r="ZK88" s="2"/>
      <c r="ZL88" s="2"/>
      <c r="ZM88" s="2"/>
      <c r="ZN88" s="2"/>
      <c r="ZO88" s="2"/>
      <c r="ZP88" s="2"/>
      <c r="ZQ88" s="2"/>
      <c r="ZR88" s="2"/>
      <c r="ZS88" s="2"/>
      <c r="ZT88" s="2"/>
      <c r="ZU88" s="2"/>
      <c r="ZV88" s="2"/>
      <c r="ZW88" s="2"/>
      <c r="ZX88" s="2"/>
      <c r="ZY88" s="2"/>
      <c r="ZZ88" s="2"/>
      <c r="AAA88" s="2"/>
      <c r="AAB88" s="2"/>
      <c r="AAC88" s="2"/>
      <c r="AAD88" s="2"/>
      <c r="AAE88" s="2"/>
      <c r="AAF88" s="2"/>
      <c r="AAG88" s="2"/>
      <c r="AAH88" s="2"/>
      <c r="AAI88" s="2"/>
      <c r="AAJ88" s="2"/>
      <c r="AAK88" s="2"/>
      <c r="AAL88" s="2"/>
      <c r="AAM88" s="2"/>
      <c r="AAN88" s="2"/>
      <c r="AAO88" s="2"/>
      <c r="AAP88" s="2"/>
      <c r="AAQ88" s="2"/>
      <c r="AAR88" s="2"/>
      <c r="AAS88" s="2"/>
      <c r="AAT88" s="2"/>
      <c r="AAU88" s="2"/>
      <c r="AAV88" s="2"/>
      <c r="AAW88" s="2"/>
      <c r="AAX88" s="2"/>
      <c r="AAY88" s="2"/>
      <c r="AAZ88" s="2"/>
      <c r="ABA88" s="2"/>
      <c r="ABB88" s="2"/>
      <c r="ABC88" s="2"/>
      <c r="ABD88" s="2"/>
      <c r="ABE88" s="2"/>
      <c r="ABF88" s="2"/>
      <c r="ABG88" s="2"/>
      <c r="ABH88" s="2"/>
      <c r="ABI88" s="2"/>
      <c r="ABJ88" s="2"/>
      <c r="ABK88" s="2"/>
      <c r="ABL88" s="2"/>
      <c r="ABM88" s="2"/>
      <c r="ABN88" s="2"/>
      <c r="ABO88" s="2"/>
      <c r="ABP88" s="2"/>
      <c r="ABQ88" s="2"/>
      <c r="ABR88" s="2"/>
      <c r="ABS88" s="2"/>
      <c r="ABT88" s="2"/>
      <c r="ABU88" s="2"/>
      <c r="ABV88" s="2"/>
      <c r="ABW88" s="2"/>
      <c r="ABX88" s="2"/>
      <c r="ABY88" s="2"/>
      <c r="ABZ88" s="2"/>
      <c r="ACA88" s="2"/>
      <c r="ACB88" s="2"/>
      <c r="ACC88" s="2"/>
      <c r="ACD88" s="2"/>
      <c r="ACE88" s="2"/>
      <c r="ACF88" s="2"/>
      <c r="ACG88" s="2"/>
      <c r="ACH88" s="2"/>
      <c r="ACI88" s="2"/>
      <c r="ACJ88" s="2"/>
      <c r="ACK88" s="2"/>
      <c r="ACL88" s="2"/>
      <c r="ACM88" s="2"/>
      <c r="ACN88" s="2"/>
      <c r="ACO88" s="2"/>
      <c r="ACP88" s="2"/>
      <c r="ACQ88" s="2"/>
      <c r="ACR88" s="2"/>
      <c r="ACS88" s="2"/>
      <c r="ACT88" s="2"/>
      <c r="ACU88" s="2"/>
      <c r="ACV88" s="2"/>
      <c r="ACW88" s="2"/>
      <c r="ACX88" s="2"/>
      <c r="ACY88" s="2"/>
      <c r="ACZ88" s="2"/>
      <c r="ADA88" s="2"/>
      <c r="ADB88" s="2"/>
      <c r="ADC88" s="2"/>
      <c r="ADD88" s="2"/>
      <c r="ADE88" s="2"/>
      <c r="ADF88" s="2"/>
      <c r="ADG88" s="2"/>
      <c r="ADH88" s="2"/>
      <c r="ADI88" s="2"/>
      <c r="ADJ88" s="2"/>
      <c r="ADK88" s="2"/>
      <c r="ADL88" s="2"/>
      <c r="ADM88" s="2"/>
      <c r="ADN88" s="2"/>
      <c r="ADO88" s="2"/>
      <c r="ADP88" s="2"/>
      <c r="ADQ88" s="2"/>
      <c r="ADR88" s="2"/>
      <c r="ADS88" s="2"/>
      <c r="ADT88" s="2"/>
      <c r="ADU88" s="2"/>
      <c r="ADV88" s="2"/>
      <c r="ADW88" s="2"/>
      <c r="ADX88" s="2"/>
      <c r="ADY88" s="2"/>
      <c r="ADZ88" s="2"/>
      <c r="AEA88" s="2"/>
      <c r="AEB88" s="2"/>
      <c r="AEC88" s="2"/>
      <c r="AED88" s="2"/>
      <c r="AEE88" s="2"/>
      <c r="AEF88" s="2"/>
      <c r="AEG88" s="2"/>
      <c r="AEH88" s="2"/>
      <c r="AEI88" s="2"/>
      <c r="AEJ88" s="2"/>
      <c r="AEK88" s="2"/>
      <c r="AEL88" s="2"/>
      <c r="AEM88" s="2"/>
      <c r="AEN88" s="2"/>
      <c r="AEO88" s="2"/>
      <c r="AEP88" s="2"/>
      <c r="AEQ88" s="2"/>
      <c r="AER88" s="2"/>
      <c r="AES88" s="2"/>
      <c r="AET88" s="2"/>
      <c r="AEU88" s="2"/>
      <c r="AEV88" s="2"/>
      <c r="AEW88" s="2"/>
      <c r="AEX88" s="2"/>
      <c r="AEY88" s="2"/>
      <c r="AEZ88" s="2"/>
      <c r="AFA88" s="2"/>
      <c r="AFB88" s="2"/>
      <c r="AFC88" s="2"/>
      <c r="AFD88" s="2"/>
      <c r="AFE88" s="2"/>
      <c r="AFF88" s="2"/>
      <c r="AFG88" s="2"/>
      <c r="AFH88" s="2"/>
      <c r="AFI88" s="2"/>
      <c r="AFJ88" s="2"/>
      <c r="AFK88" s="2"/>
      <c r="AFL88" s="2"/>
      <c r="AFM88" s="2"/>
      <c r="AFN88" s="2"/>
      <c r="AFO88" s="2"/>
      <c r="AFP88" s="2"/>
      <c r="AFQ88" s="2"/>
      <c r="AFR88" s="2"/>
      <c r="AFS88" s="2"/>
      <c r="AFT88" s="2"/>
      <c r="AFU88" s="2"/>
      <c r="AFV88" s="2"/>
      <c r="AFW88" s="2"/>
      <c r="AFX88" s="2"/>
      <c r="AFY88" s="2"/>
      <c r="AFZ88" s="2"/>
      <c r="AGA88" s="2"/>
      <c r="AGB88" s="2"/>
      <c r="AGC88" s="2"/>
      <c r="AGD88" s="2"/>
      <c r="AGE88" s="2"/>
      <c r="AGF88" s="2"/>
      <c r="AGG88" s="2"/>
      <c r="AGH88" s="2"/>
      <c r="AGI88" s="2"/>
      <c r="AGJ88" s="2"/>
      <c r="AGK88" s="2"/>
      <c r="AGL88" s="2"/>
      <c r="AGM88" s="2"/>
      <c r="AGN88" s="2"/>
      <c r="AGO88" s="2"/>
      <c r="AGP88" s="2"/>
      <c r="AGQ88" s="2"/>
      <c r="AGR88" s="2"/>
      <c r="AGS88" s="2"/>
      <c r="AGT88" s="2"/>
      <c r="AGU88" s="2"/>
      <c r="AGV88" s="2"/>
      <c r="AGW88" s="2"/>
      <c r="AGX88" s="2"/>
      <c r="AGY88" s="2"/>
      <c r="AGZ88" s="2"/>
      <c r="AHA88" s="2"/>
      <c r="AHB88" s="2"/>
      <c r="AHC88" s="2"/>
      <c r="AHD88" s="2"/>
      <c r="AHE88" s="2"/>
      <c r="AHF88" s="2"/>
      <c r="AHG88" s="2"/>
      <c r="AHH88" s="2"/>
      <c r="AHI88" s="2"/>
      <c r="AHJ88" s="2"/>
      <c r="AHK88" s="2"/>
      <c r="AHL88" s="2"/>
      <c r="AHM88" s="2"/>
      <c r="AHN88" s="2"/>
      <c r="AHO88" s="2"/>
      <c r="AHP88" s="2"/>
      <c r="AHQ88" s="2"/>
      <c r="AHR88" s="2"/>
      <c r="AHS88" s="2"/>
      <c r="AHT88" s="2"/>
      <c r="AHU88" s="2"/>
      <c r="AHV88" s="2"/>
      <c r="AHW88" s="2"/>
      <c r="AHX88" s="2"/>
      <c r="AHY88" s="2"/>
      <c r="AHZ88" s="2"/>
      <c r="AIA88" s="2"/>
      <c r="AIB88" s="2"/>
      <c r="AIC88" s="2"/>
      <c r="AID88" s="2"/>
      <c r="AIE88" s="2"/>
      <c r="AIF88" s="2"/>
      <c r="AIG88" s="2"/>
      <c r="AIH88" s="2"/>
      <c r="AII88" s="2"/>
      <c r="AIJ88" s="2"/>
      <c r="AIK88" s="2"/>
      <c r="AIL88" s="2"/>
      <c r="AIM88" s="2"/>
      <c r="AIN88" s="2"/>
      <c r="AIO88" s="2"/>
      <c r="AIP88" s="2"/>
      <c r="AIQ88" s="2"/>
      <c r="AIR88" s="2"/>
      <c r="AIS88" s="2"/>
      <c r="AIT88" s="2"/>
      <c r="AIU88" s="2"/>
      <c r="AIV88" s="2"/>
      <c r="AIW88" s="2"/>
      <c r="AIX88" s="2"/>
      <c r="AIY88" s="2"/>
      <c r="AIZ88" s="2"/>
      <c r="AJA88" s="2"/>
      <c r="AJB88" s="2"/>
      <c r="AJC88" s="2"/>
      <c r="AJD88" s="2"/>
      <c r="AJE88" s="2"/>
      <c r="AJF88" s="2"/>
      <c r="AJG88" s="2"/>
      <c r="AJH88" s="2"/>
      <c r="AJI88" s="2"/>
      <c r="AJJ88" s="2"/>
      <c r="AJK88" s="2"/>
      <c r="AJL88" s="2"/>
      <c r="AJM88" s="2"/>
      <c r="AJN88" s="2"/>
      <c r="AJO88" s="2"/>
      <c r="AJP88" s="2"/>
      <c r="AJQ88" s="2"/>
      <c r="AJR88" s="2"/>
      <c r="AJS88" s="2"/>
      <c r="AJT88" s="2"/>
      <c r="AJU88" s="2"/>
      <c r="AJV88" s="2"/>
      <c r="AJW88" s="2"/>
      <c r="AJX88" s="2"/>
      <c r="AJY88" s="2"/>
      <c r="AJZ88" s="2"/>
      <c r="AKA88" s="2"/>
      <c r="AKB88" s="2"/>
      <c r="AKC88" s="2"/>
      <c r="AKD88" s="2"/>
      <c r="AKE88" s="2"/>
      <c r="AKF88" s="2"/>
      <c r="AKG88" s="2"/>
      <c r="AKH88" s="2"/>
      <c r="AKI88" s="2"/>
      <c r="AKJ88" s="2"/>
      <c r="AKK88" s="2"/>
      <c r="AKL88" s="2"/>
      <c r="AKM88" s="2"/>
      <c r="AKN88" s="2"/>
      <c r="AKO88" s="2"/>
      <c r="AKP88" s="2"/>
      <c r="AKQ88" s="2"/>
      <c r="AKR88" s="2"/>
      <c r="AKS88" s="2"/>
      <c r="AKT88" s="2"/>
      <c r="AKU88" s="2"/>
      <c r="AKV88" s="2"/>
      <c r="AKW88" s="2"/>
      <c r="AKX88" s="2"/>
      <c r="AKY88" s="2"/>
      <c r="AKZ88" s="2"/>
      <c r="ALA88" s="2"/>
      <c r="ALB88" s="2"/>
      <c r="ALC88" s="2"/>
      <c r="ALD88" s="2"/>
      <c r="ALE88" s="2"/>
      <c r="ALF88" s="2"/>
      <c r="ALG88" s="2"/>
      <c r="ALH88" s="2"/>
      <c r="ALI88" s="2"/>
      <c r="ALJ88" s="2"/>
      <c r="ALK88" s="2"/>
      <c r="ALL88" s="2"/>
      <c r="ALM88" s="2"/>
      <c r="ALN88" s="2"/>
      <c r="ALO88" s="2"/>
      <c r="ALP88" s="2"/>
      <c r="ALQ88" s="2"/>
      <c r="ALR88" s="2"/>
      <c r="ALS88" s="2"/>
      <c r="ALT88" s="2"/>
      <c r="ALU88" s="2"/>
      <c r="ALV88" s="2"/>
      <c r="ALW88" s="2"/>
      <c r="ALX88" s="2"/>
      <c r="ALY88" s="2"/>
      <c r="ALZ88" s="2"/>
    </row>
    <row r="89" spans="1:1014" x14ac:dyDescent="0.25">
      <c r="A89" s="48">
        <v>83</v>
      </c>
      <c r="B89" s="77" t="s">
        <v>276</v>
      </c>
      <c r="C89" s="77"/>
      <c r="D89" s="78">
        <f t="shared" si="21"/>
        <v>3286.6666666666665</v>
      </c>
      <c r="E89" s="92"/>
      <c r="F89" s="92"/>
      <c r="G89" s="83">
        <v>3700</v>
      </c>
      <c r="H89" s="84" t="s">
        <v>116</v>
      </c>
      <c r="I89" s="84" t="s">
        <v>116</v>
      </c>
      <c r="J89" s="84" t="s">
        <v>116</v>
      </c>
      <c r="K89" s="84">
        <v>3360</v>
      </c>
      <c r="L89" s="84">
        <v>2800</v>
      </c>
      <c r="M89" s="94" t="s">
        <v>116</v>
      </c>
      <c r="N89" s="94" t="s">
        <v>116</v>
      </c>
      <c r="O89" s="48">
        <f t="shared" si="17"/>
        <v>3</v>
      </c>
      <c r="Q89" s="48">
        <f t="shared" si="18"/>
        <v>83</v>
      </c>
      <c r="R89" s="51" t="str">
        <f t="shared" si="19"/>
        <v>Pinus sylvestris FK Skogskyrkogården E</v>
      </c>
      <c r="S89" s="50">
        <f t="shared" si="20"/>
        <v>244.38740484730064</v>
      </c>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c r="LC89" s="2"/>
      <c r="LD89" s="2"/>
      <c r="LE89" s="2"/>
      <c r="LF89" s="2"/>
      <c r="LG89" s="2"/>
      <c r="LH89" s="2"/>
      <c r="LI89" s="2"/>
      <c r="LJ89" s="2"/>
      <c r="LK89" s="2"/>
      <c r="LL89" s="2"/>
      <c r="LM89" s="2"/>
      <c r="LN89" s="2"/>
      <c r="LO89" s="2"/>
      <c r="LP89" s="2"/>
      <c r="LQ89" s="2"/>
      <c r="LR89" s="2"/>
      <c r="LS89" s="2"/>
      <c r="LT89" s="2"/>
      <c r="LU89" s="2"/>
      <c r="LV89" s="2"/>
      <c r="LW89" s="2"/>
      <c r="LX89" s="2"/>
      <c r="LY89" s="2"/>
      <c r="LZ89" s="2"/>
      <c r="MA89" s="2"/>
      <c r="MB89" s="2"/>
      <c r="MC89" s="2"/>
      <c r="MD89" s="2"/>
      <c r="ME89" s="2"/>
      <c r="MF89" s="2"/>
      <c r="MG89" s="2"/>
      <c r="MH89" s="2"/>
      <c r="MI89" s="2"/>
      <c r="MJ89" s="2"/>
      <c r="MK89" s="2"/>
      <c r="ML89" s="2"/>
      <c r="MM89" s="2"/>
      <c r="MN89" s="2"/>
      <c r="MO89" s="2"/>
      <c r="MP89" s="2"/>
      <c r="MQ89" s="2"/>
      <c r="MR89" s="2"/>
      <c r="MS89" s="2"/>
      <c r="MT89" s="2"/>
      <c r="MU89" s="2"/>
      <c r="MV89" s="2"/>
      <c r="MW89" s="2"/>
      <c r="MX89" s="2"/>
      <c r="MY89" s="2"/>
      <c r="MZ89" s="2"/>
      <c r="NA89" s="2"/>
      <c r="NB89" s="2"/>
      <c r="NC89" s="2"/>
      <c r="ND89" s="2"/>
      <c r="NE89" s="2"/>
      <c r="NF89" s="2"/>
      <c r="NG89" s="2"/>
      <c r="NH89" s="2"/>
      <c r="NI89" s="2"/>
      <c r="NJ89" s="2"/>
      <c r="NK89" s="2"/>
      <c r="NL89" s="2"/>
      <c r="NM89" s="2"/>
      <c r="NN89" s="2"/>
      <c r="NO89" s="2"/>
      <c r="NP89" s="2"/>
      <c r="NQ89" s="2"/>
      <c r="NR89" s="2"/>
      <c r="NS89" s="2"/>
      <c r="NT89" s="2"/>
      <c r="NU89" s="2"/>
      <c r="NV89" s="2"/>
      <c r="NW89" s="2"/>
      <c r="NX89" s="2"/>
      <c r="NY89" s="2"/>
      <c r="NZ89" s="2"/>
      <c r="OA89" s="2"/>
      <c r="OB89" s="2"/>
      <c r="OC89" s="2"/>
      <c r="OD89" s="2"/>
      <c r="OE89" s="2"/>
      <c r="OF89" s="2"/>
      <c r="OG89" s="2"/>
      <c r="OH89" s="2"/>
      <c r="OI89" s="2"/>
      <c r="OJ89" s="2"/>
      <c r="OK89" s="2"/>
      <c r="OL89" s="2"/>
      <c r="OM89" s="2"/>
      <c r="ON89" s="2"/>
      <c r="OO89" s="2"/>
      <c r="OP89" s="2"/>
      <c r="OQ89" s="2"/>
      <c r="OR89" s="2"/>
      <c r="OS89" s="2"/>
      <c r="OT89" s="2"/>
      <c r="OU89" s="2"/>
      <c r="OV89" s="2"/>
      <c r="OW89" s="2"/>
      <c r="OX89" s="2"/>
      <c r="OY89" s="2"/>
      <c r="OZ89" s="2"/>
      <c r="PA89" s="2"/>
      <c r="PB89" s="2"/>
      <c r="PC89" s="2"/>
      <c r="PD89" s="2"/>
      <c r="PE89" s="2"/>
      <c r="PF89" s="2"/>
      <c r="PG89" s="2"/>
      <c r="PH89" s="2"/>
      <c r="PI89" s="2"/>
      <c r="PJ89" s="2"/>
      <c r="PK89" s="2"/>
      <c r="PL89" s="2"/>
      <c r="PM89" s="2"/>
      <c r="PN89" s="2"/>
      <c r="PO89" s="2"/>
      <c r="PP89" s="2"/>
      <c r="PQ89" s="2"/>
      <c r="PR89" s="2"/>
      <c r="PS89" s="2"/>
      <c r="PT89" s="2"/>
      <c r="PU89" s="2"/>
      <c r="PV89" s="2"/>
      <c r="PW89" s="2"/>
      <c r="PX89" s="2"/>
      <c r="PY89" s="2"/>
      <c r="PZ89" s="2"/>
      <c r="QA89" s="2"/>
      <c r="QB89" s="2"/>
      <c r="QC89" s="2"/>
      <c r="QD89" s="2"/>
      <c r="QE89" s="2"/>
      <c r="QF89" s="2"/>
      <c r="QG89" s="2"/>
      <c r="QH89" s="2"/>
      <c r="QI89" s="2"/>
      <c r="QJ89" s="2"/>
      <c r="QK89" s="2"/>
      <c r="QL89" s="2"/>
      <c r="QM89" s="2"/>
      <c r="QN89" s="2"/>
      <c r="QO89" s="2"/>
      <c r="QP89" s="2"/>
      <c r="QQ89" s="2"/>
      <c r="QR89" s="2"/>
      <c r="QS89" s="2"/>
      <c r="QT89" s="2"/>
      <c r="QU89" s="2"/>
      <c r="QV89" s="2"/>
      <c r="QW89" s="2"/>
      <c r="QX89" s="2"/>
      <c r="QY89" s="2"/>
      <c r="QZ89" s="2"/>
      <c r="RA89" s="2"/>
      <c r="RB89" s="2"/>
      <c r="RC89" s="2"/>
      <c r="RD89" s="2"/>
      <c r="RE89" s="2"/>
      <c r="RF89" s="2"/>
      <c r="RG89" s="2"/>
      <c r="RH89" s="2"/>
      <c r="RI89" s="2"/>
      <c r="RJ89" s="2"/>
      <c r="RK89" s="2"/>
      <c r="RL89" s="2"/>
      <c r="RM89" s="2"/>
      <c r="RN89" s="2"/>
      <c r="RO89" s="2"/>
      <c r="RP89" s="2"/>
      <c r="RQ89" s="2"/>
      <c r="RR89" s="2"/>
      <c r="RS89" s="2"/>
      <c r="RT89" s="2"/>
      <c r="RU89" s="2"/>
      <c r="RV89" s="2"/>
      <c r="RW89" s="2"/>
      <c r="RX89" s="2"/>
      <c r="RY89" s="2"/>
      <c r="RZ89" s="2"/>
      <c r="SA89" s="2"/>
      <c r="SB89" s="2"/>
      <c r="SC89" s="2"/>
      <c r="SD89" s="2"/>
      <c r="SE89" s="2"/>
      <c r="SF89" s="2"/>
      <c r="SG89" s="2"/>
      <c r="SH89" s="2"/>
      <c r="SI89" s="2"/>
      <c r="SJ89" s="2"/>
      <c r="SK89" s="2"/>
      <c r="SL89" s="2"/>
      <c r="SM89" s="2"/>
      <c r="SN89" s="2"/>
      <c r="SO89" s="2"/>
      <c r="SP89" s="2"/>
      <c r="SQ89" s="2"/>
      <c r="SR89" s="2"/>
      <c r="SS89" s="2"/>
      <c r="ST89" s="2"/>
      <c r="SU89" s="2"/>
      <c r="SV89" s="2"/>
      <c r="SW89" s="2"/>
      <c r="SX89" s="2"/>
      <c r="SY89" s="2"/>
      <c r="SZ89" s="2"/>
      <c r="TA89" s="2"/>
      <c r="TB89" s="2"/>
      <c r="TC89" s="2"/>
      <c r="TD89" s="2"/>
      <c r="TE89" s="2"/>
      <c r="TF89" s="2"/>
      <c r="TG89" s="2"/>
      <c r="TH89" s="2"/>
      <c r="TI89" s="2"/>
      <c r="TJ89" s="2"/>
      <c r="TK89" s="2"/>
      <c r="TL89" s="2"/>
      <c r="TM89" s="2"/>
      <c r="TN89" s="2"/>
      <c r="TO89" s="2"/>
      <c r="TP89" s="2"/>
      <c r="TQ89" s="2"/>
      <c r="TR89" s="2"/>
      <c r="TS89" s="2"/>
      <c r="TT89" s="2"/>
      <c r="TU89" s="2"/>
      <c r="TV89" s="2"/>
      <c r="TW89" s="2"/>
      <c r="TX89" s="2"/>
      <c r="TY89" s="2"/>
      <c r="TZ89" s="2"/>
      <c r="UA89" s="2"/>
      <c r="UB89" s="2"/>
      <c r="UC89" s="2"/>
      <c r="UD89" s="2"/>
      <c r="UE89" s="2"/>
      <c r="UF89" s="2"/>
      <c r="UG89" s="2"/>
      <c r="UH89" s="2"/>
      <c r="UI89" s="2"/>
      <c r="UJ89" s="2"/>
      <c r="UK89" s="2"/>
      <c r="UL89" s="2"/>
      <c r="UM89" s="2"/>
      <c r="UN89" s="2"/>
      <c r="UO89" s="2"/>
      <c r="UP89" s="2"/>
      <c r="UQ89" s="2"/>
      <c r="UR89" s="2"/>
      <c r="US89" s="2"/>
      <c r="UT89" s="2"/>
      <c r="UU89" s="2"/>
      <c r="UV89" s="2"/>
      <c r="UW89" s="2"/>
      <c r="UX89" s="2"/>
      <c r="UY89" s="2"/>
      <c r="UZ89" s="2"/>
      <c r="VA89" s="2"/>
      <c r="VB89" s="2"/>
      <c r="VC89" s="2"/>
      <c r="VD89" s="2"/>
      <c r="VE89" s="2"/>
      <c r="VF89" s="2"/>
      <c r="VG89" s="2"/>
      <c r="VH89" s="2"/>
      <c r="VI89" s="2"/>
      <c r="VJ89" s="2"/>
      <c r="VK89" s="2"/>
      <c r="VL89" s="2"/>
      <c r="VM89" s="2"/>
      <c r="VN89" s="2"/>
      <c r="VO89" s="2"/>
      <c r="VP89" s="2"/>
      <c r="VQ89" s="2"/>
      <c r="VR89" s="2"/>
      <c r="VS89" s="2"/>
      <c r="VT89" s="2"/>
      <c r="VU89" s="2"/>
      <c r="VV89" s="2"/>
      <c r="VW89" s="2"/>
      <c r="VX89" s="2"/>
      <c r="VY89" s="2"/>
      <c r="VZ89" s="2"/>
      <c r="WA89" s="2"/>
      <c r="WB89" s="2"/>
      <c r="WC89" s="2"/>
      <c r="WD89" s="2"/>
      <c r="WE89" s="2"/>
      <c r="WF89" s="2"/>
      <c r="WG89" s="2"/>
      <c r="WH89" s="2"/>
      <c r="WI89" s="2"/>
      <c r="WJ89" s="2"/>
      <c r="WK89" s="2"/>
      <c r="WL89" s="2"/>
      <c r="WM89" s="2"/>
      <c r="WN89" s="2"/>
      <c r="WO89" s="2"/>
      <c r="WP89" s="2"/>
      <c r="WQ89" s="2"/>
      <c r="WR89" s="2"/>
      <c r="WS89" s="2"/>
      <c r="WT89" s="2"/>
      <c r="WU89" s="2"/>
      <c r="WV89" s="2"/>
      <c r="WW89" s="2"/>
      <c r="WX89" s="2"/>
      <c r="WY89" s="2"/>
      <c r="WZ89" s="2"/>
      <c r="XA89" s="2"/>
      <c r="XB89" s="2"/>
      <c r="XC89" s="2"/>
      <c r="XD89" s="2"/>
      <c r="XE89" s="2"/>
      <c r="XF89" s="2"/>
      <c r="XG89" s="2"/>
      <c r="XH89" s="2"/>
      <c r="XI89" s="2"/>
      <c r="XJ89" s="2"/>
      <c r="XK89" s="2"/>
      <c r="XL89" s="2"/>
      <c r="XM89" s="2"/>
      <c r="XN89" s="2"/>
      <c r="XO89" s="2"/>
      <c r="XP89" s="2"/>
      <c r="XQ89" s="2"/>
      <c r="XR89" s="2"/>
      <c r="XS89" s="2"/>
      <c r="XT89" s="2"/>
      <c r="XU89" s="2"/>
      <c r="XV89" s="2"/>
      <c r="XW89" s="2"/>
      <c r="XX89" s="2"/>
      <c r="XY89" s="2"/>
      <c r="XZ89" s="2"/>
      <c r="YA89" s="2"/>
      <c r="YB89" s="2"/>
      <c r="YC89" s="2"/>
      <c r="YD89" s="2"/>
      <c r="YE89" s="2"/>
      <c r="YF89" s="2"/>
      <c r="YG89" s="2"/>
      <c r="YH89" s="2"/>
      <c r="YI89" s="2"/>
      <c r="YJ89" s="2"/>
      <c r="YK89" s="2"/>
      <c r="YL89" s="2"/>
      <c r="YM89" s="2"/>
      <c r="YN89" s="2"/>
      <c r="YO89" s="2"/>
      <c r="YP89" s="2"/>
      <c r="YQ89" s="2"/>
      <c r="YR89" s="2"/>
      <c r="YS89" s="2"/>
      <c r="YT89" s="2"/>
      <c r="YU89" s="2"/>
      <c r="YV89" s="2"/>
      <c r="YW89" s="2"/>
      <c r="YX89" s="2"/>
      <c r="YY89" s="2"/>
      <c r="YZ89" s="2"/>
      <c r="ZA89" s="2"/>
      <c r="ZB89" s="2"/>
      <c r="ZC89" s="2"/>
      <c r="ZD89" s="2"/>
      <c r="ZE89" s="2"/>
      <c r="ZF89" s="2"/>
      <c r="ZG89" s="2"/>
      <c r="ZH89" s="2"/>
      <c r="ZI89" s="2"/>
      <c r="ZJ89" s="2"/>
      <c r="ZK89" s="2"/>
      <c r="ZL89" s="2"/>
      <c r="ZM89" s="2"/>
      <c r="ZN89" s="2"/>
      <c r="ZO89" s="2"/>
      <c r="ZP89" s="2"/>
      <c r="ZQ89" s="2"/>
      <c r="ZR89" s="2"/>
      <c r="ZS89" s="2"/>
      <c r="ZT89" s="2"/>
      <c r="ZU89" s="2"/>
      <c r="ZV89" s="2"/>
      <c r="ZW89" s="2"/>
      <c r="ZX89" s="2"/>
      <c r="ZY89" s="2"/>
      <c r="ZZ89" s="2"/>
      <c r="AAA89" s="2"/>
      <c r="AAB89" s="2"/>
      <c r="AAC89" s="2"/>
      <c r="AAD89" s="2"/>
      <c r="AAE89" s="2"/>
      <c r="AAF89" s="2"/>
      <c r="AAG89" s="2"/>
      <c r="AAH89" s="2"/>
      <c r="AAI89" s="2"/>
      <c r="AAJ89" s="2"/>
      <c r="AAK89" s="2"/>
      <c r="AAL89" s="2"/>
      <c r="AAM89" s="2"/>
      <c r="AAN89" s="2"/>
      <c r="AAO89" s="2"/>
      <c r="AAP89" s="2"/>
      <c r="AAQ89" s="2"/>
      <c r="AAR89" s="2"/>
      <c r="AAS89" s="2"/>
      <c r="AAT89" s="2"/>
      <c r="AAU89" s="2"/>
      <c r="AAV89" s="2"/>
      <c r="AAW89" s="2"/>
      <c r="AAX89" s="2"/>
      <c r="AAY89" s="2"/>
      <c r="AAZ89" s="2"/>
      <c r="ABA89" s="2"/>
      <c r="ABB89" s="2"/>
      <c r="ABC89" s="2"/>
      <c r="ABD89" s="2"/>
      <c r="ABE89" s="2"/>
      <c r="ABF89" s="2"/>
      <c r="ABG89" s="2"/>
      <c r="ABH89" s="2"/>
      <c r="ABI89" s="2"/>
      <c r="ABJ89" s="2"/>
      <c r="ABK89" s="2"/>
      <c r="ABL89" s="2"/>
      <c r="ABM89" s="2"/>
      <c r="ABN89" s="2"/>
      <c r="ABO89" s="2"/>
      <c r="ABP89" s="2"/>
      <c r="ABQ89" s="2"/>
      <c r="ABR89" s="2"/>
      <c r="ABS89" s="2"/>
      <c r="ABT89" s="2"/>
      <c r="ABU89" s="2"/>
      <c r="ABV89" s="2"/>
      <c r="ABW89" s="2"/>
      <c r="ABX89" s="2"/>
      <c r="ABY89" s="2"/>
      <c r="ABZ89" s="2"/>
      <c r="ACA89" s="2"/>
      <c r="ACB89" s="2"/>
      <c r="ACC89" s="2"/>
      <c r="ACD89" s="2"/>
      <c r="ACE89" s="2"/>
      <c r="ACF89" s="2"/>
      <c r="ACG89" s="2"/>
      <c r="ACH89" s="2"/>
      <c r="ACI89" s="2"/>
      <c r="ACJ89" s="2"/>
      <c r="ACK89" s="2"/>
      <c r="ACL89" s="2"/>
      <c r="ACM89" s="2"/>
      <c r="ACN89" s="2"/>
      <c r="ACO89" s="2"/>
      <c r="ACP89" s="2"/>
      <c r="ACQ89" s="2"/>
      <c r="ACR89" s="2"/>
      <c r="ACS89" s="2"/>
      <c r="ACT89" s="2"/>
      <c r="ACU89" s="2"/>
      <c r="ACV89" s="2"/>
      <c r="ACW89" s="2"/>
      <c r="ACX89" s="2"/>
      <c r="ACY89" s="2"/>
      <c r="ACZ89" s="2"/>
      <c r="ADA89" s="2"/>
      <c r="ADB89" s="2"/>
      <c r="ADC89" s="2"/>
      <c r="ADD89" s="2"/>
      <c r="ADE89" s="2"/>
      <c r="ADF89" s="2"/>
      <c r="ADG89" s="2"/>
      <c r="ADH89" s="2"/>
      <c r="ADI89" s="2"/>
      <c r="ADJ89" s="2"/>
      <c r="ADK89" s="2"/>
      <c r="ADL89" s="2"/>
      <c r="ADM89" s="2"/>
      <c r="ADN89" s="2"/>
      <c r="ADO89" s="2"/>
      <c r="ADP89" s="2"/>
      <c r="ADQ89" s="2"/>
      <c r="ADR89" s="2"/>
      <c r="ADS89" s="2"/>
      <c r="ADT89" s="2"/>
      <c r="ADU89" s="2"/>
      <c r="ADV89" s="2"/>
      <c r="ADW89" s="2"/>
      <c r="ADX89" s="2"/>
      <c r="ADY89" s="2"/>
      <c r="ADZ89" s="2"/>
      <c r="AEA89" s="2"/>
      <c r="AEB89" s="2"/>
      <c r="AEC89" s="2"/>
      <c r="AED89" s="2"/>
      <c r="AEE89" s="2"/>
      <c r="AEF89" s="2"/>
      <c r="AEG89" s="2"/>
      <c r="AEH89" s="2"/>
      <c r="AEI89" s="2"/>
      <c r="AEJ89" s="2"/>
      <c r="AEK89" s="2"/>
      <c r="AEL89" s="2"/>
      <c r="AEM89" s="2"/>
      <c r="AEN89" s="2"/>
      <c r="AEO89" s="2"/>
      <c r="AEP89" s="2"/>
      <c r="AEQ89" s="2"/>
      <c r="AER89" s="2"/>
      <c r="AES89" s="2"/>
      <c r="AET89" s="2"/>
      <c r="AEU89" s="2"/>
      <c r="AEV89" s="2"/>
      <c r="AEW89" s="2"/>
      <c r="AEX89" s="2"/>
      <c r="AEY89" s="2"/>
      <c r="AEZ89" s="2"/>
      <c r="AFA89" s="2"/>
      <c r="AFB89" s="2"/>
      <c r="AFC89" s="2"/>
      <c r="AFD89" s="2"/>
      <c r="AFE89" s="2"/>
      <c r="AFF89" s="2"/>
      <c r="AFG89" s="2"/>
      <c r="AFH89" s="2"/>
      <c r="AFI89" s="2"/>
      <c r="AFJ89" s="2"/>
      <c r="AFK89" s="2"/>
      <c r="AFL89" s="2"/>
      <c r="AFM89" s="2"/>
      <c r="AFN89" s="2"/>
      <c r="AFO89" s="2"/>
      <c r="AFP89" s="2"/>
      <c r="AFQ89" s="2"/>
      <c r="AFR89" s="2"/>
      <c r="AFS89" s="2"/>
      <c r="AFT89" s="2"/>
      <c r="AFU89" s="2"/>
      <c r="AFV89" s="2"/>
      <c r="AFW89" s="2"/>
      <c r="AFX89" s="2"/>
      <c r="AFY89" s="2"/>
      <c r="AFZ89" s="2"/>
      <c r="AGA89" s="2"/>
      <c r="AGB89" s="2"/>
      <c r="AGC89" s="2"/>
      <c r="AGD89" s="2"/>
      <c r="AGE89" s="2"/>
      <c r="AGF89" s="2"/>
      <c r="AGG89" s="2"/>
      <c r="AGH89" s="2"/>
      <c r="AGI89" s="2"/>
      <c r="AGJ89" s="2"/>
      <c r="AGK89" s="2"/>
      <c r="AGL89" s="2"/>
      <c r="AGM89" s="2"/>
      <c r="AGN89" s="2"/>
      <c r="AGO89" s="2"/>
      <c r="AGP89" s="2"/>
      <c r="AGQ89" s="2"/>
      <c r="AGR89" s="2"/>
      <c r="AGS89" s="2"/>
      <c r="AGT89" s="2"/>
      <c r="AGU89" s="2"/>
      <c r="AGV89" s="2"/>
      <c r="AGW89" s="2"/>
      <c r="AGX89" s="2"/>
      <c r="AGY89" s="2"/>
      <c r="AGZ89" s="2"/>
      <c r="AHA89" s="2"/>
      <c r="AHB89" s="2"/>
      <c r="AHC89" s="2"/>
      <c r="AHD89" s="2"/>
      <c r="AHE89" s="2"/>
      <c r="AHF89" s="2"/>
      <c r="AHG89" s="2"/>
      <c r="AHH89" s="2"/>
      <c r="AHI89" s="2"/>
      <c r="AHJ89" s="2"/>
      <c r="AHK89" s="2"/>
      <c r="AHL89" s="2"/>
      <c r="AHM89" s="2"/>
      <c r="AHN89" s="2"/>
      <c r="AHO89" s="2"/>
      <c r="AHP89" s="2"/>
      <c r="AHQ89" s="2"/>
      <c r="AHR89" s="2"/>
      <c r="AHS89" s="2"/>
      <c r="AHT89" s="2"/>
      <c r="AHU89" s="2"/>
      <c r="AHV89" s="2"/>
      <c r="AHW89" s="2"/>
      <c r="AHX89" s="2"/>
      <c r="AHY89" s="2"/>
      <c r="AHZ89" s="2"/>
      <c r="AIA89" s="2"/>
      <c r="AIB89" s="2"/>
      <c r="AIC89" s="2"/>
      <c r="AID89" s="2"/>
      <c r="AIE89" s="2"/>
      <c r="AIF89" s="2"/>
      <c r="AIG89" s="2"/>
      <c r="AIH89" s="2"/>
      <c r="AII89" s="2"/>
      <c r="AIJ89" s="2"/>
      <c r="AIK89" s="2"/>
      <c r="AIL89" s="2"/>
      <c r="AIM89" s="2"/>
      <c r="AIN89" s="2"/>
      <c r="AIO89" s="2"/>
      <c r="AIP89" s="2"/>
      <c r="AIQ89" s="2"/>
      <c r="AIR89" s="2"/>
      <c r="AIS89" s="2"/>
      <c r="AIT89" s="2"/>
      <c r="AIU89" s="2"/>
      <c r="AIV89" s="2"/>
      <c r="AIW89" s="2"/>
      <c r="AIX89" s="2"/>
      <c r="AIY89" s="2"/>
      <c r="AIZ89" s="2"/>
      <c r="AJA89" s="2"/>
      <c r="AJB89" s="2"/>
      <c r="AJC89" s="2"/>
      <c r="AJD89" s="2"/>
      <c r="AJE89" s="2"/>
      <c r="AJF89" s="2"/>
      <c r="AJG89" s="2"/>
      <c r="AJH89" s="2"/>
      <c r="AJI89" s="2"/>
      <c r="AJJ89" s="2"/>
      <c r="AJK89" s="2"/>
      <c r="AJL89" s="2"/>
      <c r="AJM89" s="2"/>
      <c r="AJN89" s="2"/>
      <c r="AJO89" s="2"/>
      <c r="AJP89" s="2"/>
      <c r="AJQ89" s="2"/>
      <c r="AJR89" s="2"/>
      <c r="AJS89" s="2"/>
      <c r="AJT89" s="2"/>
      <c r="AJU89" s="2"/>
      <c r="AJV89" s="2"/>
      <c r="AJW89" s="2"/>
      <c r="AJX89" s="2"/>
      <c r="AJY89" s="2"/>
      <c r="AJZ89" s="2"/>
      <c r="AKA89" s="2"/>
      <c r="AKB89" s="2"/>
      <c r="AKC89" s="2"/>
      <c r="AKD89" s="2"/>
      <c r="AKE89" s="2"/>
      <c r="AKF89" s="2"/>
      <c r="AKG89" s="2"/>
      <c r="AKH89" s="2"/>
      <c r="AKI89" s="2"/>
      <c r="AKJ89" s="2"/>
      <c r="AKK89" s="2"/>
      <c r="AKL89" s="2"/>
      <c r="AKM89" s="2"/>
      <c r="AKN89" s="2"/>
      <c r="AKO89" s="2"/>
      <c r="AKP89" s="2"/>
      <c r="AKQ89" s="2"/>
      <c r="AKR89" s="2"/>
      <c r="AKS89" s="2"/>
      <c r="AKT89" s="2"/>
      <c r="AKU89" s="2"/>
      <c r="AKV89" s="2"/>
      <c r="AKW89" s="2"/>
      <c r="AKX89" s="2"/>
      <c r="AKY89" s="2"/>
      <c r="AKZ89" s="2"/>
      <c r="ALA89" s="2"/>
      <c r="ALB89" s="2"/>
      <c r="ALC89" s="2"/>
      <c r="ALD89" s="2"/>
      <c r="ALE89" s="2"/>
      <c r="ALF89" s="2"/>
      <c r="ALG89" s="2"/>
      <c r="ALH89" s="2"/>
      <c r="ALI89" s="2"/>
      <c r="ALJ89" s="2"/>
      <c r="ALK89" s="2"/>
      <c r="ALL89" s="2"/>
      <c r="ALM89" s="2"/>
      <c r="ALN89" s="2"/>
      <c r="ALO89" s="2"/>
      <c r="ALP89" s="2"/>
      <c r="ALQ89" s="2"/>
      <c r="ALR89" s="2"/>
      <c r="ALS89" s="2"/>
      <c r="ALT89" s="2"/>
      <c r="ALU89" s="2"/>
      <c r="ALV89" s="2"/>
      <c r="ALW89" s="2"/>
      <c r="ALX89" s="2"/>
      <c r="ALY89" s="2"/>
      <c r="ALZ89" s="2"/>
    </row>
    <row r="90" spans="1:1014" x14ac:dyDescent="0.25">
      <c r="A90" s="48">
        <v>84</v>
      </c>
      <c r="B90" s="77" t="s">
        <v>90</v>
      </c>
      <c r="C90" s="77" t="s">
        <v>91</v>
      </c>
      <c r="D90" s="78">
        <f t="shared" si="21"/>
        <v>3072</v>
      </c>
      <c r="E90" s="92">
        <f t="shared" ref="E90:F92" si="23">M90*$C$2</f>
        <v>3584</v>
      </c>
      <c r="F90" s="92">
        <f t="shared" si="23"/>
        <v>2560</v>
      </c>
      <c r="G90" s="84" t="s">
        <v>116</v>
      </c>
      <c r="H90" s="84" t="s">
        <v>116</v>
      </c>
      <c r="I90" s="84" t="s">
        <v>116</v>
      </c>
      <c r="J90" s="84" t="s">
        <v>116</v>
      </c>
      <c r="K90" s="84" t="s">
        <v>116</v>
      </c>
      <c r="L90" s="84" t="s">
        <v>116</v>
      </c>
      <c r="M90" s="93">
        <v>350</v>
      </c>
      <c r="N90" s="93">
        <v>250</v>
      </c>
      <c r="O90" s="48">
        <f t="shared" si="17"/>
        <v>2</v>
      </c>
      <c r="Q90" s="48">
        <f t="shared" si="18"/>
        <v>84</v>
      </c>
      <c r="R90" s="51" t="str">
        <f t="shared" si="19"/>
        <v>Platanus orientalis</v>
      </c>
      <c r="S90" s="50">
        <f t="shared" si="20"/>
        <v>228.42538773557027</v>
      </c>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c r="MQ90" s="2"/>
      <c r="MR90" s="2"/>
      <c r="MS90" s="2"/>
      <c r="MT90" s="2"/>
      <c r="MU90" s="2"/>
      <c r="MV90" s="2"/>
      <c r="MW90" s="2"/>
      <c r="MX90" s="2"/>
      <c r="MY90" s="2"/>
      <c r="MZ90" s="2"/>
      <c r="NA90" s="2"/>
      <c r="NB90" s="2"/>
      <c r="NC90" s="2"/>
      <c r="ND90" s="2"/>
      <c r="NE90" s="2"/>
      <c r="NF90" s="2"/>
      <c r="NG90" s="2"/>
      <c r="NH90" s="2"/>
      <c r="NI90" s="2"/>
      <c r="NJ90" s="2"/>
      <c r="NK90" s="2"/>
      <c r="NL90" s="2"/>
      <c r="NM90" s="2"/>
      <c r="NN90" s="2"/>
      <c r="NO90" s="2"/>
      <c r="NP90" s="2"/>
      <c r="NQ90" s="2"/>
      <c r="NR90" s="2"/>
      <c r="NS90" s="2"/>
      <c r="NT90" s="2"/>
      <c r="NU90" s="2"/>
      <c r="NV90" s="2"/>
      <c r="NW90" s="2"/>
      <c r="NX90" s="2"/>
      <c r="NY90" s="2"/>
      <c r="NZ90" s="2"/>
      <c r="OA90" s="2"/>
      <c r="OB90" s="2"/>
      <c r="OC90" s="2"/>
      <c r="OD90" s="2"/>
      <c r="OE90" s="2"/>
      <c r="OF90" s="2"/>
      <c r="OG90" s="2"/>
      <c r="OH90" s="2"/>
      <c r="OI90" s="2"/>
      <c r="OJ90" s="2"/>
      <c r="OK90" s="2"/>
      <c r="OL90" s="2"/>
      <c r="OM90" s="2"/>
      <c r="ON90" s="2"/>
      <c r="OO90" s="2"/>
      <c r="OP90" s="2"/>
      <c r="OQ90" s="2"/>
      <c r="OR90" s="2"/>
      <c r="OS90" s="2"/>
      <c r="OT90" s="2"/>
      <c r="OU90" s="2"/>
      <c r="OV90" s="2"/>
      <c r="OW90" s="2"/>
      <c r="OX90" s="2"/>
      <c r="OY90" s="2"/>
      <c r="OZ90" s="2"/>
      <c r="PA90" s="2"/>
      <c r="PB90" s="2"/>
      <c r="PC90" s="2"/>
      <c r="PD90" s="2"/>
      <c r="PE90" s="2"/>
      <c r="PF90" s="2"/>
      <c r="PG90" s="2"/>
      <c r="PH90" s="2"/>
      <c r="PI90" s="2"/>
      <c r="PJ90" s="2"/>
      <c r="PK90" s="2"/>
      <c r="PL90" s="2"/>
      <c r="PM90" s="2"/>
      <c r="PN90" s="2"/>
      <c r="PO90" s="2"/>
      <c r="PP90" s="2"/>
      <c r="PQ90" s="2"/>
      <c r="PR90" s="2"/>
      <c r="PS90" s="2"/>
      <c r="PT90" s="2"/>
      <c r="PU90" s="2"/>
      <c r="PV90" s="2"/>
      <c r="PW90" s="2"/>
      <c r="PX90" s="2"/>
      <c r="PY90" s="2"/>
      <c r="PZ90" s="2"/>
      <c r="QA90" s="2"/>
      <c r="QB90" s="2"/>
      <c r="QC90" s="2"/>
      <c r="QD90" s="2"/>
      <c r="QE90" s="2"/>
      <c r="QF90" s="2"/>
      <c r="QG90" s="2"/>
      <c r="QH90" s="2"/>
      <c r="QI90" s="2"/>
      <c r="QJ90" s="2"/>
      <c r="QK90" s="2"/>
      <c r="QL90" s="2"/>
      <c r="QM90" s="2"/>
      <c r="QN90" s="2"/>
      <c r="QO90" s="2"/>
      <c r="QP90" s="2"/>
      <c r="QQ90" s="2"/>
      <c r="QR90" s="2"/>
      <c r="QS90" s="2"/>
      <c r="QT90" s="2"/>
      <c r="QU90" s="2"/>
      <c r="QV90" s="2"/>
      <c r="QW90" s="2"/>
      <c r="QX90" s="2"/>
      <c r="QY90" s="2"/>
      <c r="QZ90" s="2"/>
      <c r="RA90" s="2"/>
      <c r="RB90" s="2"/>
      <c r="RC90" s="2"/>
      <c r="RD90" s="2"/>
      <c r="RE90" s="2"/>
      <c r="RF90" s="2"/>
      <c r="RG90" s="2"/>
      <c r="RH90" s="2"/>
      <c r="RI90" s="2"/>
      <c r="RJ90" s="2"/>
      <c r="RK90" s="2"/>
      <c r="RL90" s="2"/>
      <c r="RM90" s="2"/>
      <c r="RN90" s="2"/>
      <c r="RO90" s="2"/>
      <c r="RP90" s="2"/>
      <c r="RQ90" s="2"/>
      <c r="RR90" s="2"/>
      <c r="RS90" s="2"/>
      <c r="RT90" s="2"/>
      <c r="RU90" s="2"/>
      <c r="RV90" s="2"/>
      <c r="RW90" s="2"/>
      <c r="RX90" s="2"/>
      <c r="RY90" s="2"/>
      <c r="RZ90" s="2"/>
      <c r="SA90" s="2"/>
      <c r="SB90" s="2"/>
      <c r="SC90" s="2"/>
      <c r="SD90" s="2"/>
      <c r="SE90" s="2"/>
      <c r="SF90" s="2"/>
      <c r="SG90" s="2"/>
      <c r="SH90" s="2"/>
      <c r="SI90" s="2"/>
      <c r="SJ90" s="2"/>
      <c r="SK90" s="2"/>
      <c r="SL90" s="2"/>
      <c r="SM90" s="2"/>
      <c r="SN90" s="2"/>
      <c r="SO90" s="2"/>
      <c r="SP90" s="2"/>
      <c r="SQ90" s="2"/>
      <c r="SR90" s="2"/>
      <c r="SS90" s="2"/>
      <c r="ST90" s="2"/>
      <c r="SU90" s="2"/>
      <c r="SV90" s="2"/>
      <c r="SW90" s="2"/>
      <c r="SX90" s="2"/>
      <c r="SY90" s="2"/>
      <c r="SZ90" s="2"/>
      <c r="TA90" s="2"/>
      <c r="TB90" s="2"/>
      <c r="TC90" s="2"/>
      <c r="TD90" s="2"/>
      <c r="TE90" s="2"/>
      <c r="TF90" s="2"/>
      <c r="TG90" s="2"/>
      <c r="TH90" s="2"/>
      <c r="TI90" s="2"/>
      <c r="TJ90" s="2"/>
      <c r="TK90" s="2"/>
      <c r="TL90" s="2"/>
      <c r="TM90" s="2"/>
      <c r="TN90" s="2"/>
      <c r="TO90" s="2"/>
      <c r="TP90" s="2"/>
      <c r="TQ90" s="2"/>
      <c r="TR90" s="2"/>
      <c r="TS90" s="2"/>
      <c r="TT90" s="2"/>
      <c r="TU90" s="2"/>
      <c r="TV90" s="2"/>
      <c r="TW90" s="2"/>
      <c r="TX90" s="2"/>
      <c r="TY90" s="2"/>
      <c r="TZ90" s="2"/>
      <c r="UA90" s="2"/>
      <c r="UB90" s="2"/>
      <c r="UC90" s="2"/>
      <c r="UD90" s="2"/>
      <c r="UE90" s="2"/>
      <c r="UF90" s="2"/>
      <c r="UG90" s="2"/>
      <c r="UH90" s="2"/>
      <c r="UI90" s="2"/>
      <c r="UJ90" s="2"/>
      <c r="UK90" s="2"/>
      <c r="UL90" s="2"/>
      <c r="UM90" s="2"/>
      <c r="UN90" s="2"/>
      <c r="UO90" s="2"/>
      <c r="UP90" s="2"/>
      <c r="UQ90" s="2"/>
      <c r="UR90" s="2"/>
      <c r="US90" s="2"/>
      <c r="UT90" s="2"/>
      <c r="UU90" s="2"/>
      <c r="UV90" s="2"/>
      <c r="UW90" s="2"/>
      <c r="UX90" s="2"/>
      <c r="UY90" s="2"/>
      <c r="UZ90" s="2"/>
      <c r="VA90" s="2"/>
      <c r="VB90" s="2"/>
      <c r="VC90" s="2"/>
      <c r="VD90" s="2"/>
      <c r="VE90" s="2"/>
      <c r="VF90" s="2"/>
      <c r="VG90" s="2"/>
      <c r="VH90" s="2"/>
      <c r="VI90" s="2"/>
      <c r="VJ90" s="2"/>
      <c r="VK90" s="2"/>
      <c r="VL90" s="2"/>
      <c r="VM90" s="2"/>
      <c r="VN90" s="2"/>
      <c r="VO90" s="2"/>
      <c r="VP90" s="2"/>
      <c r="VQ90" s="2"/>
      <c r="VR90" s="2"/>
      <c r="VS90" s="2"/>
      <c r="VT90" s="2"/>
      <c r="VU90" s="2"/>
      <c r="VV90" s="2"/>
      <c r="VW90" s="2"/>
      <c r="VX90" s="2"/>
      <c r="VY90" s="2"/>
      <c r="VZ90" s="2"/>
      <c r="WA90" s="2"/>
      <c r="WB90" s="2"/>
      <c r="WC90" s="2"/>
      <c r="WD90" s="2"/>
      <c r="WE90" s="2"/>
      <c r="WF90" s="2"/>
      <c r="WG90" s="2"/>
      <c r="WH90" s="2"/>
      <c r="WI90" s="2"/>
      <c r="WJ90" s="2"/>
      <c r="WK90" s="2"/>
      <c r="WL90" s="2"/>
      <c r="WM90" s="2"/>
      <c r="WN90" s="2"/>
      <c r="WO90" s="2"/>
      <c r="WP90" s="2"/>
      <c r="WQ90" s="2"/>
      <c r="WR90" s="2"/>
      <c r="WS90" s="2"/>
      <c r="WT90" s="2"/>
      <c r="WU90" s="2"/>
      <c r="WV90" s="2"/>
      <c r="WW90" s="2"/>
      <c r="WX90" s="2"/>
      <c r="WY90" s="2"/>
      <c r="WZ90" s="2"/>
      <c r="XA90" s="2"/>
      <c r="XB90" s="2"/>
      <c r="XC90" s="2"/>
      <c r="XD90" s="2"/>
      <c r="XE90" s="2"/>
      <c r="XF90" s="2"/>
      <c r="XG90" s="2"/>
      <c r="XH90" s="2"/>
      <c r="XI90" s="2"/>
      <c r="XJ90" s="2"/>
      <c r="XK90" s="2"/>
      <c r="XL90" s="2"/>
      <c r="XM90" s="2"/>
      <c r="XN90" s="2"/>
      <c r="XO90" s="2"/>
      <c r="XP90" s="2"/>
      <c r="XQ90" s="2"/>
      <c r="XR90" s="2"/>
      <c r="XS90" s="2"/>
      <c r="XT90" s="2"/>
      <c r="XU90" s="2"/>
      <c r="XV90" s="2"/>
      <c r="XW90" s="2"/>
      <c r="XX90" s="2"/>
      <c r="XY90" s="2"/>
      <c r="XZ90" s="2"/>
      <c r="YA90" s="2"/>
      <c r="YB90" s="2"/>
      <c r="YC90" s="2"/>
      <c r="YD90" s="2"/>
      <c r="YE90" s="2"/>
      <c r="YF90" s="2"/>
      <c r="YG90" s="2"/>
      <c r="YH90" s="2"/>
      <c r="YI90" s="2"/>
      <c r="YJ90" s="2"/>
      <c r="YK90" s="2"/>
      <c r="YL90" s="2"/>
      <c r="YM90" s="2"/>
      <c r="YN90" s="2"/>
      <c r="YO90" s="2"/>
      <c r="YP90" s="2"/>
      <c r="YQ90" s="2"/>
      <c r="YR90" s="2"/>
      <c r="YS90" s="2"/>
      <c r="YT90" s="2"/>
      <c r="YU90" s="2"/>
      <c r="YV90" s="2"/>
      <c r="YW90" s="2"/>
      <c r="YX90" s="2"/>
      <c r="YY90" s="2"/>
      <c r="YZ90" s="2"/>
      <c r="ZA90" s="2"/>
      <c r="ZB90" s="2"/>
      <c r="ZC90" s="2"/>
      <c r="ZD90" s="2"/>
      <c r="ZE90" s="2"/>
      <c r="ZF90" s="2"/>
      <c r="ZG90" s="2"/>
      <c r="ZH90" s="2"/>
      <c r="ZI90" s="2"/>
      <c r="ZJ90" s="2"/>
      <c r="ZK90" s="2"/>
      <c r="ZL90" s="2"/>
      <c r="ZM90" s="2"/>
      <c r="ZN90" s="2"/>
      <c r="ZO90" s="2"/>
      <c r="ZP90" s="2"/>
      <c r="ZQ90" s="2"/>
      <c r="ZR90" s="2"/>
      <c r="ZS90" s="2"/>
      <c r="ZT90" s="2"/>
      <c r="ZU90" s="2"/>
      <c r="ZV90" s="2"/>
      <c r="ZW90" s="2"/>
      <c r="ZX90" s="2"/>
      <c r="ZY90" s="2"/>
      <c r="ZZ90" s="2"/>
      <c r="AAA90" s="2"/>
      <c r="AAB90" s="2"/>
      <c r="AAC90" s="2"/>
      <c r="AAD90" s="2"/>
      <c r="AAE90" s="2"/>
      <c r="AAF90" s="2"/>
      <c r="AAG90" s="2"/>
      <c r="AAH90" s="2"/>
      <c r="AAI90" s="2"/>
      <c r="AAJ90" s="2"/>
      <c r="AAK90" s="2"/>
      <c r="AAL90" s="2"/>
      <c r="AAM90" s="2"/>
      <c r="AAN90" s="2"/>
      <c r="AAO90" s="2"/>
      <c r="AAP90" s="2"/>
      <c r="AAQ90" s="2"/>
      <c r="AAR90" s="2"/>
      <c r="AAS90" s="2"/>
      <c r="AAT90" s="2"/>
      <c r="AAU90" s="2"/>
      <c r="AAV90" s="2"/>
      <c r="AAW90" s="2"/>
      <c r="AAX90" s="2"/>
      <c r="AAY90" s="2"/>
      <c r="AAZ90" s="2"/>
      <c r="ABA90" s="2"/>
      <c r="ABB90" s="2"/>
      <c r="ABC90" s="2"/>
      <c r="ABD90" s="2"/>
      <c r="ABE90" s="2"/>
      <c r="ABF90" s="2"/>
      <c r="ABG90" s="2"/>
      <c r="ABH90" s="2"/>
      <c r="ABI90" s="2"/>
      <c r="ABJ90" s="2"/>
      <c r="ABK90" s="2"/>
      <c r="ABL90" s="2"/>
      <c r="ABM90" s="2"/>
      <c r="ABN90" s="2"/>
      <c r="ABO90" s="2"/>
      <c r="ABP90" s="2"/>
      <c r="ABQ90" s="2"/>
      <c r="ABR90" s="2"/>
      <c r="ABS90" s="2"/>
      <c r="ABT90" s="2"/>
      <c r="ABU90" s="2"/>
      <c r="ABV90" s="2"/>
      <c r="ABW90" s="2"/>
      <c r="ABX90" s="2"/>
      <c r="ABY90" s="2"/>
      <c r="ABZ90" s="2"/>
      <c r="ACA90" s="2"/>
      <c r="ACB90" s="2"/>
      <c r="ACC90" s="2"/>
      <c r="ACD90" s="2"/>
      <c r="ACE90" s="2"/>
      <c r="ACF90" s="2"/>
      <c r="ACG90" s="2"/>
      <c r="ACH90" s="2"/>
      <c r="ACI90" s="2"/>
      <c r="ACJ90" s="2"/>
      <c r="ACK90" s="2"/>
      <c r="ACL90" s="2"/>
      <c r="ACM90" s="2"/>
      <c r="ACN90" s="2"/>
      <c r="ACO90" s="2"/>
      <c r="ACP90" s="2"/>
      <c r="ACQ90" s="2"/>
      <c r="ACR90" s="2"/>
      <c r="ACS90" s="2"/>
      <c r="ACT90" s="2"/>
      <c r="ACU90" s="2"/>
      <c r="ACV90" s="2"/>
      <c r="ACW90" s="2"/>
      <c r="ACX90" s="2"/>
      <c r="ACY90" s="2"/>
      <c r="ACZ90" s="2"/>
      <c r="ADA90" s="2"/>
      <c r="ADB90" s="2"/>
      <c r="ADC90" s="2"/>
      <c r="ADD90" s="2"/>
      <c r="ADE90" s="2"/>
      <c r="ADF90" s="2"/>
      <c r="ADG90" s="2"/>
      <c r="ADH90" s="2"/>
      <c r="ADI90" s="2"/>
      <c r="ADJ90" s="2"/>
      <c r="ADK90" s="2"/>
      <c r="ADL90" s="2"/>
      <c r="ADM90" s="2"/>
      <c r="ADN90" s="2"/>
      <c r="ADO90" s="2"/>
      <c r="ADP90" s="2"/>
      <c r="ADQ90" s="2"/>
      <c r="ADR90" s="2"/>
      <c r="ADS90" s="2"/>
      <c r="ADT90" s="2"/>
      <c r="ADU90" s="2"/>
      <c r="ADV90" s="2"/>
      <c r="ADW90" s="2"/>
      <c r="ADX90" s="2"/>
      <c r="ADY90" s="2"/>
      <c r="ADZ90" s="2"/>
      <c r="AEA90" s="2"/>
      <c r="AEB90" s="2"/>
      <c r="AEC90" s="2"/>
      <c r="AED90" s="2"/>
      <c r="AEE90" s="2"/>
      <c r="AEF90" s="2"/>
      <c r="AEG90" s="2"/>
      <c r="AEH90" s="2"/>
      <c r="AEI90" s="2"/>
      <c r="AEJ90" s="2"/>
      <c r="AEK90" s="2"/>
      <c r="AEL90" s="2"/>
      <c r="AEM90" s="2"/>
      <c r="AEN90" s="2"/>
      <c r="AEO90" s="2"/>
      <c r="AEP90" s="2"/>
      <c r="AEQ90" s="2"/>
      <c r="AER90" s="2"/>
      <c r="AES90" s="2"/>
      <c r="AET90" s="2"/>
      <c r="AEU90" s="2"/>
      <c r="AEV90" s="2"/>
      <c r="AEW90" s="2"/>
      <c r="AEX90" s="2"/>
      <c r="AEY90" s="2"/>
      <c r="AEZ90" s="2"/>
      <c r="AFA90" s="2"/>
      <c r="AFB90" s="2"/>
      <c r="AFC90" s="2"/>
      <c r="AFD90" s="2"/>
      <c r="AFE90" s="2"/>
      <c r="AFF90" s="2"/>
      <c r="AFG90" s="2"/>
      <c r="AFH90" s="2"/>
      <c r="AFI90" s="2"/>
      <c r="AFJ90" s="2"/>
      <c r="AFK90" s="2"/>
      <c r="AFL90" s="2"/>
      <c r="AFM90" s="2"/>
      <c r="AFN90" s="2"/>
      <c r="AFO90" s="2"/>
      <c r="AFP90" s="2"/>
      <c r="AFQ90" s="2"/>
      <c r="AFR90" s="2"/>
      <c r="AFS90" s="2"/>
      <c r="AFT90" s="2"/>
      <c r="AFU90" s="2"/>
      <c r="AFV90" s="2"/>
      <c r="AFW90" s="2"/>
      <c r="AFX90" s="2"/>
      <c r="AFY90" s="2"/>
      <c r="AFZ90" s="2"/>
      <c r="AGA90" s="2"/>
      <c r="AGB90" s="2"/>
      <c r="AGC90" s="2"/>
      <c r="AGD90" s="2"/>
      <c r="AGE90" s="2"/>
      <c r="AGF90" s="2"/>
      <c r="AGG90" s="2"/>
      <c r="AGH90" s="2"/>
      <c r="AGI90" s="2"/>
      <c r="AGJ90" s="2"/>
      <c r="AGK90" s="2"/>
      <c r="AGL90" s="2"/>
      <c r="AGM90" s="2"/>
      <c r="AGN90" s="2"/>
      <c r="AGO90" s="2"/>
      <c r="AGP90" s="2"/>
      <c r="AGQ90" s="2"/>
      <c r="AGR90" s="2"/>
      <c r="AGS90" s="2"/>
      <c r="AGT90" s="2"/>
      <c r="AGU90" s="2"/>
      <c r="AGV90" s="2"/>
      <c r="AGW90" s="2"/>
      <c r="AGX90" s="2"/>
      <c r="AGY90" s="2"/>
      <c r="AGZ90" s="2"/>
      <c r="AHA90" s="2"/>
      <c r="AHB90" s="2"/>
      <c r="AHC90" s="2"/>
      <c r="AHD90" s="2"/>
      <c r="AHE90" s="2"/>
      <c r="AHF90" s="2"/>
      <c r="AHG90" s="2"/>
      <c r="AHH90" s="2"/>
      <c r="AHI90" s="2"/>
      <c r="AHJ90" s="2"/>
      <c r="AHK90" s="2"/>
      <c r="AHL90" s="2"/>
      <c r="AHM90" s="2"/>
      <c r="AHN90" s="2"/>
      <c r="AHO90" s="2"/>
      <c r="AHP90" s="2"/>
      <c r="AHQ90" s="2"/>
      <c r="AHR90" s="2"/>
      <c r="AHS90" s="2"/>
      <c r="AHT90" s="2"/>
      <c r="AHU90" s="2"/>
      <c r="AHV90" s="2"/>
      <c r="AHW90" s="2"/>
      <c r="AHX90" s="2"/>
      <c r="AHY90" s="2"/>
      <c r="AHZ90" s="2"/>
      <c r="AIA90" s="2"/>
      <c r="AIB90" s="2"/>
      <c r="AIC90" s="2"/>
      <c r="AID90" s="2"/>
      <c r="AIE90" s="2"/>
      <c r="AIF90" s="2"/>
      <c r="AIG90" s="2"/>
      <c r="AIH90" s="2"/>
      <c r="AII90" s="2"/>
      <c r="AIJ90" s="2"/>
      <c r="AIK90" s="2"/>
      <c r="AIL90" s="2"/>
      <c r="AIM90" s="2"/>
      <c r="AIN90" s="2"/>
      <c r="AIO90" s="2"/>
      <c r="AIP90" s="2"/>
      <c r="AIQ90" s="2"/>
      <c r="AIR90" s="2"/>
      <c r="AIS90" s="2"/>
      <c r="AIT90" s="2"/>
      <c r="AIU90" s="2"/>
      <c r="AIV90" s="2"/>
      <c r="AIW90" s="2"/>
      <c r="AIX90" s="2"/>
      <c r="AIY90" s="2"/>
      <c r="AIZ90" s="2"/>
      <c r="AJA90" s="2"/>
      <c r="AJB90" s="2"/>
      <c r="AJC90" s="2"/>
      <c r="AJD90" s="2"/>
      <c r="AJE90" s="2"/>
      <c r="AJF90" s="2"/>
      <c r="AJG90" s="2"/>
      <c r="AJH90" s="2"/>
      <c r="AJI90" s="2"/>
      <c r="AJJ90" s="2"/>
      <c r="AJK90" s="2"/>
      <c r="AJL90" s="2"/>
      <c r="AJM90" s="2"/>
      <c r="AJN90" s="2"/>
      <c r="AJO90" s="2"/>
      <c r="AJP90" s="2"/>
      <c r="AJQ90" s="2"/>
      <c r="AJR90" s="2"/>
      <c r="AJS90" s="2"/>
      <c r="AJT90" s="2"/>
      <c r="AJU90" s="2"/>
      <c r="AJV90" s="2"/>
      <c r="AJW90" s="2"/>
      <c r="AJX90" s="2"/>
      <c r="AJY90" s="2"/>
      <c r="AJZ90" s="2"/>
      <c r="AKA90" s="2"/>
      <c r="AKB90" s="2"/>
      <c r="AKC90" s="2"/>
      <c r="AKD90" s="2"/>
      <c r="AKE90" s="2"/>
      <c r="AKF90" s="2"/>
      <c r="AKG90" s="2"/>
      <c r="AKH90" s="2"/>
      <c r="AKI90" s="2"/>
      <c r="AKJ90" s="2"/>
      <c r="AKK90" s="2"/>
      <c r="AKL90" s="2"/>
      <c r="AKM90" s="2"/>
      <c r="AKN90" s="2"/>
      <c r="AKO90" s="2"/>
      <c r="AKP90" s="2"/>
      <c r="AKQ90" s="2"/>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c r="ALT90" s="2"/>
      <c r="ALU90" s="2"/>
      <c r="ALV90" s="2"/>
      <c r="ALW90" s="2"/>
      <c r="ALX90" s="2"/>
      <c r="ALY90" s="2"/>
      <c r="ALZ90" s="2"/>
    </row>
    <row r="91" spans="1:1014" x14ac:dyDescent="0.25">
      <c r="A91" s="48">
        <v>85</v>
      </c>
      <c r="B91" s="77" t="s">
        <v>92</v>
      </c>
      <c r="C91" s="77" t="s">
        <v>55</v>
      </c>
      <c r="D91" s="78">
        <f t="shared" si="21"/>
        <v>2416.3142857142857</v>
      </c>
      <c r="E91" s="92">
        <f t="shared" si="23"/>
        <v>2355.2000000000003</v>
      </c>
      <c r="F91" s="92">
        <f t="shared" si="23"/>
        <v>2304</v>
      </c>
      <c r="G91" s="83">
        <v>2700</v>
      </c>
      <c r="H91" s="83">
        <v>2595</v>
      </c>
      <c r="I91" s="83">
        <v>2440</v>
      </c>
      <c r="J91" s="84" t="s">
        <v>116</v>
      </c>
      <c r="K91" s="84">
        <v>2290</v>
      </c>
      <c r="L91" s="84">
        <v>2230</v>
      </c>
      <c r="M91" s="93">
        <v>230</v>
      </c>
      <c r="N91" s="93">
        <v>225</v>
      </c>
      <c r="O91" s="48">
        <f t="shared" si="17"/>
        <v>7</v>
      </c>
      <c r="Q91" s="48">
        <f t="shared" si="18"/>
        <v>85</v>
      </c>
      <c r="R91" s="51" t="str">
        <f t="shared" si="19"/>
        <v>Platanus x acerifolia (syn. Platanus hispanica)</v>
      </c>
      <c r="S91" s="50">
        <f t="shared" si="20"/>
        <v>179.6704191423448</v>
      </c>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c r="MD91" s="2"/>
      <c r="ME91" s="2"/>
      <c r="MF91" s="2"/>
      <c r="MG91" s="2"/>
      <c r="MH91" s="2"/>
      <c r="MI91" s="2"/>
      <c r="MJ91" s="2"/>
      <c r="MK91" s="2"/>
      <c r="ML91" s="2"/>
      <c r="MM91" s="2"/>
      <c r="MN91" s="2"/>
      <c r="MO91" s="2"/>
      <c r="MP91" s="2"/>
      <c r="MQ91" s="2"/>
      <c r="MR91" s="2"/>
      <c r="MS91" s="2"/>
      <c r="MT91" s="2"/>
      <c r="MU91" s="2"/>
      <c r="MV91" s="2"/>
      <c r="MW91" s="2"/>
      <c r="MX91" s="2"/>
      <c r="MY91" s="2"/>
      <c r="MZ91" s="2"/>
      <c r="NA91" s="2"/>
      <c r="NB91" s="2"/>
      <c r="NC91" s="2"/>
      <c r="ND91" s="2"/>
      <c r="NE91" s="2"/>
      <c r="NF91" s="2"/>
      <c r="NG91" s="2"/>
      <c r="NH91" s="2"/>
      <c r="NI91" s="2"/>
      <c r="NJ91" s="2"/>
      <c r="NK91" s="2"/>
      <c r="NL91" s="2"/>
      <c r="NM91" s="2"/>
      <c r="NN91" s="2"/>
      <c r="NO91" s="2"/>
      <c r="NP91" s="2"/>
      <c r="NQ91" s="2"/>
      <c r="NR91" s="2"/>
      <c r="NS91" s="2"/>
      <c r="NT91" s="2"/>
      <c r="NU91" s="2"/>
      <c r="NV91" s="2"/>
      <c r="NW91" s="2"/>
      <c r="NX91" s="2"/>
      <c r="NY91" s="2"/>
      <c r="NZ91" s="2"/>
      <c r="OA91" s="2"/>
      <c r="OB91" s="2"/>
      <c r="OC91" s="2"/>
      <c r="OD91" s="2"/>
      <c r="OE91" s="2"/>
      <c r="OF91" s="2"/>
      <c r="OG91" s="2"/>
      <c r="OH91" s="2"/>
      <c r="OI91" s="2"/>
      <c r="OJ91" s="2"/>
      <c r="OK91" s="2"/>
      <c r="OL91" s="2"/>
      <c r="OM91" s="2"/>
      <c r="ON91" s="2"/>
      <c r="OO91" s="2"/>
      <c r="OP91" s="2"/>
      <c r="OQ91" s="2"/>
      <c r="OR91" s="2"/>
      <c r="OS91" s="2"/>
      <c r="OT91" s="2"/>
      <c r="OU91" s="2"/>
      <c r="OV91" s="2"/>
      <c r="OW91" s="2"/>
      <c r="OX91" s="2"/>
      <c r="OY91" s="2"/>
      <c r="OZ91" s="2"/>
      <c r="PA91" s="2"/>
      <c r="PB91" s="2"/>
      <c r="PC91" s="2"/>
      <c r="PD91" s="2"/>
      <c r="PE91" s="2"/>
      <c r="PF91" s="2"/>
      <c r="PG91" s="2"/>
      <c r="PH91" s="2"/>
      <c r="PI91" s="2"/>
      <c r="PJ91" s="2"/>
      <c r="PK91" s="2"/>
      <c r="PL91" s="2"/>
      <c r="PM91" s="2"/>
      <c r="PN91" s="2"/>
      <c r="PO91" s="2"/>
      <c r="PP91" s="2"/>
      <c r="PQ91" s="2"/>
      <c r="PR91" s="2"/>
      <c r="PS91" s="2"/>
      <c r="PT91" s="2"/>
      <c r="PU91" s="2"/>
      <c r="PV91" s="2"/>
      <c r="PW91" s="2"/>
      <c r="PX91" s="2"/>
      <c r="PY91" s="2"/>
      <c r="PZ91" s="2"/>
      <c r="QA91" s="2"/>
      <c r="QB91" s="2"/>
      <c r="QC91" s="2"/>
      <c r="QD91" s="2"/>
      <c r="QE91" s="2"/>
      <c r="QF91" s="2"/>
      <c r="QG91" s="2"/>
      <c r="QH91" s="2"/>
      <c r="QI91" s="2"/>
      <c r="QJ91" s="2"/>
      <c r="QK91" s="2"/>
      <c r="QL91" s="2"/>
      <c r="QM91" s="2"/>
      <c r="QN91" s="2"/>
      <c r="QO91" s="2"/>
      <c r="QP91" s="2"/>
      <c r="QQ91" s="2"/>
      <c r="QR91" s="2"/>
      <c r="QS91" s="2"/>
      <c r="QT91" s="2"/>
      <c r="QU91" s="2"/>
      <c r="QV91" s="2"/>
      <c r="QW91" s="2"/>
      <c r="QX91" s="2"/>
      <c r="QY91" s="2"/>
      <c r="QZ91" s="2"/>
      <c r="RA91" s="2"/>
      <c r="RB91" s="2"/>
      <c r="RC91" s="2"/>
      <c r="RD91" s="2"/>
      <c r="RE91" s="2"/>
      <c r="RF91" s="2"/>
      <c r="RG91" s="2"/>
      <c r="RH91" s="2"/>
      <c r="RI91" s="2"/>
      <c r="RJ91" s="2"/>
      <c r="RK91" s="2"/>
      <c r="RL91" s="2"/>
      <c r="RM91" s="2"/>
      <c r="RN91" s="2"/>
      <c r="RO91" s="2"/>
      <c r="RP91" s="2"/>
      <c r="RQ91" s="2"/>
      <c r="RR91" s="2"/>
      <c r="RS91" s="2"/>
      <c r="RT91" s="2"/>
      <c r="RU91" s="2"/>
      <c r="RV91" s="2"/>
      <c r="RW91" s="2"/>
      <c r="RX91" s="2"/>
      <c r="RY91" s="2"/>
      <c r="RZ91" s="2"/>
      <c r="SA91" s="2"/>
      <c r="SB91" s="2"/>
      <c r="SC91" s="2"/>
      <c r="SD91" s="2"/>
      <c r="SE91" s="2"/>
      <c r="SF91" s="2"/>
      <c r="SG91" s="2"/>
      <c r="SH91" s="2"/>
      <c r="SI91" s="2"/>
      <c r="SJ91" s="2"/>
      <c r="SK91" s="2"/>
      <c r="SL91" s="2"/>
      <c r="SM91" s="2"/>
      <c r="SN91" s="2"/>
      <c r="SO91" s="2"/>
      <c r="SP91" s="2"/>
      <c r="SQ91" s="2"/>
      <c r="SR91" s="2"/>
      <c r="SS91" s="2"/>
      <c r="ST91" s="2"/>
      <c r="SU91" s="2"/>
      <c r="SV91" s="2"/>
      <c r="SW91" s="2"/>
      <c r="SX91" s="2"/>
      <c r="SY91" s="2"/>
      <c r="SZ91" s="2"/>
      <c r="TA91" s="2"/>
      <c r="TB91" s="2"/>
      <c r="TC91" s="2"/>
      <c r="TD91" s="2"/>
      <c r="TE91" s="2"/>
      <c r="TF91" s="2"/>
      <c r="TG91" s="2"/>
      <c r="TH91" s="2"/>
      <c r="TI91" s="2"/>
      <c r="TJ91" s="2"/>
      <c r="TK91" s="2"/>
      <c r="TL91" s="2"/>
      <c r="TM91" s="2"/>
      <c r="TN91" s="2"/>
      <c r="TO91" s="2"/>
      <c r="TP91" s="2"/>
      <c r="TQ91" s="2"/>
      <c r="TR91" s="2"/>
      <c r="TS91" s="2"/>
      <c r="TT91" s="2"/>
      <c r="TU91" s="2"/>
      <c r="TV91" s="2"/>
      <c r="TW91" s="2"/>
      <c r="TX91" s="2"/>
      <c r="TY91" s="2"/>
      <c r="TZ91" s="2"/>
      <c r="UA91" s="2"/>
      <c r="UB91" s="2"/>
      <c r="UC91" s="2"/>
      <c r="UD91" s="2"/>
      <c r="UE91" s="2"/>
      <c r="UF91" s="2"/>
      <c r="UG91" s="2"/>
      <c r="UH91" s="2"/>
      <c r="UI91" s="2"/>
      <c r="UJ91" s="2"/>
      <c r="UK91" s="2"/>
      <c r="UL91" s="2"/>
      <c r="UM91" s="2"/>
      <c r="UN91" s="2"/>
      <c r="UO91" s="2"/>
      <c r="UP91" s="2"/>
      <c r="UQ91" s="2"/>
      <c r="UR91" s="2"/>
      <c r="US91" s="2"/>
      <c r="UT91" s="2"/>
      <c r="UU91" s="2"/>
      <c r="UV91" s="2"/>
      <c r="UW91" s="2"/>
      <c r="UX91" s="2"/>
      <c r="UY91" s="2"/>
      <c r="UZ91" s="2"/>
      <c r="VA91" s="2"/>
      <c r="VB91" s="2"/>
      <c r="VC91" s="2"/>
      <c r="VD91" s="2"/>
      <c r="VE91" s="2"/>
      <c r="VF91" s="2"/>
      <c r="VG91" s="2"/>
      <c r="VH91" s="2"/>
      <c r="VI91" s="2"/>
      <c r="VJ91" s="2"/>
      <c r="VK91" s="2"/>
      <c r="VL91" s="2"/>
      <c r="VM91" s="2"/>
      <c r="VN91" s="2"/>
      <c r="VO91" s="2"/>
      <c r="VP91" s="2"/>
      <c r="VQ91" s="2"/>
      <c r="VR91" s="2"/>
      <c r="VS91" s="2"/>
      <c r="VT91" s="2"/>
      <c r="VU91" s="2"/>
      <c r="VV91" s="2"/>
      <c r="VW91" s="2"/>
      <c r="VX91" s="2"/>
      <c r="VY91" s="2"/>
      <c r="VZ91" s="2"/>
      <c r="WA91" s="2"/>
      <c r="WB91" s="2"/>
      <c r="WC91" s="2"/>
      <c r="WD91" s="2"/>
      <c r="WE91" s="2"/>
      <c r="WF91" s="2"/>
      <c r="WG91" s="2"/>
      <c r="WH91" s="2"/>
      <c r="WI91" s="2"/>
      <c r="WJ91" s="2"/>
      <c r="WK91" s="2"/>
      <c r="WL91" s="2"/>
      <c r="WM91" s="2"/>
      <c r="WN91" s="2"/>
      <c r="WO91" s="2"/>
      <c r="WP91" s="2"/>
      <c r="WQ91" s="2"/>
      <c r="WR91" s="2"/>
      <c r="WS91" s="2"/>
      <c r="WT91" s="2"/>
      <c r="WU91" s="2"/>
      <c r="WV91" s="2"/>
      <c r="WW91" s="2"/>
      <c r="WX91" s="2"/>
      <c r="WY91" s="2"/>
      <c r="WZ91" s="2"/>
      <c r="XA91" s="2"/>
      <c r="XB91" s="2"/>
      <c r="XC91" s="2"/>
      <c r="XD91" s="2"/>
      <c r="XE91" s="2"/>
      <c r="XF91" s="2"/>
      <c r="XG91" s="2"/>
      <c r="XH91" s="2"/>
      <c r="XI91" s="2"/>
      <c r="XJ91" s="2"/>
      <c r="XK91" s="2"/>
      <c r="XL91" s="2"/>
      <c r="XM91" s="2"/>
      <c r="XN91" s="2"/>
      <c r="XO91" s="2"/>
      <c r="XP91" s="2"/>
      <c r="XQ91" s="2"/>
      <c r="XR91" s="2"/>
      <c r="XS91" s="2"/>
      <c r="XT91" s="2"/>
      <c r="XU91" s="2"/>
      <c r="XV91" s="2"/>
      <c r="XW91" s="2"/>
      <c r="XX91" s="2"/>
      <c r="XY91" s="2"/>
      <c r="XZ91" s="2"/>
      <c r="YA91" s="2"/>
      <c r="YB91" s="2"/>
      <c r="YC91" s="2"/>
      <c r="YD91" s="2"/>
      <c r="YE91" s="2"/>
      <c r="YF91" s="2"/>
      <c r="YG91" s="2"/>
      <c r="YH91" s="2"/>
      <c r="YI91" s="2"/>
      <c r="YJ91" s="2"/>
      <c r="YK91" s="2"/>
      <c r="YL91" s="2"/>
      <c r="YM91" s="2"/>
      <c r="YN91" s="2"/>
      <c r="YO91" s="2"/>
      <c r="YP91" s="2"/>
      <c r="YQ91" s="2"/>
      <c r="YR91" s="2"/>
      <c r="YS91" s="2"/>
      <c r="YT91" s="2"/>
      <c r="YU91" s="2"/>
      <c r="YV91" s="2"/>
      <c r="YW91" s="2"/>
      <c r="YX91" s="2"/>
      <c r="YY91" s="2"/>
      <c r="YZ91" s="2"/>
      <c r="ZA91" s="2"/>
      <c r="ZB91" s="2"/>
      <c r="ZC91" s="2"/>
      <c r="ZD91" s="2"/>
      <c r="ZE91" s="2"/>
      <c r="ZF91" s="2"/>
      <c r="ZG91" s="2"/>
      <c r="ZH91" s="2"/>
      <c r="ZI91" s="2"/>
      <c r="ZJ91" s="2"/>
      <c r="ZK91" s="2"/>
      <c r="ZL91" s="2"/>
      <c r="ZM91" s="2"/>
      <c r="ZN91" s="2"/>
      <c r="ZO91" s="2"/>
      <c r="ZP91" s="2"/>
      <c r="ZQ91" s="2"/>
      <c r="ZR91" s="2"/>
      <c r="ZS91" s="2"/>
      <c r="ZT91" s="2"/>
      <c r="ZU91" s="2"/>
      <c r="ZV91" s="2"/>
      <c r="ZW91" s="2"/>
      <c r="ZX91" s="2"/>
      <c r="ZY91" s="2"/>
      <c r="ZZ91" s="2"/>
      <c r="AAA91" s="2"/>
      <c r="AAB91" s="2"/>
      <c r="AAC91" s="2"/>
      <c r="AAD91" s="2"/>
      <c r="AAE91" s="2"/>
      <c r="AAF91" s="2"/>
      <c r="AAG91" s="2"/>
      <c r="AAH91" s="2"/>
      <c r="AAI91" s="2"/>
      <c r="AAJ91" s="2"/>
      <c r="AAK91" s="2"/>
      <c r="AAL91" s="2"/>
      <c r="AAM91" s="2"/>
      <c r="AAN91" s="2"/>
      <c r="AAO91" s="2"/>
      <c r="AAP91" s="2"/>
      <c r="AAQ91" s="2"/>
      <c r="AAR91" s="2"/>
      <c r="AAS91" s="2"/>
      <c r="AAT91" s="2"/>
      <c r="AAU91" s="2"/>
      <c r="AAV91" s="2"/>
      <c r="AAW91" s="2"/>
      <c r="AAX91" s="2"/>
      <c r="AAY91" s="2"/>
      <c r="AAZ91" s="2"/>
      <c r="ABA91" s="2"/>
      <c r="ABB91" s="2"/>
      <c r="ABC91" s="2"/>
      <c r="ABD91" s="2"/>
      <c r="ABE91" s="2"/>
      <c r="ABF91" s="2"/>
      <c r="ABG91" s="2"/>
      <c r="ABH91" s="2"/>
      <c r="ABI91" s="2"/>
      <c r="ABJ91" s="2"/>
      <c r="ABK91" s="2"/>
      <c r="ABL91" s="2"/>
      <c r="ABM91" s="2"/>
      <c r="ABN91" s="2"/>
      <c r="ABO91" s="2"/>
      <c r="ABP91" s="2"/>
      <c r="ABQ91" s="2"/>
      <c r="ABR91" s="2"/>
      <c r="ABS91" s="2"/>
      <c r="ABT91" s="2"/>
      <c r="ABU91" s="2"/>
      <c r="ABV91" s="2"/>
      <c r="ABW91" s="2"/>
      <c r="ABX91" s="2"/>
      <c r="ABY91" s="2"/>
      <c r="ABZ91" s="2"/>
      <c r="ACA91" s="2"/>
      <c r="ACB91" s="2"/>
      <c r="ACC91" s="2"/>
      <c r="ACD91" s="2"/>
      <c r="ACE91" s="2"/>
      <c r="ACF91" s="2"/>
      <c r="ACG91" s="2"/>
      <c r="ACH91" s="2"/>
      <c r="ACI91" s="2"/>
      <c r="ACJ91" s="2"/>
      <c r="ACK91" s="2"/>
      <c r="ACL91" s="2"/>
      <c r="ACM91" s="2"/>
      <c r="ACN91" s="2"/>
      <c r="ACO91" s="2"/>
      <c r="ACP91" s="2"/>
      <c r="ACQ91" s="2"/>
      <c r="ACR91" s="2"/>
      <c r="ACS91" s="2"/>
      <c r="ACT91" s="2"/>
      <c r="ACU91" s="2"/>
      <c r="ACV91" s="2"/>
      <c r="ACW91" s="2"/>
      <c r="ACX91" s="2"/>
      <c r="ACY91" s="2"/>
      <c r="ACZ91" s="2"/>
      <c r="ADA91" s="2"/>
      <c r="ADB91" s="2"/>
      <c r="ADC91" s="2"/>
      <c r="ADD91" s="2"/>
      <c r="ADE91" s="2"/>
      <c r="ADF91" s="2"/>
      <c r="ADG91" s="2"/>
      <c r="ADH91" s="2"/>
      <c r="ADI91" s="2"/>
      <c r="ADJ91" s="2"/>
      <c r="ADK91" s="2"/>
      <c r="ADL91" s="2"/>
      <c r="ADM91" s="2"/>
      <c r="ADN91" s="2"/>
      <c r="ADO91" s="2"/>
      <c r="ADP91" s="2"/>
      <c r="ADQ91" s="2"/>
      <c r="ADR91" s="2"/>
      <c r="ADS91" s="2"/>
      <c r="ADT91" s="2"/>
      <c r="ADU91" s="2"/>
      <c r="ADV91" s="2"/>
      <c r="ADW91" s="2"/>
      <c r="ADX91" s="2"/>
      <c r="ADY91" s="2"/>
      <c r="ADZ91" s="2"/>
      <c r="AEA91" s="2"/>
      <c r="AEB91" s="2"/>
      <c r="AEC91" s="2"/>
      <c r="AED91" s="2"/>
      <c r="AEE91" s="2"/>
      <c r="AEF91" s="2"/>
      <c r="AEG91" s="2"/>
      <c r="AEH91" s="2"/>
      <c r="AEI91" s="2"/>
      <c r="AEJ91" s="2"/>
      <c r="AEK91" s="2"/>
      <c r="AEL91" s="2"/>
      <c r="AEM91" s="2"/>
      <c r="AEN91" s="2"/>
      <c r="AEO91" s="2"/>
      <c r="AEP91" s="2"/>
      <c r="AEQ91" s="2"/>
      <c r="AER91" s="2"/>
      <c r="AES91" s="2"/>
      <c r="AET91" s="2"/>
      <c r="AEU91" s="2"/>
      <c r="AEV91" s="2"/>
      <c r="AEW91" s="2"/>
      <c r="AEX91" s="2"/>
      <c r="AEY91" s="2"/>
      <c r="AEZ91" s="2"/>
      <c r="AFA91" s="2"/>
      <c r="AFB91" s="2"/>
      <c r="AFC91" s="2"/>
      <c r="AFD91" s="2"/>
      <c r="AFE91" s="2"/>
      <c r="AFF91" s="2"/>
      <c r="AFG91" s="2"/>
      <c r="AFH91" s="2"/>
      <c r="AFI91" s="2"/>
      <c r="AFJ91" s="2"/>
      <c r="AFK91" s="2"/>
      <c r="AFL91" s="2"/>
      <c r="AFM91" s="2"/>
      <c r="AFN91" s="2"/>
      <c r="AFO91" s="2"/>
      <c r="AFP91" s="2"/>
      <c r="AFQ91" s="2"/>
      <c r="AFR91" s="2"/>
      <c r="AFS91" s="2"/>
      <c r="AFT91" s="2"/>
      <c r="AFU91" s="2"/>
      <c r="AFV91" s="2"/>
      <c r="AFW91" s="2"/>
      <c r="AFX91" s="2"/>
      <c r="AFY91" s="2"/>
      <c r="AFZ91" s="2"/>
      <c r="AGA91" s="2"/>
      <c r="AGB91" s="2"/>
      <c r="AGC91" s="2"/>
      <c r="AGD91" s="2"/>
      <c r="AGE91" s="2"/>
      <c r="AGF91" s="2"/>
      <c r="AGG91" s="2"/>
      <c r="AGH91" s="2"/>
      <c r="AGI91" s="2"/>
      <c r="AGJ91" s="2"/>
      <c r="AGK91" s="2"/>
      <c r="AGL91" s="2"/>
      <c r="AGM91" s="2"/>
      <c r="AGN91" s="2"/>
      <c r="AGO91" s="2"/>
      <c r="AGP91" s="2"/>
      <c r="AGQ91" s="2"/>
      <c r="AGR91" s="2"/>
      <c r="AGS91" s="2"/>
      <c r="AGT91" s="2"/>
      <c r="AGU91" s="2"/>
      <c r="AGV91" s="2"/>
      <c r="AGW91" s="2"/>
      <c r="AGX91" s="2"/>
      <c r="AGY91" s="2"/>
      <c r="AGZ91" s="2"/>
      <c r="AHA91" s="2"/>
      <c r="AHB91" s="2"/>
      <c r="AHC91" s="2"/>
      <c r="AHD91" s="2"/>
      <c r="AHE91" s="2"/>
      <c r="AHF91" s="2"/>
      <c r="AHG91" s="2"/>
      <c r="AHH91" s="2"/>
      <c r="AHI91" s="2"/>
      <c r="AHJ91" s="2"/>
      <c r="AHK91" s="2"/>
      <c r="AHL91" s="2"/>
      <c r="AHM91" s="2"/>
      <c r="AHN91" s="2"/>
      <c r="AHO91" s="2"/>
      <c r="AHP91" s="2"/>
      <c r="AHQ91" s="2"/>
      <c r="AHR91" s="2"/>
      <c r="AHS91" s="2"/>
      <c r="AHT91" s="2"/>
      <c r="AHU91" s="2"/>
      <c r="AHV91" s="2"/>
      <c r="AHW91" s="2"/>
      <c r="AHX91" s="2"/>
      <c r="AHY91" s="2"/>
      <c r="AHZ91" s="2"/>
      <c r="AIA91" s="2"/>
      <c r="AIB91" s="2"/>
      <c r="AIC91" s="2"/>
      <c r="AID91" s="2"/>
      <c r="AIE91" s="2"/>
      <c r="AIF91" s="2"/>
      <c r="AIG91" s="2"/>
      <c r="AIH91" s="2"/>
      <c r="AII91" s="2"/>
      <c r="AIJ91" s="2"/>
      <c r="AIK91" s="2"/>
      <c r="AIL91" s="2"/>
      <c r="AIM91" s="2"/>
      <c r="AIN91" s="2"/>
      <c r="AIO91" s="2"/>
      <c r="AIP91" s="2"/>
      <c r="AIQ91" s="2"/>
      <c r="AIR91" s="2"/>
      <c r="AIS91" s="2"/>
      <c r="AIT91" s="2"/>
      <c r="AIU91" s="2"/>
      <c r="AIV91" s="2"/>
      <c r="AIW91" s="2"/>
      <c r="AIX91" s="2"/>
      <c r="AIY91" s="2"/>
      <c r="AIZ91" s="2"/>
      <c r="AJA91" s="2"/>
      <c r="AJB91" s="2"/>
      <c r="AJC91" s="2"/>
      <c r="AJD91" s="2"/>
      <c r="AJE91" s="2"/>
      <c r="AJF91" s="2"/>
      <c r="AJG91" s="2"/>
      <c r="AJH91" s="2"/>
      <c r="AJI91" s="2"/>
      <c r="AJJ91" s="2"/>
      <c r="AJK91" s="2"/>
      <c r="AJL91" s="2"/>
      <c r="AJM91" s="2"/>
      <c r="AJN91" s="2"/>
      <c r="AJO91" s="2"/>
      <c r="AJP91" s="2"/>
      <c r="AJQ91" s="2"/>
      <c r="AJR91" s="2"/>
      <c r="AJS91" s="2"/>
      <c r="AJT91" s="2"/>
      <c r="AJU91" s="2"/>
      <c r="AJV91" s="2"/>
      <c r="AJW91" s="2"/>
      <c r="AJX91" s="2"/>
      <c r="AJY91" s="2"/>
      <c r="AJZ91" s="2"/>
      <c r="AKA91" s="2"/>
      <c r="AKB91" s="2"/>
      <c r="AKC91" s="2"/>
      <c r="AKD91" s="2"/>
      <c r="AKE91" s="2"/>
      <c r="AKF91" s="2"/>
      <c r="AKG91" s="2"/>
      <c r="AKH91" s="2"/>
      <c r="AKI91" s="2"/>
      <c r="AKJ91" s="2"/>
      <c r="AKK91" s="2"/>
      <c r="AKL91" s="2"/>
      <c r="AKM91" s="2"/>
      <c r="AKN91" s="2"/>
      <c r="AKO91" s="2"/>
      <c r="AKP91" s="2"/>
      <c r="AKQ91" s="2"/>
      <c r="AKR91" s="2"/>
      <c r="AKS91" s="2"/>
      <c r="AKT91" s="2"/>
      <c r="AKU91" s="2"/>
      <c r="AKV91" s="2"/>
      <c r="AKW91" s="2"/>
      <c r="AKX91" s="2"/>
      <c r="AKY91" s="2"/>
      <c r="AKZ91" s="2"/>
      <c r="ALA91" s="2"/>
      <c r="ALB91" s="2"/>
      <c r="ALC91" s="2"/>
      <c r="ALD91" s="2"/>
      <c r="ALE91" s="2"/>
      <c r="ALF91" s="2"/>
      <c r="ALG91" s="2"/>
      <c r="ALH91" s="2"/>
      <c r="ALI91" s="2"/>
      <c r="ALJ91" s="2"/>
      <c r="ALK91" s="2"/>
      <c r="ALL91" s="2"/>
      <c r="ALM91" s="2"/>
      <c r="ALN91" s="2"/>
      <c r="ALO91" s="2"/>
      <c r="ALP91" s="2"/>
      <c r="ALQ91" s="2"/>
      <c r="ALR91" s="2"/>
      <c r="ALS91" s="2"/>
      <c r="ALT91" s="2"/>
      <c r="ALU91" s="2"/>
      <c r="ALV91" s="2"/>
      <c r="ALW91" s="2"/>
      <c r="ALX91" s="2"/>
      <c r="ALY91" s="2"/>
      <c r="ALZ91" s="2"/>
    </row>
    <row r="92" spans="1:1014" x14ac:dyDescent="0.25">
      <c r="A92" s="48">
        <v>86</v>
      </c>
      <c r="B92" s="77" t="s">
        <v>257</v>
      </c>
      <c r="C92" s="77" t="s">
        <v>155</v>
      </c>
      <c r="D92" s="78">
        <f t="shared" si="21"/>
        <v>2103.8285714285712</v>
      </c>
      <c r="E92" s="92">
        <f t="shared" si="23"/>
        <v>2252.8000000000002</v>
      </c>
      <c r="F92" s="92">
        <f t="shared" si="23"/>
        <v>2304</v>
      </c>
      <c r="G92" s="83">
        <v>2600</v>
      </c>
      <c r="H92" s="83">
        <v>2030</v>
      </c>
      <c r="I92" s="83">
        <v>2020</v>
      </c>
      <c r="J92" s="84" t="s">
        <v>116</v>
      </c>
      <c r="K92" s="84">
        <v>1790</v>
      </c>
      <c r="L92" s="84">
        <v>1730</v>
      </c>
      <c r="M92" s="93">
        <v>220</v>
      </c>
      <c r="N92" s="93">
        <v>225</v>
      </c>
      <c r="O92" s="48">
        <f t="shared" si="17"/>
        <v>7</v>
      </c>
      <c r="Q92" s="48">
        <f t="shared" si="18"/>
        <v>86</v>
      </c>
      <c r="R92" s="51" t="str">
        <f t="shared" si="19"/>
        <v>Populus alba 'Nivea'</v>
      </c>
      <c r="S92" s="50">
        <f t="shared" si="20"/>
        <v>156.43484933520256</v>
      </c>
    </row>
    <row r="93" spans="1:1014" x14ac:dyDescent="0.25">
      <c r="A93" s="48">
        <v>87</v>
      </c>
      <c r="B93" s="77" t="s">
        <v>100</v>
      </c>
      <c r="C93" s="77" t="s">
        <v>101</v>
      </c>
      <c r="D93" s="78">
        <f t="shared" si="21"/>
        <v>2022.9714285714285</v>
      </c>
      <c r="E93" s="92">
        <f>M93*$C$2</f>
        <v>2252.8000000000002</v>
      </c>
      <c r="F93" s="92"/>
      <c r="G93" s="83">
        <v>2400</v>
      </c>
      <c r="H93" s="83">
        <v>1930</v>
      </c>
      <c r="I93" s="83">
        <v>2020</v>
      </c>
      <c r="J93" s="84">
        <v>2038</v>
      </c>
      <c r="K93" s="84">
        <v>1790</v>
      </c>
      <c r="L93" s="84">
        <v>1730</v>
      </c>
      <c r="M93" s="93">
        <v>220</v>
      </c>
      <c r="N93" s="93" t="s">
        <v>273</v>
      </c>
      <c r="O93" s="48">
        <f t="shared" si="17"/>
        <v>7</v>
      </c>
      <c r="Q93" s="48">
        <f t="shared" si="18"/>
        <v>87</v>
      </c>
      <c r="R93" s="51" t="str">
        <f t="shared" si="19"/>
        <v>Populus balsamifera</v>
      </c>
      <c r="S93" s="50">
        <f t="shared" si="20"/>
        <v>150.42253676738576</v>
      </c>
    </row>
    <row r="94" spans="1:1014" x14ac:dyDescent="0.25">
      <c r="A94" s="48">
        <v>88</v>
      </c>
      <c r="B94" s="77" t="s">
        <v>83</v>
      </c>
      <c r="C94" s="77" t="s">
        <v>84</v>
      </c>
      <c r="D94" s="78">
        <f t="shared" si="21"/>
        <v>2713.6000000000004</v>
      </c>
      <c r="E94" s="92">
        <f>M94*$C$2</f>
        <v>2867.2000000000003</v>
      </c>
      <c r="F94" s="92">
        <f>N94*$C$2</f>
        <v>2560</v>
      </c>
      <c r="G94" s="84" t="s">
        <v>116</v>
      </c>
      <c r="H94" s="84" t="s">
        <v>116</v>
      </c>
      <c r="I94" s="84" t="s">
        <v>116</v>
      </c>
      <c r="J94" s="84" t="s">
        <v>116</v>
      </c>
      <c r="K94" s="84" t="s">
        <v>116</v>
      </c>
      <c r="L94" s="84" t="s">
        <v>116</v>
      </c>
      <c r="M94" s="93">
        <v>280</v>
      </c>
      <c r="N94" s="93">
        <v>250</v>
      </c>
      <c r="O94" s="48">
        <f t="shared" si="17"/>
        <v>2</v>
      </c>
      <c r="Q94" s="48">
        <f t="shared" si="18"/>
        <v>88</v>
      </c>
      <c r="R94" s="51" t="str">
        <f t="shared" si="19"/>
        <v>Populus nigra</v>
      </c>
      <c r="S94" s="50">
        <f t="shared" si="20"/>
        <v>201.77575916642044</v>
      </c>
    </row>
    <row r="95" spans="1:1014" x14ac:dyDescent="0.25">
      <c r="A95" s="48">
        <v>89</v>
      </c>
      <c r="B95" s="77" t="s">
        <v>291</v>
      </c>
      <c r="C95" s="77" t="s">
        <v>292</v>
      </c>
      <c r="D95" s="78">
        <f t="shared" si="21"/>
        <v>716.80000000000007</v>
      </c>
      <c r="E95" s="92"/>
      <c r="F95" s="92">
        <f>N95*$C$2</f>
        <v>716.80000000000007</v>
      </c>
      <c r="G95" s="94" t="s">
        <v>148</v>
      </c>
      <c r="H95" s="94" t="s">
        <v>148</v>
      </c>
      <c r="I95" s="94" t="s">
        <v>148</v>
      </c>
      <c r="J95" s="88" t="s">
        <v>116</v>
      </c>
      <c r="K95" s="94" t="s">
        <v>148</v>
      </c>
      <c r="L95" s="88" t="s">
        <v>148</v>
      </c>
      <c r="M95" s="94" t="s">
        <v>148</v>
      </c>
      <c r="N95" s="99">
        <v>70</v>
      </c>
      <c r="O95" s="48">
        <f t="shared" si="17"/>
        <v>1</v>
      </c>
      <c r="Q95" s="48">
        <f t="shared" si="18"/>
        <v>89</v>
      </c>
      <c r="R95" s="51" t="str">
        <f t="shared" si="19"/>
        <v>Populus nigra 'Italica'</v>
      </c>
      <c r="S95" s="50">
        <f t="shared" si="20"/>
        <v>53.299257138299737</v>
      </c>
    </row>
    <row r="96" spans="1:1014" x14ac:dyDescent="0.25">
      <c r="A96" s="48">
        <v>90</v>
      </c>
      <c r="B96" s="77" t="s">
        <v>87</v>
      </c>
      <c r="C96" s="77" t="s">
        <v>156</v>
      </c>
      <c r="D96" s="78">
        <f t="shared" si="21"/>
        <v>2317.9</v>
      </c>
      <c r="E96" s="92">
        <f>M96*$C$2</f>
        <v>2457.6</v>
      </c>
      <c r="F96" s="92">
        <f>N96*$C$2</f>
        <v>2304</v>
      </c>
      <c r="G96" s="83">
        <v>2400</v>
      </c>
      <c r="H96" s="85" t="s">
        <v>116</v>
      </c>
      <c r="I96" s="84" t="s">
        <v>116</v>
      </c>
      <c r="J96" s="84" t="s">
        <v>116</v>
      </c>
      <c r="K96" s="84" t="s">
        <v>116</v>
      </c>
      <c r="L96" s="84">
        <v>2110</v>
      </c>
      <c r="M96" s="93">
        <v>240</v>
      </c>
      <c r="N96" s="93">
        <v>225</v>
      </c>
      <c r="O96" s="48">
        <f t="shared" si="17"/>
        <v>4</v>
      </c>
      <c r="Q96" s="48">
        <f t="shared" si="18"/>
        <v>90</v>
      </c>
      <c r="R96" s="51" t="str">
        <f t="shared" si="19"/>
        <v>Populus simonii</v>
      </c>
      <c r="S96" s="50">
        <f t="shared" si="20"/>
        <v>172.35260619540313</v>
      </c>
    </row>
    <row r="97" spans="1:19" x14ac:dyDescent="0.25">
      <c r="A97" s="48">
        <v>91</v>
      </c>
      <c r="B97" s="77" t="s">
        <v>26</v>
      </c>
      <c r="C97" s="77" t="s">
        <v>56</v>
      </c>
      <c r="D97" s="78">
        <f t="shared" si="21"/>
        <v>2048.6999999999998</v>
      </c>
      <c r="E97" s="92">
        <f>M97*$C$2</f>
        <v>2457.6</v>
      </c>
      <c r="F97" s="92">
        <f>N97*$C$2</f>
        <v>2304</v>
      </c>
      <c r="G97" s="83">
        <v>2000</v>
      </c>
      <c r="H97" s="83">
        <v>2000</v>
      </c>
      <c r="I97" s="83">
        <v>2070</v>
      </c>
      <c r="J97" s="83">
        <v>2038</v>
      </c>
      <c r="K97" s="84">
        <v>1790</v>
      </c>
      <c r="L97" s="84">
        <v>1730</v>
      </c>
      <c r="M97" s="93">
        <v>240</v>
      </c>
      <c r="N97" s="93">
        <v>225</v>
      </c>
      <c r="O97" s="48">
        <f t="shared" si="17"/>
        <v>8</v>
      </c>
      <c r="Q97" s="48">
        <f t="shared" si="18"/>
        <v>91</v>
      </c>
      <c r="R97" s="51" t="str">
        <f t="shared" si="19"/>
        <v>Populus tremula</v>
      </c>
      <c r="S97" s="50">
        <f t="shared" si="20"/>
        <v>152.33564187951262</v>
      </c>
    </row>
    <row r="98" spans="1:19" x14ac:dyDescent="0.25">
      <c r="A98" s="48">
        <v>92</v>
      </c>
      <c r="B98" s="77" t="s">
        <v>323</v>
      </c>
      <c r="C98" s="77" t="s">
        <v>324</v>
      </c>
      <c r="D98" s="78">
        <f t="shared" si="21"/>
        <v>2560</v>
      </c>
      <c r="E98" s="92"/>
      <c r="F98" s="92">
        <f>N98*$C$2</f>
        <v>2560</v>
      </c>
      <c r="G98" s="94" t="s">
        <v>148</v>
      </c>
      <c r="H98" s="94" t="s">
        <v>148</v>
      </c>
      <c r="I98" s="94" t="s">
        <v>148</v>
      </c>
      <c r="J98" s="103" t="s">
        <v>342</v>
      </c>
      <c r="K98" s="91"/>
      <c r="L98" s="88" t="s">
        <v>148</v>
      </c>
      <c r="M98" s="94" t="s">
        <v>148</v>
      </c>
      <c r="N98" s="95">
        <v>250</v>
      </c>
      <c r="O98" s="48">
        <f t="shared" si="17"/>
        <v>1</v>
      </c>
      <c r="Q98" s="48">
        <f t="shared" si="18"/>
        <v>92</v>
      </c>
      <c r="R98" s="51" t="str">
        <f t="shared" si="19"/>
        <v>Populus tremula 'Erecta'</v>
      </c>
      <c r="S98" s="50">
        <f t="shared" si="20"/>
        <v>190.35448977964191</v>
      </c>
    </row>
    <row r="99" spans="1:19" x14ac:dyDescent="0.25">
      <c r="A99" s="48">
        <v>93</v>
      </c>
      <c r="B99" s="77" t="s">
        <v>325</v>
      </c>
      <c r="C99" s="77" t="s">
        <v>343</v>
      </c>
      <c r="D99" s="78">
        <f t="shared" si="21"/>
        <v>2437.6666666666665</v>
      </c>
      <c r="E99" s="92"/>
      <c r="F99" s="92"/>
      <c r="G99" s="103">
        <v>2800</v>
      </c>
      <c r="H99" s="98">
        <v>2475</v>
      </c>
      <c r="I99" s="94" t="s">
        <v>148</v>
      </c>
      <c r="J99" s="104">
        <v>2038</v>
      </c>
      <c r="K99" s="91"/>
      <c r="L99" s="88" t="s">
        <v>341</v>
      </c>
      <c r="M99" s="94" t="s">
        <v>116</v>
      </c>
      <c r="N99" s="95" t="s">
        <v>116</v>
      </c>
      <c r="O99" s="48">
        <f t="shared" si="17"/>
        <v>3</v>
      </c>
      <c r="Q99" s="48">
        <f t="shared" si="18"/>
        <v>93</v>
      </c>
      <c r="R99" s="51" t="str">
        <f t="shared" si="19"/>
        <v>Populus trichocarpa 'Kiruna'</v>
      </c>
      <c r="S99" s="50">
        <f t="shared" si="20"/>
        <v>181.25812288522411</v>
      </c>
    </row>
    <row r="100" spans="1:19" x14ac:dyDescent="0.25">
      <c r="A100" s="48">
        <v>94</v>
      </c>
      <c r="B100" s="77" t="s">
        <v>88</v>
      </c>
      <c r="C100" s="77" t="s">
        <v>89</v>
      </c>
      <c r="D100" s="78">
        <f t="shared" si="21"/>
        <v>2020.4666666666665</v>
      </c>
      <c r="E100" s="92">
        <f>M100*$C$2</f>
        <v>2252.8000000000002</v>
      </c>
      <c r="F100" s="92"/>
      <c r="G100" s="83">
        <v>2400</v>
      </c>
      <c r="H100" s="83">
        <v>1930</v>
      </c>
      <c r="I100" s="83">
        <v>2020</v>
      </c>
      <c r="J100" s="83" t="s">
        <v>116</v>
      </c>
      <c r="K100" s="84">
        <v>1790</v>
      </c>
      <c r="L100" s="84">
        <v>1730</v>
      </c>
      <c r="M100" s="93">
        <v>220</v>
      </c>
      <c r="N100" s="93" t="s">
        <v>273</v>
      </c>
      <c r="O100" s="48">
        <f t="shared" si="17"/>
        <v>6</v>
      </c>
      <c r="Q100" s="48">
        <f t="shared" si="18"/>
        <v>94</v>
      </c>
      <c r="R100" s="51" t="str">
        <f t="shared" si="19"/>
        <v>Populus x canadensis 'Robusta'</v>
      </c>
      <c r="S100" s="50">
        <f t="shared" si="20"/>
        <v>150.23628962894807</v>
      </c>
    </row>
    <row r="101" spans="1:19" x14ac:dyDescent="0.25">
      <c r="A101" s="48">
        <v>95</v>
      </c>
      <c r="B101" s="77" t="s">
        <v>157</v>
      </c>
      <c r="C101" s="77" t="s">
        <v>158</v>
      </c>
      <c r="D101" s="78">
        <f t="shared" si="21"/>
        <v>3365.9</v>
      </c>
      <c r="E101" s="92">
        <f>M101*$C$2</f>
        <v>2867.2000000000003</v>
      </c>
      <c r="F101" s="92">
        <f>N101*$C$2</f>
        <v>2560</v>
      </c>
      <c r="G101" s="83">
        <v>3500</v>
      </c>
      <c r="H101" s="83">
        <v>3765</v>
      </c>
      <c r="I101" s="83">
        <v>3530</v>
      </c>
      <c r="J101" s="83">
        <v>3915</v>
      </c>
      <c r="K101" s="84">
        <v>3520</v>
      </c>
      <c r="L101" s="84">
        <v>3270</v>
      </c>
      <c r="M101" s="93">
        <v>280</v>
      </c>
      <c r="N101" s="93">
        <v>250</v>
      </c>
      <c r="O101" s="48">
        <f t="shared" si="17"/>
        <v>8</v>
      </c>
      <c r="Q101" s="48">
        <f t="shared" si="18"/>
        <v>95</v>
      </c>
      <c r="R101" s="51" t="str">
        <f t="shared" si="19"/>
        <v>Prunus 'Accolade'</v>
      </c>
      <c r="S101" s="50">
        <f t="shared" si="20"/>
        <v>250.27897544894401</v>
      </c>
    </row>
    <row r="102" spans="1:19" x14ac:dyDescent="0.25">
      <c r="A102" s="48">
        <v>96</v>
      </c>
      <c r="B102" s="77" t="s">
        <v>21</v>
      </c>
      <c r="C102" s="77" t="s">
        <v>57</v>
      </c>
      <c r="D102" s="78">
        <f t="shared" si="21"/>
        <v>2095.6</v>
      </c>
      <c r="E102" s="92">
        <f>M102*$C$2</f>
        <v>2252.8000000000002</v>
      </c>
      <c r="F102" s="92">
        <f>N102*$C$2</f>
        <v>2304</v>
      </c>
      <c r="G102" s="85" t="s">
        <v>116</v>
      </c>
      <c r="H102" s="84" t="s">
        <v>116</v>
      </c>
      <c r="I102" s="84" t="s">
        <v>116</v>
      </c>
      <c r="J102" s="84" t="s">
        <v>116</v>
      </c>
      <c r="K102" s="84">
        <v>1730</v>
      </c>
      <c r="L102" s="84" t="s">
        <v>116</v>
      </c>
      <c r="M102" s="93">
        <v>220</v>
      </c>
      <c r="N102" s="93">
        <v>225</v>
      </c>
      <c r="O102" s="48">
        <f t="shared" si="17"/>
        <v>3</v>
      </c>
      <c r="Q102" s="48">
        <f t="shared" si="18"/>
        <v>96</v>
      </c>
      <c r="R102" s="51" t="str">
        <f t="shared" si="19"/>
        <v>Prunus avium</v>
      </c>
      <c r="S102" s="50">
        <f t="shared" si="20"/>
        <v>155.82299561805374</v>
      </c>
    </row>
    <row r="103" spans="1:19" x14ac:dyDescent="0.25">
      <c r="A103" s="48">
        <v>97</v>
      </c>
      <c r="B103" s="77" t="s">
        <v>277</v>
      </c>
      <c r="C103" s="77"/>
      <c r="D103" s="78">
        <f t="shared" si="21"/>
        <v>1951</v>
      </c>
      <c r="E103" s="92"/>
      <c r="F103" s="92"/>
      <c r="G103" s="83">
        <v>2400</v>
      </c>
      <c r="H103" s="83">
        <v>1915</v>
      </c>
      <c r="I103" s="83">
        <v>1900</v>
      </c>
      <c r="J103" s="83">
        <v>1921</v>
      </c>
      <c r="K103" s="84">
        <v>1840</v>
      </c>
      <c r="L103" s="84">
        <v>1730</v>
      </c>
      <c r="M103" s="95" t="s">
        <v>116</v>
      </c>
      <c r="N103" s="94" t="s">
        <v>116</v>
      </c>
      <c r="O103" s="48">
        <f t="shared" ref="O103:O112" si="24">COUNT(E103:L103)</f>
        <v>6</v>
      </c>
      <c r="Q103" s="48">
        <f t="shared" ref="Q103:Q112" si="25">A103</f>
        <v>97</v>
      </c>
      <c r="R103" s="51" t="str">
        <f t="shared" ref="R103:R112" si="26">B103</f>
        <v xml:space="preserve">Prunus avium FK Svea, Lugnås, Ulltuna E </v>
      </c>
      <c r="S103" s="50">
        <f t="shared" ref="S103:S112" si="27">D103/$C$3</f>
        <v>145.07094123440677</v>
      </c>
    </row>
    <row r="104" spans="1:19" x14ac:dyDescent="0.25">
      <c r="A104" s="48">
        <v>98</v>
      </c>
      <c r="B104" s="77" t="s">
        <v>159</v>
      </c>
      <c r="C104" s="77" t="s">
        <v>58</v>
      </c>
      <c r="D104" s="78">
        <f t="shared" si="21"/>
        <v>2612.625</v>
      </c>
      <c r="E104" s="92">
        <f t="shared" ref="E104:F108" si="28">M104*$C$2</f>
        <v>2560</v>
      </c>
      <c r="F104" s="92">
        <f t="shared" si="28"/>
        <v>2560</v>
      </c>
      <c r="G104" s="83">
        <v>2800</v>
      </c>
      <c r="H104" s="83">
        <v>2900</v>
      </c>
      <c r="I104" s="83">
        <v>2710</v>
      </c>
      <c r="J104" s="83">
        <v>2601</v>
      </c>
      <c r="K104" s="84">
        <v>2300</v>
      </c>
      <c r="L104" s="84">
        <v>2470</v>
      </c>
      <c r="M104" s="93">
        <v>250</v>
      </c>
      <c r="N104" s="93">
        <v>250</v>
      </c>
      <c r="O104" s="48">
        <f t="shared" si="24"/>
        <v>8</v>
      </c>
      <c r="Q104" s="48">
        <f t="shared" si="25"/>
        <v>98</v>
      </c>
      <c r="R104" s="51" t="str">
        <f t="shared" si="26"/>
        <v>Prunus avium 'Plena'</v>
      </c>
      <c r="S104" s="50">
        <f t="shared" si="27"/>
        <v>194.26753861739724</v>
      </c>
    </row>
    <row r="105" spans="1:19" x14ac:dyDescent="0.25">
      <c r="A105" s="48">
        <v>99</v>
      </c>
      <c r="B105" s="77" t="s">
        <v>300</v>
      </c>
      <c r="C105" s="77" t="s">
        <v>345</v>
      </c>
      <c r="D105" s="78">
        <f t="shared" si="21"/>
        <v>2900</v>
      </c>
      <c r="E105" s="92">
        <f t="shared" si="28"/>
        <v>2560</v>
      </c>
      <c r="F105" s="92">
        <f t="shared" si="28"/>
        <v>2560</v>
      </c>
      <c r="G105" s="98">
        <v>3300</v>
      </c>
      <c r="H105" s="98">
        <v>3205</v>
      </c>
      <c r="I105" s="98">
        <v>3000</v>
      </c>
      <c r="J105" s="104">
        <v>2925</v>
      </c>
      <c r="K105" s="98">
        <v>2790</v>
      </c>
      <c r="L105" s="88">
        <v>2860</v>
      </c>
      <c r="M105" s="94">
        <v>250</v>
      </c>
      <c r="N105" s="95">
        <v>250</v>
      </c>
      <c r="O105" s="48">
        <f t="shared" si="24"/>
        <v>8</v>
      </c>
      <c r="Q105" s="48">
        <f t="shared" si="25"/>
        <v>99</v>
      </c>
      <c r="R105" s="51" t="str">
        <f t="shared" si="26"/>
        <v>Prunus cerasifera 'Nigra'</v>
      </c>
      <c r="S105" s="50">
        <f t="shared" si="27"/>
        <v>215.6359454535006</v>
      </c>
    </row>
    <row r="106" spans="1:19" x14ac:dyDescent="0.25">
      <c r="A106" s="48">
        <v>100</v>
      </c>
      <c r="B106" s="77" t="s">
        <v>78</v>
      </c>
      <c r="C106" s="77" t="s">
        <v>79</v>
      </c>
      <c r="D106" s="78">
        <f t="shared" si="21"/>
        <v>4147.0333333333338</v>
      </c>
      <c r="E106" s="92">
        <f t="shared" si="28"/>
        <v>2969.6</v>
      </c>
      <c r="F106" s="92">
        <f t="shared" si="28"/>
        <v>3225.6</v>
      </c>
      <c r="G106" s="83" t="s">
        <v>116</v>
      </c>
      <c r="H106" s="83">
        <v>4815</v>
      </c>
      <c r="I106" s="83">
        <v>5100</v>
      </c>
      <c r="J106" s="83">
        <v>4522</v>
      </c>
      <c r="K106" s="84" t="s">
        <v>116</v>
      </c>
      <c r="L106" s="84">
        <v>4250</v>
      </c>
      <c r="M106" s="93">
        <v>290</v>
      </c>
      <c r="N106" s="93">
        <v>315</v>
      </c>
      <c r="O106" s="48">
        <f t="shared" si="24"/>
        <v>6</v>
      </c>
      <c r="Q106" s="48">
        <f t="shared" si="25"/>
        <v>100</v>
      </c>
      <c r="R106" s="51" t="str">
        <f t="shared" si="26"/>
        <v>Prunus domestica</v>
      </c>
      <c r="S106" s="50">
        <f t="shared" si="27"/>
        <v>308.36188057259153</v>
      </c>
    </row>
    <row r="107" spans="1:19" x14ac:dyDescent="0.25">
      <c r="A107" s="48">
        <v>101</v>
      </c>
      <c r="B107" s="77" t="s">
        <v>214</v>
      </c>
      <c r="C107" s="77" t="s">
        <v>215</v>
      </c>
      <c r="D107" s="78">
        <f t="shared" si="21"/>
        <v>2605.85</v>
      </c>
      <c r="E107" s="92">
        <f t="shared" si="28"/>
        <v>2764.8</v>
      </c>
      <c r="F107" s="92">
        <f t="shared" si="28"/>
        <v>2560</v>
      </c>
      <c r="G107" s="83">
        <v>3200</v>
      </c>
      <c r="H107" s="83">
        <v>2595</v>
      </c>
      <c r="I107" s="83">
        <v>2430</v>
      </c>
      <c r="J107" s="83">
        <v>2497</v>
      </c>
      <c r="K107" s="84">
        <v>2570</v>
      </c>
      <c r="L107" s="84">
        <v>2230</v>
      </c>
      <c r="M107" s="93">
        <v>270</v>
      </c>
      <c r="N107" s="93">
        <v>250</v>
      </c>
      <c r="O107" s="48">
        <f t="shared" si="24"/>
        <v>8</v>
      </c>
      <c r="Q107" s="48">
        <f t="shared" si="25"/>
        <v>101</v>
      </c>
      <c r="R107" s="51" t="str">
        <f t="shared" si="26"/>
        <v>Prunus maackii</v>
      </c>
      <c r="S107" s="50">
        <f t="shared" si="27"/>
        <v>193.76376843448429</v>
      </c>
    </row>
    <row r="108" spans="1:19" x14ac:dyDescent="0.25">
      <c r="A108" s="48">
        <v>102</v>
      </c>
      <c r="B108" s="77" t="s">
        <v>28</v>
      </c>
      <c r="C108" s="77" t="s">
        <v>59</v>
      </c>
      <c r="D108" s="78">
        <f t="shared" si="21"/>
        <v>2163.8666666666668</v>
      </c>
      <c r="E108" s="92">
        <f t="shared" si="28"/>
        <v>2457.6</v>
      </c>
      <c r="F108" s="92">
        <f t="shared" si="28"/>
        <v>2304</v>
      </c>
      <c r="G108" s="85" t="s">
        <v>116</v>
      </c>
      <c r="H108" s="85" t="s">
        <v>116</v>
      </c>
      <c r="I108" s="84" t="s">
        <v>116</v>
      </c>
      <c r="J108" s="84" t="s">
        <v>116</v>
      </c>
      <c r="K108" s="84">
        <v>1730</v>
      </c>
      <c r="L108" s="84" t="s">
        <v>116</v>
      </c>
      <c r="M108" s="93">
        <v>240</v>
      </c>
      <c r="N108" s="93">
        <v>225</v>
      </c>
      <c r="O108" s="48">
        <f t="shared" si="24"/>
        <v>3</v>
      </c>
      <c r="Q108" s="48">
        <f t="shared" si="25"/>
        <v>102</v>
      </c>
      <c r="R108" s="51" t="str">
        <f t="shared" si="26"/>
        <v>Prunus padus</v>
      </c>
      <c r="S108" s="50">
        <f t="shared" si="27"/>
        <v>160.89911534551086</v>
      </c>
    </row>
    <row r="109" spans="1:19" x14ac:dyDescent="0.25">
      <c r="A109" s="48">
        <v>103</v>
      </c>
      <c r="B109" s="77" t="s">
        <v>216</v>
      </c>
      <c r="C109" s="77" t="s">
        <v>217</v>
      </c>
      <c r="D109" s="78">
        <f t="shared" si="21"/>
        <v>2858.2999999999997</v>
      </c>
      <c r="E109" s="92">
        <f>M109*$C$2</f>
        <v>2764.8</v>
      </c>
      <c r="F109" s="92"/>
      <c r="G109" s="83">
        <v>3200</v>
      </c>
      <c r="H109" s="83">
        <v>2945</v>
      </c>
      <c r="I109" s="83">
        <v>2760</v>
      </c>
      <c r="J109" s="84" t="s">
        <v>148</v>
      </c>
      <c r="K109" s="84">
        <v>2890</v>
      </c>
      <c r="L109" s="84">
        <v>2590</v>
      </c>
      <c r="M109" s="93">
        <v>270</v>
      </c>
      <c r="N109" s="94" t="s">
        <v>116</v>
      </c>
      <c r="O109" s="48">
        <f t="shared" si="24"/>
        <v>6</v>
      </c>
      <c r="P109" s="2"/>
      <c r="Q109" s="48">
        <f t="shared" si="25"/>
        <v>103</v>
      </c>
      <c r="R109" s="51" t="str">
        <f t="shared" si="26"/>
        <v>Prunus padus 'Colorata'</v>
      </c>
      <c r="S109" s="50">
        <f t="shared" si="27"/>
        <v>212.53524927232436</v>
      </c>
    </row>
    <row r="110" spans="1:19" x14ac:dyDescent="0.25">
      <c r="A110" s="48">
        <v>104</v>
      </c>
      <c r="B110" s="77" t="s">
        <v>278</v>
      </c>
      <c r="C110" s="77"/>
      <c r="D110" s="78">
        <f t="shared" si="21"/>
        <v>2242.6666666666665</v>
      </c>
      <c r="E110" s="92"/>
      <c r="F110" s="92"/>
      <c r="G110" s="83">
        <v>2800</v>
      </c>
      <c r="H110" s="83">
        <v>2255</v>
      </c>
      <c r="I110" s="83">
        <v>2260</v>
      </c>
      <c r="J110" s="83">
        <v>1951</v>
      </c>
      <c r="K110" s="84">
        <v>2150</v>
      </c>
      <c r="L110" s="84">
        <v>2040</v>
      </c>
      <c r="M110" s="95" t="s">
        <v>116</v>
      </c>
      <c r="N110" s="94" t="s">
        <v>116</v>
      </c>
      <c r="O110" s="48">
        <f t="shared" si="24"/>
        <v>6</v>
      </c>
      <c r="P110" s="2"/>
      <c r="Q110" s="48">
        <f t="shared" si="25"/>
        <v>104</v>
      </c>
      <c r="R110" s="51" t="str">
        <f t="shared" si="26"/>
        <v>Prunus padus FK Ultuna E</v>
      </c>
      <c r="S110" s="50">
        <f t="shared" si="27"/>
        <v>166.75846448404045</v>
      </c>
    </row>
    <row r="111" spans="1:19" x14ac:dyDescent="0.25">
      <c r="A111" s="48">
        <v>105</v>
      </c>
      <c r="B111" s="77" t="s">
        <v>160</v>
      </c>
      <c r="C111" s="77" t="s">
        <v>161</v>
      </c>
      <c r="D111" s="78">
        <f t="shared" si="21"/>
        <v>2098.15</v>
      </c>
      <c r="E111" s="92">
        <f>M111*$C$2</f>
        <v>2457.6</v>
      </c>
      <c r="F111" s="92"/>
      <c r="G111" s="85" t="s">
        <v>116</v>
      </c>
      <c r="H111" s="83">
        <v>2115</v>
      </c>
      <c r="I111" s="83">
        <v>1970</v>
      </c>
      <c r="J111" s="85" t="s">
        <v>116</v>
      </c>
      <c r="K111" s="84">
        <v>1850</v>
      </c>
      <c r="L111" s="84" t="s">
        <v>116</v>
      </c>
      <c r="M111" s="93">
        <v>240</v>
      </c>
      <c r="N111" s="94" t="s">
        <v>116</v>
      </c>
      <c r="O111" s="48">
        <f t="shared" si="24"/>
        <v>4</v>
      </c>
      <c r="P111" s="2"/>
      <c r="Q111" s="48">
        <f t="shared" si="25"/>
        <v>105</v>
      </c>
      <c r="R111" s="51" t="str">
        <f t="shared" si="26"/>
        <v>Prunus padus 'Watereri'</v>
      </c>
      <c r="S111" s="50">
        <f t="shared" si="27"/>
        <v>156.01260653560769</v>
      </c>
    </row>
    <row r="112" spans="1:19" x14ac:dyDescent="0.25">
      <c r="A112" s="48">
        <v>106</v>
      </c>
      <c r="B112" s="77" t="s">
        <v>346</v>
      </c>
      <c r="C112" s="77" t="s">
        <v>347</v>
      </c>
      <c r="D112" s="78">
        <f t="shared" si="21"/>
        <v>3813.8333333333335</v>
      </c>
      <c r="E112" s="92"/>
      <c r="F112" s="92"/>
      <c r="G112" s="98">
        <v>3700</v>
      </c>
      <c r="H112" s="98">
        <v>4075</v>
      </c>
      <c r="I112" s="98">
        <v>3810</v>
      </c>
      <c r="J112" s="104">
        <v>4068</v>
      </c>
      <c r="K112" s="104">
        <v>3640</v>
      </c>
      <c r="L112" s="88">
        <v>3590</v>
      </c>
      <c r="M112" s="94" t="s">
        <v>148</v>
      </c>
      <c r="N112" s="94" t="s">
        <v>148</v>
      </c>
      <c r="O112" s="48">
        <f t="shared" si="24"/>
        <v>6</v>
      </c>
      <c r="Q112" s="48">
        <f t="shared" si="25"/>
        <v>106</v>
      </c>
      <c r="R112" s="51" t="str">
        <f t="shared" si="26"/>
        <v>Prunus serrula</v>
      </c>
      <c r="S112" s="50">
        <f t="shared" si="27"/>
        <v>283.58605401221001</v>
      </c>
    </row>
    <row r="113" spans="1:19" x14ac:dyDescent="0.25">
      <c r="A113" s="48">
        <v>107</v>
      </c>
      <c r="B113" s="77" t="s">
        <v>355</v>
      </c>
      <c r="C113" s="77" t="s">
        <v>354</v>
      </c>
      <c r="D113" s="78" t="e">
        <f>SUM(E113:L113)/O113</f>
        <v>#DIV/0!</v>
      </c>
      <c r="E113" s="92"/>
      <c r="F113" s="92"/>
      <c r="G113" s="91">
        <v>3700</v>
      </c>
      <c r="H113" s="98">
        <v>3935</v>
      </c>
      <c r="I113" s="98">
        <v>3680</v>
      </c>
      <c r="J113" s="98" t="s">
        <v>116</v>
      </c>
      <c r="K113" s="98">
        <v>3620</v>
      </c>
      <c r="L113" s="98" t="s">
        <v>116</v>
      </c>
      <c r="M113" s="98" t="s">
        <v>116</v>
      </c>
      <c r="N113" s="94" t="s">
        <v>148</v>
      </c>
      <c r="O113" s="48"/>
      <c r="Q113" s="48"/>
      <c r="R113" s="51"/>
      <c r="S113" s="50"/>
    </row>
    <row r="114" spans="1:19" x14ac:dyDescent="0.25">
      <c r="A114" s="48">
        <v>108</v>
      </c>
      <c r="B114" s="77" t="s">
        <v>162</v>
      </c>
      <c r="C114" s="77" t="s">
        <v>158</v>
      </c>
      <c r="D114" s="78">
        <f t="shared" ref="D114:D164" si="29">SUM(E114:L114)/O114</f>
        <v>2832</v>
      </c>
      <c r="E114" s="92"/>
      <c r="F114" s="92"/>
      <c r="G114" s="83">
        <v>3300</v>
      </c>
      <c r="H114" s="83">
        <v>2930</v>
      </c>
      <c r="I114" s="83">
        <v>2750</v>
      </c>
      <c r="J114" s="84" t="s">
        <v>116</v>
      </c>
      <c r="K114" s="84">
        <v>2590</v>
      </c>
      <c r="L114" s="84">
        <v>2590</v>
      </c>
      <c r="M114" s="95" t="s">
        <v>116</v>
      </c>
      <c r="N114" s="94" t="s">
        <v>116</v>
      </c>
      <c r="O114" s="48">
        <f t="shared" ref="O114:O145" si="30">COUNT(E114:L114)</f>
        <v>5</v>
      </c>
      <c r="Q114" s="48">
        <f t="shared" ref="Q114:Q145" si="31">A114</f>
        <v>108</v>
      </c>
      <c r="R114" s="51" t="str">
        <f t="shared" ref="R114:R145" si="32">B114</f>
        <v>Prunus 'Sunset Boulevard'</v>
      </c>
      <c r="S114" s="50">
        <f t="shared" ref="S114:S145" si="33">D114/$C$3</f>
        <v>210.57965431872884</v>
      </c>
    </row>
    <row r="115" spans="1:19" x14ac:dyDescent="0.25">
      <c r="A115" s="48">
        <v>109</v>
      </c>
      <c r="B115" s="77" t="s">
        <v>163</v>
      </c>
      <c r="C115" s="77" t="s">
        <v>158</v>
      </c>
      <c r="D115" s="78">
        <f t="shared" si="29"/>
        <v>3460</v>
      </c>
      <c r="E115" s="92"/>
      <c r="F115" s="92"/>
      <c r="G115" s="83">
        <v>3500</v>
      </c>
      <c r="H115" s="84" t="s">
        <v>116</v>
      </c>
      <c r="I115" s="84">
        <v>3420</v>
      </c>
      <c r="J115" s="84" t="s">
        <v>116</v>
      </c>
      <c r="K115" s="84" t="s">
        <v>116</v>
      </c>
      <c r="L115" s="84" t="s">
        <v>116</v>
      </c>
      <c r="M115" s="95" t="s">
        <v>116</v>
      </c>
      <c r="N115" s="95" t="s">
        <v>148</v>
      </c>
      <c r="O115" s="48">
        <f t="shared" si="30"/>
        <v>2</v>
      </c>
      <c r="Q115" s="48">
        <f t="shared" si="31"/>
        <v>109</v>
      </c>
      <c r="R115" s="51" t="str">
        <f t="shared" si="32"/>
        <v>Prunus 'Umineko'</v>
      </c>
      <c r="S115" s="50">
        <f t="shared" si="33"/>
        <v>257.27599009279726</v>
      </c>
    </row>
    <row r="116" spans="1:19" x14ac:dyDescent="0.25">
      <c r="A116" s="48">
        <v>110</v>
      </c>
      <c r="B116" s="77" t="s">
        <v>164</v>
      </c>
      <c r="C116" s="77" t="s">
        <v>158</v>
      </c>
      <c r="D116" s="78">
        <f t="shared" si="29"/>
        <v>3275.96</v>
      </c>
      <c r="E116" s="92">
        <f t="shared" ref="E116:F118" si="34">M116*$C$2</f>
        <v>2764.8</v>
      </c>
      <c r="F116" s="92">
        <f t="shared" si="34"/>
        <v>2560</v>
      </c>
      <c r="G116" s="83">
        <v>3500</v>
      </c>
      <c r="H116" s="83">
        <v>3905</v>
      </c>
      <c r="I116" s="83">
        <v>3650</v>
      </c>
      <c r="J116" s="84" t="s">
        <v>116</v>
      </c>
      <c r="K116" s="84" t="s">
        <v>116</v>
      </c>
      <c r="L116" s="84" t="s">
        <v>116</v>
      </c>
      <c r="M116" s="93">
        <v>270</v>
      </c>
      <c r="N116" s="93">
        <v>250</v>
      </c>
      <c r="O116" s="48">
        <f t="shared" si="30"/>
        <v>5</v>
      </c>
      <c r="Q116" s="48">
        <f t="shared" si="31"/>
        <v>110</v>
      </c>
      <c r="R116" s="51" t="str">
        <f t="shared" si="32"/>
        <v>Prunus x schmittii</v>
      </c>
      <c r="S116" s="50">
        <f t="shared" si="33"/>
        <v>243.5912868509827</v>
      </c>
    </row>
    <row r="117" spans="1:19" x14ac:dyDescent="0.25">
      <c r="A117" s="48">
        <v>111</v>
      </c>
      <c r="B117" s="77" t="s">
        <v>348</v>
      </c>
      <c r="C117" s="77" t="s">
        <v>349</v>
      </c>
      <c r="D117" s="78">
        <f t="shared" si="29"/>
        <v>3061.2</v>
      </c>
      <c r="E117" s="92">
        <f t="shared" si="34"/>
        <v>2764.8</v>
      </c>
      <c r="F117" s="92">
        <f t="shared" si="34"/>
        <v>2560</v>
      </c>
      <c r="G117" s="98">
        <v>3500</v>
      </c>
      <c r="H117" s="98" t="s">
        <v>148</v>
      </c>
      <c r="I117" s="98">
        <v>3420</v>
      </c>
      <c r="J117" s="98" t="s">
        <v>116</v>
      </c>
      <c r="K117" s="98" t="s">
        <v>148</v>
      </c>
      <c r="L117" s="98" t="s">
        <v>116</v>
      </c>
      <c r="M117" s="94">
        <v>270</v>
      </c>
      <c r="N117" s="94">
        <v>250</v>
      </c>
      <c r="O117" s="48">
        <f t="shared" si="30"/>
        <v>4</v>
      </c>
      <c r="Q117" s="48">
        <f t="shared" si="31"/>
        <v>111</v>
      </c>
      <c r="R117" s="51" t="str">
        <f t="shared" si="32"/>
        <v>Prunus x subhirtella</v>
      </c>
      <c r="S117" s="50">
        <f t="shared" si="33"/>
        <v>227.62232973181239</v>
      </c>
    </row>
    <row r="118" spans="1:19" x14ac:dyDescent="0.25">
      <c r="A118" s="48">
        <v>112</v>
      </c>
      <c r="B118" s="77" t="s">
        <v>165</v>
      </c>
      <c r="C118" s="77" t="s">
        <v>166</v>
      </c>
      <c r="D118" s="78">
        <f t="shared" si="29"/>
        <v>3132.8666666666668</v>
      </c>
      <c r="E118" s="92">
        <f t="shared" si="34"/>
        <v>2867.2000000000003</v>
      </c>
      <c r="F118" s="92">
        <f t="shared" si="34"/>
        <v>2560</v>
      </c>
      <c r="G118" s="98">
        <v>3500</v>
      </c>
      <c r="H118" s="98" t="s">
        <v>116</v>
      </c>
      <c r="I118" s="98">
        <v>3420</v>
      </c>
      <c r="J118" s="98" t="s">
        <v>116</v>
      </c>
      <c r="K118" s="98">
        <v>3180</v>
      </c>
      <c r="L118" s="98">
        <v>3270</v>
      </c>
      <c r="M118" s="94">
        <v>280</v>
      </c>
      <c r="N118" s="94">
        <v>250</v>
      </c>
      <c r="O118" s="48">
        <f t="shared" si="30"/>
        <v>6</v>
      </c>
      <c r="Q118" s="48">
        <f t="shared" si="31"/>
        <v>112</v>
      </c>
      <c r="R118" s="51" t="str">
        <f t="shared" si="32"/>
        <v>Prunus x yedoensis</v>
      </c>
      <c r="S118" s="50">
        <f t="shared" si="33"/>
        <v>232.95126401600814</v>
      </c>
    </row>
    <row r="119" spans="1:19" x14ac:dyDescent="0.25">
      <c r="A119" s="48">
        <v>113</v>
      </c>
      <c r="B119" s="77" t="s">
        <v>365</v>
      </c>
      <c r="C119" s="77" t="s">
        <v>366</v>
      </c>
      <c r="D119" s="78">
        <f t="shared" si="29"/>
        <v>2896.4</v>
      </c>
      <c r="E119" s="92"/>
      <c r="F119" s="92">
        <f>N119*$C$2</f>
        <v>2252.8000000000002</v>
      </c>
      <c r="G119" s="98" t="s">
        <v>116</v>
      </c>
      <c r="H119" s="98" t="s">
        <v>116</v>
      </c>
      <c r="I119" s="98">
        <v>3540</v>
      </c>
      <c r="J119" s="98" t="s">
        <v>116</v>
      </c>
      <c r="K119" s="98"/>
      <c r="L119" s="98" t="s">
        <v>116</v>
      </c>
      <c r="M119" s="94" t="s">
        <v>116</v>
      </c>
      <c r="N119" s="94">
        <v>220</v>
      </c>
      <c r="O119" s="48">
        <f t="shared" si="30"/>
        <v>2</v>
      </c>
      <c r="Q119" s="48">
        <f t="shared" si="31"/>
        <v>113</v>
      </c>
      <c r="R119" s="51" t="str">
        <f t="shared" si="32"/>
        <v>Pterocarya fraxinifolia</v>
      </c>
      <c r="S119" s="50">
        <f t="shared" si="33"/>
        <v>215.36825945224797</v>
      </c>
    </row>
    <row r="120" spans="1:19" x14ac:dyDescent="0.25">
      <c r="A120" s="48">
        <v>114</v>
      </c>
      <c r="B120" s="77" t="s">
        <v>367</v>
      </c>
      <c r="C120" s="77" t="s">
        <v>368</v>
      </c>
      <c r="D120" s="78">
        <f t="shared" si="29"/>
        <v>4242</v>
      </c>
      <c r="E120" s="92"/>
      <c r="F120" s="92"/>
      <c r="G120" s="98">
        <v>4200</v>
      </c>
      <c r="H120" s="98">
        <v>4490</v>
      </c>
      <c r="I120" s="98">
        <v>4200</v>
      </c>
      <c r="J120" s="98" t="s">
        <v>116</v>
      </c>
      <c r="K120" s="98">
        <v>4360</v>
      </c>
      <c r="L120" s="98">
        <v>3960</v>
      </c>
      <c r="M120" s="94" t="s">
        <v>116</v>
      </c>
      <c r="N120" s="94" t="s">
        <v>116</v>
      </c>
      <c r="O120" s="48">
        <f t="shared" si="30"/>
        <v>5</v>
      </c>
      <c r="Q120" s="48">
        <f t="shared" si="31"/>
        <v>114</v>
      </c>
      <c r="R120" s="51" t="str">
        <f t="shared" si="32"/>
        <v>Pterocarya rhoifolia</v>
      </c>
      <c r="S120" s="50">
        <f t="shared" si="33"/>
        <v>315.42333814267226</v>
      </c>
    </row>
    <row r="121" spans="1:19" x14ac:dyDescent="0.25">
      <c r="A121" s="48">
        <v>115</v>
      </c>
      <c r="B121" s="77" t="s">
        <v>72</v>
      </c>
      <c r="C121" s="77" t="s">
        <v>73</v>
      </c>
      <c r="D121" s="78">
        <f t="shared" si="29"/>
        <v>3631.7999999999997</v>
      </c>
      <c r="E121" s="92"/>
      <c r="F121" s="92">
        <f>N121*$C$2</f>
        <v>3225.6</v>
      </c>
      <c r="G121" s="98">
        <v>3500</v>
      </c>
      <c r="H121" s="98">
        <v>4815</v>
      </c>
      <c r="I121" s="98">
        <v>2630</v>
      </c>
      <c r="J121" s="98">
        <v>4522</v>
      </c>
      <c r="K121" s="98">
        <v>2480</v>
      </c>
      <c r="L121" s="98">
        <v>4250</v>
      </c>
      <c r="M121" s="94" t="s">
        <v>116</v>
      </c>
      <c r="N121" s="94">
        <v>315</v>
      </c>
      <c r="O121" s="48">
        <f t="shared" si="30"/>
        <v>7</v>
      </c>
      <c r="Q121" s="48">
        <f t="shared" si="31"/>
        <v>115</v>
      </c>
      <c r="R121" s="51" t="str">
        <f t="shared" si="32"/>
        <v>Pyrus communis</v>
      </c>
      <c r="S121" s="50">
        <f t="shared" si="33"/>
        <v>270.0505609303529</v>
      </c>
    </row>
    <row r="122" spans="1:19" x14ac:dyDescent="0.25">
      <c r="A122" s="48">
        <v>116</v>
      </c>
      <c r="B122" s="77" t="s">
        <v>22</v>
      </c>
      <c r="C122" s="77" t="s">
        <v>60</v>
      </c>
      <c r="D122" s="78">
        <f t="shared" si="29"/>
        <v>3003.2249999999999</v>
      </c>
      <c r="E122" s="92">
        <f>M122*$C$2</f>
        <v>2969.6</v>
      </c>
      <c r="F122" s="92">
        <f>N122*$C$2</f>
        <v>2867.2000000000003</v>
      </c>
      <c r="G122" s="83">
        <v>3200</v>
      </c>
      <c r="H122" s="83">
        <v>3175</v>
      </c>
      <c r="I122" s="83">
        <v>2960</v>
      </c>
      <c r="J122" s="83">
        <v>2944</v>
      </c>
      <c r="K122" s="84">
        <v>3050</v>
      </c>
      <c r="L122" s="84">
        <v>2860</v>
      </c>
      <c r="M122" s="93">
        <v>290</v>
      </c>
      <c r="N122" s="93">
        <v>280</v>
      </c>
      <c r="O122" s="48">
        <f t="shared" si="30"/>
        <v>8</v>
      </c>
      <c r="Q122" s="48">
        <f t="shared" si="31"/>
        <v>116</v>
      </c>
      <c r="R122" s="51" t="str">
        <f t="shared" si="32"/>
        <v>Quercus palustris</v>
      </c>
      <c r="S122" s="50">
        <f t="shared" si="33"/>
        <v>223.31146975330665</v>
      </c>
    </row>
    <row r="123" spans="1:19" x14ac:dyDescent="0.25">
      <c r="A123" s="48">
        <v>117</v>
      </c>
      <c r="B123" s="77" t="s">
        <v>0</v>
      </c>
      <c r="C123" s="77" t="s">
        <v>61</v>
      </c>
      <c r="D123" s="78">
        <f t="shared" si="29"/>
        <v>2815.48</v>
      </c>
      <c r="E123" s="92">
        <f>M123*$C$2</f>
        <v>2662.4</v>
      </c>
      <c r="F123" s="92">
        <f>N123*$C$2</f>
        <v>2560</v>
      </c>
      <c r="G123" s="85" t="s">
        <v>116</v>
      </c>
      <c r="H123" s="83">
        <v>3055</v>
      </c>
      <c r="I123" s="83">
        <v>2860</v>
      </c>
      <c r="J123" s="85" t="s">
        <v>116</v>
      </c>
      <c r="K123" s="84">
        <v>2940</v>
      </c>
      <c r="L123" s="84" t="s">
        <v>116</v>
      </c>
      <c r="M123" s="93">
        <v>260</v>
      </c>
      <c r="N123" s="93">
        <v>250</v>
      </c>
      <c r="O123" s="48">
        <f t="shared" si="30"/>
        <v>5</v>
      </c>
      <c r="Q123" s="48">
        <f t="shared" si="31"/>
        <v>117</v>
      </c>
      <c r="R123" s="51" t="str">
        <f t="shared" si="32"/>
        <v>Quercus robur</v>
      </c>
      <c r="S123" s="50">
        <f t="shared" si="33"/>
        <v>209.3512730018696</v>
      </c>
    </row>
    <row r="124" spans="1:19" x14ac:dyDescent="0.25">
      <c r="A124" s="48">
        <v>118</v>
      </c>
      <c r="B124" s="77" t="s">
        <v>338</v>
      </c>
      <c r="C124" s="77" t="s">
        <v>339</v>
      </c>
      <c r="D124" s="78">
        <f t="shared" si="29"/>
        <v>3172.8571428571427</v>
      </c>
      <c r="E124" s="92">
        <f>M124*$C$2</f>
        <v>5222.4000000000005</v>
      </c>
      <c r="F124" s="92">
        <f>N124*$C$2</f>
        <v>5017.6000000000004</v>
      </c>
      <c r="G124" s="98">
        <v>2800</v>
      </c>
      <c r="H124" s="98">
        <v>1173</v>
      </c>
      <c r="I124" s="98">
        <v>1340</v>
      </c>
      <c r="J124" s="104">
        <v>3477</v>
      </c>
      <c r="K124" s="91"/>
      <c r="L124" s="88">
        <v>3180</v>
      </c>
      <c r="M124" s="94">
        <v>510</v>
      </c>
      <c r="N124" s="95">
        <v>490</v>
      </c>
      <c r="O124" s="48">
        <f t="shared" si="30"/>
        <v>7</v>
      </c>
      <c r="Q124" s="48">
        <f t="shared" si="31"/>
        <v>118</v>
      </c>
      <c r="R124" s="51" t="str">
        <f t="shared" si="32"/>
        <v>Quercus robur 'Fastigiata'</v>
      </c>
      <c r="S124" s="50">
        <f t="shared" si="33"/>
        <v>235.92484475479054</v>
      </c>
    </row>
    <row r="125" spans="1:19" x14ac:dyDescent="0.25">
      <c r="A125" s="48">
        <v>119</v>
      </c>
      <c r="B125" s="77" t="s">
        <v>279</v>
      </c>
      <c r="C125" s="77"/>
      <c r="D125" s="78">
        <f t="shared" si="29"/>
        <v>3304.8333333333335</v>
      </c>
      <c r="E125" s="92"/>
      <c r="F125" s="92"/>
      <c r="G125" s="83">
        <v>3200</v>
      </c>
      <c r="H125" s="83">
        <v>3485</v>
      </c>
      <c r="I125" s="83">
        <v>3500</v>
      </c>
      <c r="J125" s="83">
        <v>2944</v>
      </c>
      <c r="K125" s="84">
        <v>3360</v>
      </c>
      <c r="L125" s="84">
        <v>3340</v>
      </c>
      <c r="M125" s="95" t="s">
        <v>116</v>
      </c>
      <c r="N125" s="94" t="s">
        <v>116</v>
      </c>
      <c r="O125" s="48">
        <f t="shared" si="30"/>
        <v>6</v>
      </c>
      <c r="Q125" s="48">
        <f t="shared" si="31"/>
        <v>119</v>
      </c>
      <c r="R125" s="51" t="str">
        <f t="shared" si="32"/>
        <v>Quercus robur FK Linköping/Ultuna E</v>
      </c>
      <c r="S125" s="50">
        <f t="shared" si="33"/>
        <v>245.73822772399214</v>
      </c>
    </row>
    <row r="126" spans="1:19" x14ac:dyDescent="0.25">
      <c r="A126" s="48">
        <v>120</v>
      </c>
      <c r="B126" s="77" t="s">
        <v>218</v>
      </c>
      <c r="C126" s="77" t="s">
        <v>219</v>
      </c>
      <c r="D126" s="78">
        <f t="shared" si="29"/>
        <v>2856.1000000000004</v>
      </c>
      <c r="E126" s="92">
        <f>M126*$C$2</f>
        <v>2867.2000000000003</v>
      </c>
      <c r="F126" s="92">
        <f>N126*$C$2</f>
        <v>2867.2000000000003</v>
      </c>
      <c r="G126" s="85" t="s">
        <v>116</v>
      </c>
      <c r="H126" s="84" t="s">
        <v>116</v>
      </c>
      <c r="I126" s="84">
        <v>2960</v>
      </c>
      <c r="J126" s="85" t="s">
        <v>116</v>
      </c>
      <c r="K126" s="84">
        <v>2730</v>
      </c>
      <c r="L126" s="84" t="s">
        <v>116</v>
      </c>
      <c r="M126" s="93">
        <v>280</v>
      </c>
      <c r="N126" s="93">
        <v>280</v>
      </c>
      <c r="O126" s="48">
        <f t="shared" si="30"/>
        <v>4</v>
      </c>
      <c r="Q126" s="48">
        <f t="shared" si="31"/>
        <v>120</v>
      </c>
      <c r="R126" s="51" t="str">
        <f t="shared" si="32"/>
        <v>Quercus rubra</v>
      </c>
      <c r="S126" s="50">
        <f t="shared" si="33"/>
        <v>212.37166338267002</v>
      </c>
    </row>
    <row r="127" spans="1:19" x14ac:dyDescent="0.25">
      <c r="A127" s="48">
        <v>121</v>
      </c>
      <c r="B127" s="77" t="s">
        <v>280</v>
      </c>
      <c r="C127" s="77"/>
      <c r="D127" s="78">
        <f t="shared" si="29"/>
        <v>3051.5</v>
      </c>
      <c r="E127" s="92"/>
      <c r="F127" s="92"/>
      <c r="G127" s="83">
        <v>3200</v>
      </c>
      <c r="H127" s="83">
        <v>3035</v>
      </c>
      <c r="I127" s="83">
        <v>3050</v>
      </c>
      <c r="J127" s="83">
        <v>2944</v>
      </c>
      <c r="K127" s="84">
        <v>3170</v>
      </c>
      <c r="L127" s="84">
        <v>2910</v>
      </c>
      <c r="M127" s="95" t="s">
        <v>116</v>
      </c>
      <c r="N127" s="94" t="s">
        <v>116</v>
      </c>
      <c r="O127" s="48">
        <f t="shared" si="30"/>
        <v>6</v>
      </c>
      <c r="Q127" s="48">
        <f t="shared" si="31"/>
        <v>121</v>
      </c>
      <c r="R127" s="51" t="str">
        <f t="shared" si="32"/>
        <v>Quercus rubra FK Bäcklösa/Enköping E</v>
      </c>
      <c r="S127" s="50">
        <f t="shared" si="33"/>
        <v>226.90106467288174</v>
      </c>
    </row>
    <row r="128" spans="1:19" x14ac:dyDescent="0.25">
      <c r="A128" s="48">
        <v>122</v>
      </c>
      <c r="B128" s="77" t="s">
        <v>24</v>
      </c>
      <c r="C128" s="77" t="s">
        <v>62</v>
      </c>
      <c r="D128" s="78">
        <f t="shared" si="29"/>
        <v>3168.5714285714284</v>
      </c>
      <c r="E128" s="92">
        <f t="shared" ref="E128:F131" si="35">M128*$C$2</f>
        <v>2560</v>
      </c>
      <c r="F128" s="92">
        <f t="shared" si="35"/>
        <v>2560</v>
      </c>
      <c r="G128" s="83">
        <v>3200</v>
      </c>
      <c r="H128" s="83">
        <v>3780</v>
      </c>
      <c r="I128" s="83">
        <v>3540</v>
      </c>
      <c r="J128" s="85" t="s">
        <v>116</v>
      </c>
      <c r="K128" s="84">
        <v>3270</v>
      </c>
      <c r="L128" s="84">
        <v>3270</v>
      </c>
      <c r="M128" s="93">
        <v>250</v>
      </c>
      <c r="N128" s="93">
        <v>250</v>
      </c>
      <c r="O128" s="48">
        <f t="shared" si="30"/>
        <v>7</v>
      </c>
      <c r="Q128" s="48">
        <f t="shared" si="31"/>
        <v>122</v>
      </c>
      <c r="R128" s="51" t="str">
        <f t="shared" si="32"/>
        <v>Robinia pseudoacacia</v>
      </c>
      <c r="S128" s="50">
        <f t="shared" si="33"/>
        <v>235.60617094377551</v>
      </c>
    </row>
    <row r="129" spans="1:19" x14ac:dyDescent="0.25">
      <c r="A129" s="48">
        <v>123</v>
      </c>
      <c r="B129" s="77" t="s">
        <v>293</v>
      </c>
      <c r="C129" s="77" t="s">
        <v>294</v>
      </c>
      <c r="D129" s="78">
        <f t="shared" si="29"/>
        <v>3128.4285714285716</v>
      </c>
      <c r="E129" s="92">
        <f t="shared" si="35"/>
        <v>2560</v>
      </c>
      <c r="F129" s="92">
        <f t="shared" si="35"/>
        <v>2304</v>
      </c>
      <c r="G129" s="98">
        <v>3200</v>
      </c>
      <c r="H129" s="98">
        <v>3765</v>
      </c>
      <c r="I129" s="98">
        <v>3530</v>
      </c>
      <c r="J129" s="88" t="s">
        <v>116</v>
      </c>
      <c r="K129" s="98">
        <v>3270</v>
      </c>
      <c r="L129" s="88">
        <v>3270</v>
      </c>
      <c r="M129" s="94">
        <v>250</v>
      </c>
      <c r="N129" s="99">
        <v>225</v>
      </c>
      <c r="O129" s="48">
        <f t="shared" si="30"/>
        <v>7</v>
      </c>
      <c r="Q129" s="48">
        <f t="shared" si="31"/>
        <v>123</v>
      </c>
      <c r="R129" s="51" t="str">
        <f t="shared" si="32"/>
        <v>Robinia pseudoacacia 'Umbraculifera'</v>
      </c>
      <c r="S129" s="50">
        <f t="shared" si="33"/>
        <v>232.62125958060145</v>
      </c>
    </row>
    <row r="130" spans="1:19" x14ac:dyDescent="0.25">
      <c r="A130" s="48">
        <v>124</v>
      </c>
      <c r="B130" s="77" t="s">
        <v>98</v>
      </c>
      <c r="C130" s="77" t="s">
        <v>99</v>
      </c>
      <c r="D130" s="78">
        <f t="shared" si="29"/>
        <v>2278.4</v>
      </c>
      <c r="E130" s="92">
        <f t="shared" si="35"/>
        <v>2252.8000000000002</v>
      </c>
      <c r="F130" s="92">
        <f t="shared" si="35"/>
        <v>2304</v>
      </c>
      <c r="G130" s="85" t="s">
        <v>116</v>
      </c>
      <c r="H130" s="85" t="s">
        <v>116</v>
      </c>
      <c r="I130" s="85" t="s">
        <v>116</v>
      </c>
      <c r="J130" s="85" t="s">
        <v>116</v>
      </c>
      <c r="K130" s="84" t="s">
        <v>116</v>
      </c>
      <c r="L130" s="84" t="s">
        <v>116</v>
      </c>
      <c r="M130" s="93">
        <v>220</v>
      </c>
      <c r="N130" s="93">
        <v>225</v>
      </c>
      <c r="O130" s="48">
        <f t="shared" si="30"/>
        <v>2</v>
      </c>
      <c r="Q130" s="48">
        <f t="shared" si="31"/>
        <v>124</v>
      </c>
      <c r="R130" s="51" t="str">
        <f t="shared" si="32"/>
        <v>Salix alba</v>
      </c>
      <c r="S130" s="50">
        <f t="shared" si="33"/>
        <v>169.41549590388129</v>
      </c>
    </row>
    <row r="131" spans="1:19" x14ac:dyDescent="0.25">
      <c r="A131" s="48">
        <v>125</v>
      </c>
      <c r="B131" s="77" t="s">
        <v>307</v>
      </c>
      <c r="C131" s="77" t="s">
        <v>295</v>
      </c>
      <c r="D131" s="78">
        <f t="shared" si="29"/>
        <v>1716.1599999999999</v>
      </c>
      <c r="E131" s="92">
        <f t="shared" si="35"/>
        <v>2252.8000000000002</v>
      </c>
      <c r="F131" s="92">
        <f t="shared" si="35"/>
        <v>0</v>
      </c>
      <c r="G131" s="89" t="s">
        <v>116</v>
      </c>
      <c r="H131" s="98">
        <v>2355</v>
      </c>
      <c r="I131" s="98">
        <v>2080</v>
      </c>
      <c r="J131" s="104">
        <v>1893</v>
      </c>
      <c r="K131" s="98"/>
      <c r="L131" s="88" t="s">
        <v>116</v>
      </c>
      <c r="M131" s="94">
        <v>220</v>
      </c>
      <c r="N131" s="95"/>
      <c r="O131" s="48">
        <f t="shared" si="30"/>
        <v>5</v>
      </c>
      <c r="Q131" s="48">
        <f t="shared" si="31"/>
        <v>125</v>
      </c>
      <c r="R131" s="51" t="str">
        <f t="shared" si="32"/>
        <v>Salix alba var. chermesina 'Britzensis' (syn. 'Chermesina')</v>
      </c>
      <c r="S131" s="50">
        <f t="shared" si="33"/>
        <v>127.60889108602743</v>
      </c>
    </row>
    <row r="132" spans="1:19" x14ac:dyDescent="0.25">
      <c r="A132" s="48">
        <v>126</v>
      </c>
      <c r="B132" s="77" t="s">
        <v>306</v>
      </c>
      <c r="C132" s="77" t="s">
        <v>295</v>
      </c>
      <c r="D132" s="78">
        <f t="shared" si="29"/>
        <v>2170.3333333333335</v>
      </c>
      <c r="E132" s="92"/>
      <c r="F132" s="92"/>
      <c r="G132" s="98">
        <v>2400</v>
      </c>
      <c r="H132" s="98">
        <v>2355</v>
      </c>
      <c r="I132" s="98">
        <v>2360</v>
      </c>
      <c r="J132" s="104">
        <v>2057</v>
      </c>
      <c r="K132" s="98">
        <v>2000</v>
      </c>
      <c r="L132" s="88">
        <v>1850</v>
      </c>
      <c r="M132" s="94" t="s">
        <v>116</v>
      </c>
      <c r="N132" s="95" t="s">
        <v>116</v>
      </c>
      <c r="O132" s="48">
        <f t="shared" si="30"/>
        <v>6</v>
      </c>
      <c r="Q132" s="48">
        <f t="shared" si="31"/>
        <v>126</v>
      </c>
      <c r="R132" s="51" t="str">
        <f t="shared" si="32"/>
        <v>Salix alba var. chermesina 'Vinterglöd'</v>
      </c>
      <c r="S132" s="50">
        <f t="shared" si="33"/>
        <v>161.37995871813132</v>
      </c>
    </row>
    <row r="133" spans="1:19" x14ac:dyDescent="0.25">
      <c r="A133" s="48">
        <v>127</v>
      </c>
      <c r="B133" s="77" t="s">
        <v>308</v>
      </c>
      <c r="C133" s="77" t="s">
        <v>296</v>
      </c>
      <c r="D133" s="78">
        <f t="shared" si="29"/>
        <v>2152.6</v>
      </c>
      <c r="E133" s="92"/>
      <c r="F133" s="92"/>
      <c r="G133" s="98">
        <v>2400</v>
      </c>
      <c r="H133" s="98">
        <v>2390</v>
      </c>
      <c r="I133" s="98">
        <v>2080</v>
      </c>
      <c r="J133" s="104">
        <v>1893</v>
      </c>
      <c r="K133" s="98">
        <v>2000</v>
      </c>
      <c r="L133" s="88" t="s">
        <v>116</v>
      </c>
      <c r="M133" s="94" t="s">
        <v>116</v>
      </c>
      <c r="N133" s="95" t="s">
        <v>116</v>
      </c>
      <c r="O133" s="48">
        <f t="shared" si="30"/>
        <v>5</v>
      </c>
      <c r="Q133" s="48">
        <f t="shared" si="31"/>
        <v>127</v>
      </c>
      <c r="R133" s="51" t="str">
        <f t="shared" si="32"/>
        <v>Salix alba var. sericea</v>
      </c>
      <c r="S133" s="50">
        <f t="shared" si="33"/>
        <v>160.06135730455355</v>
      </c>
    </row>
    <row r="134" spans="1:19" x14ac:dyDescent="0.25">
      <c r="A134" s="48">
        <v>128</v>
      </c>
      <c r="B134" s="77" t="s">
        <v>304</v>
      </c>
      <c r="C134" s="77" t="s">
        <v>296</v>
      </c>
      <c r="D134" s="78">
        <f t="shared" si="29"/>
        <v>2143</v>
      </c>
      <c r="E134" s="92"/>
      <c r="F134" s="92"/>
      <c r="G134" s="98">
        <v>2400</v>
      </c>
      <c r="H134" s="98">
        <v>2355</v>
      </c>
      <c r="I134" s="98">
        <v>2360</v>
      </c>
      <c r="J134" s="104">
        <v>1893</v>
      </c>
      <c r="K134" s="98">
        <v>2000</v>
      </c>
      <c r="L134" s="88">
        <v>1850</v>
      </c>
      <c r="M134" s="94" t="s">
        <v>116</v>
      </c>
      <c r="N134" s="95" t="s">
        <v>116</v>
      </c>
      <c r="O134" s="48">
        <f t="shared" si="30"/>
        <v>6</v>
      </c>
      <c r="Q134" s="48">
        <f t="shared" si="31"/>
        <v>128</v>
      </c>
      <c r="R134" s="51" t="str">
        <f t="shared" si="32"/>
        <v>Salix alba var. sericea BODEN SILVER E</v>
      </c>
      <c r="S134" s="50">
        <f t="shared" si="33"/>
        <v>159.34752796787993</v>
      </c>
    </row>
    <row r="135" spans="1:19" x14ac:dyDescent="0.25">
      <c r="A135" s="48">
        <v>129</v>
      </c>
      <c r="B135" s="77" t="s">
        <v>167</v>
      </c>
      <c r="C135" s="77" t="s">
        <v>168</v>
      </c>
      <c r="D135" s="78" t="e">
        <f t="shared" si="29"/>
        <v>#DIV/0!</v>
      </c>
      <c r="E135" s="92"/>
      <c r="F135" s="92"/>
      <c r="G135" s="88" t="s">
        <v>169</v>
      </c>
      <c r="H135" s="88" t="s">
        <v>169</v>
      </c>
      <c r="I135" s="89" t="s">
        <v>169</v>
      </c>
      <c r="J135" s="89" t="s">
        <v>169</v>
      </c>
      <c r="K135" s="88" t="s">
        <v>169</v>
      </c>
      <c r="L135" s="88" t="s">
        <v>169</v>
      </c>
      <c r="M135" s="94" t="s">
        <v>169</v>
      </c>
      <c r="N135" s="94" t="s">
        <v>169</v>
      </c>
      <c r="O135" s="48">
        <f t="shared" si="30"/>
        <v>0</v>
      </c>
      <c r="Q135" s="48">
        <f t="shared" si="31"/>
        <v>129</v>
      </c>
      <c r="R135" s="51" t="str">
        <f t="shared" si="32"/>
        <v>Salix caprea</v>
      </c>
      <c r="S135" s="50" t="e">
        <f t="shared" si="33"/>
        <v>#DIV/0!</v>
      </c>
    </row>
    <row r="136" spans="1:19" x14ac:dyDescent="0.25">
      <c r="A136" s="48">
        <v>130</v>
      </c>
      <c r="B136" s="77" t="s">
        <v>170</v>
      </c>
      <c r="C136" s="77" t="s">
        <v>171</v>
      </c>
      <c r="D136" s="78">
        <f t="shared" si="29"/>
        <v>2368.3333333333335</v>
      </c>
      <c r="E136" s="92">
        <f>M136*$C$2</f>
        <v>2560</v>
      </c>
      <c r="F136" s="92">
        <f>N136*$C$2</f>
        <v>2560</v>
      </c>
      <c r="G136" s="90">
        <v>2400</v>
      </c>
      <c r="H136" s="90">
        <v>2450</v>
      </c>
      <c r="I136" s="90">
        <v>2240</v>
      </c>
      <c r="J136" s="88" t="s">
        <v>116</v>
      </c>
      <c r="K136" s="88">
        <v>2000</v>
      </c>
      <c r="L136" s="88" t="s">
        <v>116</v>
      </c>
      <c r="M136" s="93">
        <v>250</v>
      </c>
      <c r="N136" s="93">
        <v>250</v>
      </c>
      <c r="O136" s="48">
        <f t="shared" si="30"/>
        <v>6</v>
      </c>
      <c r="Q136" s="48">
        <f t="shared" si="31"/>
        <v>130</v>
      </c>
      <c r="R136" s="51" t="str">
        <f t="shared" si="32"/>
        <v>Salix x sepulcralis 'Chrysocoma' (Salix alba 'Tristis')</v>
      </c>
      <c r="S136" s="50">
        <f t="shared" si="33"/>
        <v>176.1026887870255</v>
      </c>
    </row>
    <row r="137" spans="1:19" x14ac:dyDescent="0.25">
      <c r="A137" s="48">
        <v>131</v>
      </c>
      <c r="B137" s="77" t="s">
        <v>172</v>
      </c>
      <c r="C137" s="77" t="s">
        <v>173</v>
      </c>
      <c r="D137" s="78" t="e">
        <f t="shared" si="29"/>
        <v>#DIV/0!</v>
      </c>
      <c r="E137" s="92"/>
      <c r="F137" s="92"/>
      <c r="G137" s="88" t="s">
        <v>169</v>
      </c>
      <c r="H137" s="88" t="s">
        <v>169</v>
      </c>
      <c r="I137" s="88" t="s">
        <v>169</v>
      </c>
      <c r="J137" s="88" t="s">
        <v>169</v>
      </c>
      <c r="K137" s="88" t="s">
        <v>169</v>
      </c>
      <c r="L137" s="88" t="s">
        <v>169</v>
      </c>
      <c r="M137" s="94" t="s">
        <v>169</v>
      </c>
      <c r="N137" s="94" t="s">
        <v>169</v>
      </c>
      <c r="O137" s="48">
        <f t="shared" si="30"/>
        <v>0</v>
      </c>
      <c r="Q137" s="48">
        <f t="shared" si="31"/>
        <v>131</v>
      </c>
      <c r="R137" s="51" t="str">
        <f t="shared" si="32"/>
        <v>Sambucus nigra</v>
      </c>
      <c r="S137" s="50" t="e">
        <f t="shared" si="33"/>
        <v>#DIV/0!</v>
      </c>
    </row>
    <row r="138" spans="1:19" x14ac:dyDescent="0.25">
      <c r="A138" s="48">
        <v>132</v>
      </c>
      <c r="B138" s="77" t="s">
        <v>1</v>
      </c>
      <c r="C138" s="77" t="s">
        <v>71</v>
      </c>
      <c r="D138" s="78">
        <f t="shared" si="29"/>
        <v>2918.4</v>
      </c>
      <c r="E138" s="92">
        <f>M138*$C$2</f>
        <v>2969.6</v>
      </c>
      <c r="F138" s="92">
        <f>N138*$C$2</f>
        <v>2867.2000000000003</v>
      </c>
      <c r="G138" s="89" t="s">
        <v>116</v>
      </c>
      <c r="H138" s="89" t="s">
        <v>116</v>
      </c>
      <c r="I138" s="88" t="s">
        <v>116</v>
      </c>
      <c r="J138" s="88" t="s">
        <v>116</v>
      </c>
      <c r="K138" s="88" t="s">
        <v>116</v>
      </c>
      <c r="L138" s="88" t="s">
        <v>116</v>
      </c>
      <c r="M138" s="93">
        <v>290</v>
      </c>
      <c r="N138" s="93">
        <v>280</v>
      </c>
      <c r="O138" s="48">
        <f t="shared" si="30"/>
        <v>2</v>
      </c>
      <c r="Q138" s="48">
        <f t="shared" si="31"/>
        <v>132</v>
      </c>
      <c r="R138" s="51" t="str">
        <f t="shared" si="32"/>
        <v>Sorbus aria</v>
      </c>
      <c r="S138" s="50">
        <f t="shared" si="33"/>
        <v>217.00411834879176</v>
      </c>
    </row>
    <row r="139" spans="1:19" x14ac:dyDescent="0.25">
      <c r="A139" s="48">
        <v>133</v>
      </c>
      <c r="B139" s="77" t="s">
        <v>258</v>
      </c>
      <c r="C139" s="77" t="s">
        <v>174</v>
      </c>
      <c r="D139" s="78">
        <f t="shared" si="29"/>
        <v>3185.1714285714288</v>
      </c>
      <c r="E139" s="92"/>
      <c r="F139" s="92">
        <f>N139*$C$2</f>
        <v>2867.2000000000003</v>
      </c>
      <c r="G139" s="90">
        <v>3300</v>
      </c>
      <c r="H139" s="90">
        <v>3190</v>
      </c>
      <c r="I139" s="90">
        <v>3180</v>
      </c>
      <c r="J139" s="90">
        <v>3589</v>
      </c>
      <c r="K139" s="88">
        <v>3130</v>
      </c>
      <c r="L139" s="88">
        <v>3040</v>
      </c>
      <c r="M139" s="95" t="s">
        <v>116</v>
      </c>
      <c r="N139" s="93">
        <v>280</v>
      </c>
      <c r="O139" s="48">
        <f t="shared" si="30"/>
        <v>7</v>
      </c>
      <c r="Q139" s="48">
        <f t="shared" si="31"/>
        <v>133</v>
      </c>
      <c r="R139" s="51" t="str">
        <f t="shared" si="32"/>
        <v>Sorbus aria 'Gigantea'</v>
      </c>
      <c r="S139" s="50">
        <f t="shared" si="33"/>
        <v>236.84050083844039</v>
      </c>
    </row>
    <row r="140" spans="1:19" x14ac:dyDescent="0.25">
      <c r="A140" s="48">
        <v>134</v>
      </c>
      <c r="B140" s="77" t="s">
        <v>39</v>
      </c>
      <c r="C140" s="77" t="s">
        <v>64</v>
      </c>
      <c r="D140" s="78">
        <f t="shared" si="29"/>
        <v>2163.8666666666668</v>
      </c>
      <c r="E140" s="92">
        <f>M140*$C$2</f>
        <v>2457.6</v>
      </c>
      <c r="F140" s="92">
        <f>N140*$C$2</f>
        <v>2304</v>
      </c>
      <c r="G140" s="89" t="s">
        <v>116</v>
      </c>
      <c r="H140" s="102" t="s">
        <v>116</v>
      </c>
      <c r="I140" s="88" t="s">
        <v>116</v>
      </c>
      <c r="J140" s="88" t="s">
        <v>116</v>
      </c>
      <c r="K140" s="88">
        <v>1730</v>
      </c>
      <c r="L140" s="88" t="s">
        <v>116</v>
      </c>
      <c r="M140" s="93">
        <v>240</v>
      </c>
      <c r="N140" s="93">
        <v>225</v>
      </c>
      <c r="O140" s="48">
        <f t="shared" si="30"/>
        <v>3</v>
      </c>
      <c r="Q140" s="48">
        <f t="shared" si="31"/>
        <v>134</v>
      </c>
      <c r="R140" s="51" t="str">
        <f t="shared" si="32"/>
        <v>Sorbus aucuparia</v>
      </c>
      <c r="S140" s="50">
        <f t="shared" si="33"/>
        <v>160.89911534551086</v>
      </c>
    </row>
    <row r="141" spans="1:19" x14ac:dyDescent="0.25">
      <c r="A141" s="48">
        <v>135</v>
      </c>
      <c r="B141" s="77" t="s">
        <v>282</v>
      </c>
      <c r="C141" s="77"/>
      <c r="D141" s="78">
        <f t="shared" si="29"/>
        <v>2258.6666666666665</v>
      </c>
      <c r="E141" s="92"/>
      <c r="F141" s="92"/>
      <c r="G141" s="90">
        <v>2200</v>
      </c>
      <c r="H141" s="102">
        <v>1990</v>
      </c>
      <c r="I141" s="90">
        <v>2000</v>
      </c>
      <c r="J141" s="90">
        <v>3492</v>
      </c>
      <c r="K141" s="88">
        <v>2020</v>
      </c>
      <c r="L141" s="88">
        <v>1850</v>
      </c>
      <c r="M141" s="95" t="s">
        <v>116</v>
      </c>
      <c r="N141" s="94" t="s">
        <v>116</v>
      </c>
      <c r="O141" s="48">
        <f t="shared" si="30"/>
        <v>6</v>
      </c>
      <c r="Q141" s="48">
        <f t="shared" si="31"/>
        <v>135</v>
      </c>
      <c r="R141" s="51" t="str">
        <f t="shared" si="32"/>
        <v>Sorbus aucuparia FK Västeråker E</v>
      </c>
      <c r="S141" s="50">
        <f t="shared" si="33"/>
        <v>167.94818004516321</v>
      </c>
    </row>
    <row r="142" spans="1:19" x14ac:dyDescent="0.25">
      <c r="A142" s="48">
        <v>136</v>
      </c>
      <c r="B142" s="77" t="s">
        <v>17</v>
      </c>
      <c r="C142" s="77" t="s">
        <v>63</v>
      </c>
      <c r="D142" s="78">
        <f t="shared" si="29"/>
        <v>2792.2666666666664</v>
      </c>
      <c r="E142" s="92">
        <f>M142*$C$2</f>
        <v>2969.6</v>
      </c>
      <c r="F142" s="92">
        <f>N142*$C$2</f>
        <v>2867.2000000000003</v>
      </c>
      <c r="G142" s="89" t="s">
        <v>116</v>
      </c>
      <c r="H142" s="102" t="s">
        <v>116</v>
      </c>
      <c r="I142" s="88" t="s">
        <v>116</v>
      </c>
      <c r="J142" s="88" t="s">
        <v>116</v>
      </c>
      <c r="K142" s="88">
        <v>2540</v>
      </c>
      <c r="L142" s="88" t="s">
        <v>116</v>
      </c>
      <c r="M142" s="93">
        <v>290</v>
      </c>
      <c r="N142" s="93">
        <v>280</v>
      </c>
      <c r="O142" s="48">
        <f t="shared" si="30"/>
        <v>3</v>
      </c>
      <c r="Q142" s="48">
        <f t="shared" si="31"/>
        <v>136</v>
      </c>
      <c r="R142" s="51" t="str">
        <f t="shared" si="32"/>
        <v>Sorbus intermedia</v>
      </c>
      <c r="S142" s="50">
        <f t="shared" si="33"/>
        <v>207.62519400860731</v>
      </c>
    </row>
    <row r="143" spans="1:19" x14ac:dyDescent="0.25">
      <c r="A143" s="48">
        <v>137</v>
      </c>
      <c r="B143" s="77" t="s">
        <v>281</v>
      </c>
      <c r="C143" s="77"/>
      <c r="D143" s="78">
        <f t="shared" si="29"/>
        <v>2934.1666666666665</v>
      </c>
      <c r="E143" s="92"/>
      <c r="F143" s="92"/>
      <c r="G143" s="90">
        <v>3000</v>
      </c>
      <c r="H143" s="102">
        <v>2920</v>
      </c>
      <c r="I143" s="90">
        <v>2930</v>
      </c>
      <c r="J143" s="90">
        <v>3225</v>
      </c>
      <c r="K143" s="88">
        <v>2810</v>
      </c>
      <c r="L143" s="88">
        <v>2720</v>
      </c>
      <c r="M143" s="95" t="s">
        <v>116</v>
      </c>
      <c r="N143" s="94" t="s">
        <v>116</v>
      </c>
      <c r="O143" s="48">
        <f t="shared" si="30"/>
        <v>6</v>
      </c>
      <c r="Q143" s="48">
        <f t="shared" si="31"/>
        <v>137</v>
      </c>
      <c r="R143" s="51" t="str">
        <f t="shared" si="32"/>
        <v>Sorbus intermedia FK Norrköping E</v>
      </c>
      <c r="S143" s="50">
        <f t="shared" si="33"/>
        <v>218.1764838913148</v>
      </c>
    </row>
    <row r="144" spans="1:19" x14ac:dyDescent="0.25">
      <c r="A144" s="48">
        <v>138</v>
      </c>
      <c r="B144" s="77" t="s">
        <v>326</v>
      </c>
      <c r="C144" s="77" t="s">
        <v>344</v>
      </c>
      <c r="D144" s="78">
        <f t="shared" si="29"/>
        <v>3298</v>
      </c>
      <c r="E144" s="92"/>
      <c r="F144" s="92"/>
      <c r="G144" s="103">
        <v>3300</v>
      </c>
      <c r="H144" s="98">
        <v>3405</v>
      </c>
      <c r="I144" s="98">
        <v>3400</v>
      </c>
      <c r="J144" s="104">
        <v>3225</v>
      </c>
      <c r="K144" s="91"/>
      <c r="L144" s="88">
        <v>3160</v>
      </c>
      <c r="M144" s="94" t="s">
        <v>342</v>
      </c>
      <c r="N144" s="95" t="s">
        <v>116</v>
      </c>
      <c r="O144" s="48">
        <f t="shared" si="30"/>
        <v>5</v>
      </c>
      <c r="Q144" s="48">
        <f t="shared" si="31"/>
        <v>138</v>
      </c>
      <c r="R144" s="51" t="str">
        <f t="shared" si="32"/>
        <v>Sorbus ulleungensis 'Dodong' E</v>
      </c>
      <c r="S144" s="50">
        <f t="shared" si="33"/>
        <v>245.2301200364293</v>
      </c>
    </row>
    <row r="145" spans="1:19" x14ac:dyDescent="0.25">
      <c r="A145" s="48">
        <v>139</v>
      </c>
      <c r="B145" s="77" t="s">
        <v>175</v>
      </c>
      <c r="C145" s="77" t="s">
        <v>65</v>
      </c>
      <c r="D145" s="78">
        <f t="shared" si="29"/>
        <v>2278.4</v>
      </c>
      <c r="E145" s="92">
        <f t="shared" ref="E145:F148" si="36">M145*$C$2</f>
        <v>2252.8000000000002</v>
      </c>
      <c r="F145" s="92">
        <f t="shared" si="36"/>
        <v>2304</v>
      </c>
      <c r="G145" s="89" t="s">
        <v>116</v>
      </c>
      <c r="H145" s="102" t="s">
        <v>116</v>
      </c>
      <c r="I145" s="89" t="s">
        <v>116</v>
      </c>
      <c r="J145" s="88" t="s">
        <v>116</v>
      </c>
      <c r="K145" s="88" t="s">
        <v>116</v>
      </c>
      <c r="L145" s="88" t="s">
        <v>116</v>
      </c>
      <c r="M145" s="93">
        <v>220</v>
      </c>
      <c r="N145" s="93">
        <v>225</v>
      </c>
      <c r="O145" s="48">
        <f t="shared" si="30"/>
        <v>2</v>
      </c>
      <c r="Q145" s="48">
        <f t="shared" si="31"/>
        <v>139</v>
      </c>
      <c r="R145" s="51" t="str">
        <f t="shared" si="32"/>
        <v>Tilia americana 'Nova'</v>
      </c>
      <c r="S145" s="50">
        <f t="shared" si="33"/>
        <v>169.41549590388129</v>
      </c>
    </row>
    <row r="146" spans="1:19" x14ac:dyDescent="0.25">
      <c r="A146" s="48">
        <v>140</v>
      </c>
      <c r="B146" s="77" t="s">
        <v>16</v>
      </c>
      <c r="C146" s="77" t="s">
        <v>65</v>
      </c>
      <c r="D146" s="78">
        <f t="shared" si="29"/>
        <v>2271.25</v>
      </c>
      <c r="E146" s="92">
        <f t="shared" si="36"/>
        <v>2560</v>
      </c>
      <c r="F146" s="92">
        <f t="shared" si="36"/>
        <v>2560</v>
      </c>
      <c r="G146" s="90">
        <v>2400</v>
      </c>
      <c r="H146" s="102">
        <v>2245</v>
      </c>
      <c r="I146" s="90">
        <v>2160</v>
      </c>
      <c r="J146" s="90">
        <v>2485</v>
      </c>
      <c r="K146" s="88">
        <v>2080</v>
      </c>
      <c r="L146" s="88">
        <v>1680</v>
      </c>
      <c r="M146" s="93">
        <v>250</v>
      </c>
      <c r="N146" s="93">
        <v>250</v>
      </c>
      <c r="O146" s="48">
        <f t="shared" ref="O146:O164" si="37">COUNT(E146:L146)</f>
        <v>8</v>
      </c>
      <c r="Q146" s="48">
        <f t="shared" ref="Q146:Q164" si="38">A146</f>
        <v>140</v>
      </c>
      <c r="R146" s="51" t="str">
        <f t="shared" ref="R146:R164" si="39">B146</f>
        <v>Tilia cordata</v>
      </c>
      <c r="S146" s="50">
        <f t="shared" ref="S146:S164" si="40">D146/$C$3</f>
        <v>168.88384176250455</v>
      </c>
    </row>
    <row r="147" spans="1:19" x14ac:dyDescent="0.25">
      <c r="A147" s="48">
        <v>141</v>
      </c>
      <c r="B147" s="77" t="s">
        <v>297</v>
      </c>
      <c r="C147" s="77" t="s">
        <v>298</v>
      </c>
      <c r="D147" s="78">
        <f t="shared" si="29"/>
        <v>2238.35</v>
      </c>
      <c r="E147" s="92">
        <f t="shared" si="36"/>
        <v>2252.8000000000002</v>
      </c>
      <c r="F147" s="92">
        <f t="shared" si="36"/>
        <v>2304</v>
      </c>
      <c r="G147" s="98">
        <v>2700</v>
      </c>
      <c r="H147" s="98">
        <v>2245</v>
      </c>
      <c r="I147" s="98">
        <v>2160</v>
      </c>
      <c r="J147" s="104">
        <v>2485</v>
      </c>
      <c r="K147" s="98">
        <v>2080</v>
      </c>
      <c r="L147" s="88">
        <v>1680</v>
      </c>
      <c r="M147" s="94">
        <v>220</v>
      </c>
      <c r="N147" s="95">
        <v>225</v>
      </c>
      <c r="O147" s="48">
        <f t="shared" si="37"/>
        <v>8</v>
      </c>
      <c r="Q147" s="48">
        <f t="shared" si="38"/>
        <v>141</v>
      </c>
      <c r="R147" s="51" t="str">
        <f t="shared" si="39"/>
        <v>Tilia cordata 'Greenspire'</v>
      </c>
      <c r="S147" s="50">
        <f t="shared" si="40"/>
        <v>166.43748913994588</v>
      </c>
    </row>
    <row r="148" spans="1:19" x14ac:dyDescent="0.25">
      <c r="A148" s="48">
        <v>142</v>
      </c>
      <c r="B148" s="77" t="s">
        <v>327</v>
      </c>
      <c r="C148" s="77" t="s">
        <v>328</v>
      </c>
      <c r="D148" s="78">
        <f t="shared" si="29"/>
        <v>2424.6857142857143</v>
      </c>
      <c r="E148" s="92">
        <f t="shared" si="36"/>
        <v>2252.8000000000002</v>
      </c>
      <c r="F148" s="92">
        <f t="shared" si="36"/>
        <v>2304</v>
      </c>
      <c r="G148" s="103">
        <v>2700</v>
      </c>
      <c r="H148" s="98">
        <v>2415</v>
      </c>
      <c r="I148" s="98">
        <v>2260</v>
      </c>
      <c r="J148" s="104">
        <v>2811</v>
      </c>
      <c r="K148" s="91"/>
      <c r="L148" s="88">
        <v>2230</v>
      </c>
      <c r="M148" s="94">
        <v>220</v>
      </c>
      <c r="N148" s="95">
        <v>225</v>
      </c>
      <c r="O148" s="48">
        <f t="shared" si="37"/>
        <v>7</v>
      </c>
      <c r="Q148" s="48">
        <f t="shared" si="38"/>
        <v>142</v>
      </c>
      <c r="R148" s="51" t="str">
        <f t="shared" si="39"/>
        <v>Tilia cordata 'Rancho'</v>
      </c>
      <c r="S148" s="50">
        <f t="shared" si="40"/>
        <v>180.29289531986083</v>
      </c>
    </row>
    <row r="149" spans="1:19" x14ac:dyDescent="0.25">
      <c r="A149" s="48">
        <v>143</v>
      </c>
      <c r="B149" s="77" t="s">
        <v>331</v>
      </c>
      <c r="C149" s="77" t="s">
        <v>66</v>
      </c>
      <c r="D149" s="78">
        <f t="shared" si="29"/>
        <v>2686.2</v>
      </c>
      <c r="E149" s="92"/>
      <c r="F149" s="92"/>
      <c r="G149" s="103">
        <v>2900</v>
      </c>
      <c r="H149" s="98">
        <v>2630</v>
      </c>
      <c r="I149" s="98">
        <v>2670</v>
      </c>
      <c r="J149" s="104">
        <v>2811</v>
      </c>
      <c r="K149" s="91"/>
      <c r="L149" s="88">
        <v>2420</v>
      </c>
      <c r="M149" s="94" t="s">
        <v>116</v>
      </c>
      <c r="N149" s="95" t="s">
        <v>116</v>
      </c>
      <c r="O149" s="48">
        <f t="shared" si="37"/>
        <v>5</v>
      </c>
      <c r="Q149" s="48">
        <f t="shared" si="38"/>
        <v>143</v>
      </c>
      <c r="R149" s="51" t="str">
        <f t="shared" si="39"/>
        <v>Tilia europaea KRISTINA E</v>
      </c>
      <c r="S149" s="50">
        <f t="shared" si="40"/>
        <v>199.73837126799768</v>
      </c>
    </row>
    <row r="150" spans="1:19" x14ac:dyDescent="0.25">
      <c r="A150" s="48">
        <v>144</v>
      </c>
      <c r="B150" s="77" t="s">
        <v>283</v>
      </c>
      <c r="C150" s="77"/>
      <c r="D150" s="78">
        <f t="shared" si="29"/>
        <v>2240.2999999999997</v>
      </c>
      <c r="E150" s="92">
        <f>M150*$C$2</f>
        <v>2252.8000000000002</v>
      </c>
      <c r="F150" s="92">
        <f>N150*$C$2</f>
        <v>2304</v>
      </c>
      <c r="G150" s="90">
        <v>2400</v>
      </c>
      <c r="H150" s="102">
        <v>2245</v>
      </c>
      <c r="I150" s="90">
        <v>2160</v>
      </c>
      <c r="J150" s="89" t="s">
        <v>116</v>
      </c>
      <c r="K150" s="88">
        <v>2080</v>
      </c>
      <c r="L150" s="88" t="s">
        <v>116</v>
      </c>
      <c r="M150" s="93">
        <v>220</v>
      </c>
      <c r="N150" s="93">
        <v>225</v>
      </c>
      <c r="O150" s="48">
        <f t="shared" si="37"/>
        <v>6</v>
      </c>
      <c r="Q150" s="48">
        <f t="shared" si="38"/>
        <v>144</v>
      </c>
      <c r="R150" s="51" t="str">
        <f t="shared" si="39"/>
        <v xml:space="preserve">Tilia platyphyllos </v>
      </c>
      <c r="S150" s="50">
        <f t="shared" si="40"/>
        <v>166.58248572395769</v>
      </c>
    </row>
    <row r="151" spans="1:19" x14ac:dyDescent="0.25">
      <c r="A151" s="48">
        <v>145</v>
      </c>
      <c r="B151" s="77" t="s">
        <v>176</v>
      </c>
      <c r="C151" s="77" t="s">
        <v>177</v>
      </c>
      <c r="D151" s="78">
        <f t="shared" si="29"/>
        <v>2279.1999999999998</v>
      </c>
      <c r="E151" s="92">
        <f>M151*$C$2</f>
        <v>2252.8000000000002</v>
      </c>
      <c r="F151" s="92">
        <f>N151*$C$2</f>
        <v>2304</v>
      </c>
      <c r="G151" s="90">
        <v>2400</v>
      </c>
      <c r="H151" s="102" t="s">
        <v>116</v>
      </c>
      <c r="I151" s="88">
        <v>2160</v>
      </c>
      <c r="J151" s="89" t="s">
        <v>116</v>
      </c>
      <c r="K151" s="88" t="s">
        <v>116</v>
      </c>
      <c r="L151" s="88" t="s">
        <v>116</v>
      </c>
      <c r="M151" s="93">
        <v>220</v>
      </c>
      <c r="N151" s="93">
        <v>225</v>
      </c>
      <c r="O151" s="48">
        <f t="shared" si="37"/>
        <v>4</v>
      </c>
      <c r="Q151" s="48">
        <f t="shared" si="38"/>
        <v>145</v>
      </c>
      <c r="R151" s="51" t="str">
        <f t="shared" si="39"/>
        <v>Tilia platyphyllos 'Rubra'</v>
      </c>
      <c r="S151" s="50">
        <f t="shared" si="40"/>
        <v>169.47498168193741</v>
      </c>
    </row>
    <row r="152" spans="1:19" x14ac:dyDescent="0.25">
      <c r="A152" s="48">
        <v>146</v>
      </c>
      <c r="B152" s="77" t="s">
        <v>329</v>
      </c>
      <c r="C152" s="77" t="s">
        <v>330</v>
      </c>
      <c r="D152" s="78">
        <f t="shared" si="29"/>
        <v>2520.6333333333332</v>
      </c>
      <c r="E152" s="92">
        <f>M152*$C$2</f>
        <v>2252.8000000000002</v>
      </c>
      <c r="F152" s="92"/>
      <c r="G152" s="103">
        <v>2400</v>
      </c>
      <c r="H152" s="98">
        <v>2630</v>
      </c>
      <c r="I152" s="98">
        <v>2610</v>
      </c>
      <c r="J152" s="104">
        <v>2811</v>
      </c>
      <c r="K152" s="91"/>
      <c r="L152" s="88">
        <v>2420</v>
      </c>
      <c r="M152" s="94">
        <v>220</v>
      </c>
      <c r="N152" s="95" t="s">
        <v>116</v>
      </c>
      <c r="O152" s="48">
        <f t="shared" si="37"/>
        <v>6</v>
      </c>
      <c r="Q152" s="48">
        <f t="shared" si="38"/>
        <v>146</v>
      </c>
      <c r="R152" s="51" t="str">
        <f t="shared" si="39"/>
        <v>Tilia platyphyllos 'Örebro'</v>
      </c>
      <c r="S152" s="50">
        <f t="shared" si="40"/>
        <v>187.42729378446276</v>
      </c>
    </row>
    <row r="153" spans="1:19" x14ac:dyDescent="0.25">
      <c r="A153" s="48">
        <v>147</v>
      </c>
      <c r="B153" s="77" t="s">
        <v>178</v>
      </c>
      <c r="C153" s="77" t="s">
        <v>179</v>
      </c>
      <c r="D153" s="78">
        <f t="shared" si="29"/>
        <v>2398.75</v>
      </c>
      <c r="E153" s="92">
        <f>M153*$C$2</f>
        <v>2560</v>
      </c>
      <c r="F153" s="92">
        <f>N153*$C$2</f>
        <v>2560</v>
      </c>
      <c r="G153" s="90">
        <v>2600</v>
      </c>
      <c r="H153" s="102">
        <v>2415</v>
      </c>
      <c r="I153" s="100">
        <v>2260</v>
      </c>
      <c r="J153" s="90">
        <v>2485</v>
      </c>
      <c r="K153" s="88">
        <v>2080</v>
      </c>
      <c r="L153" s="88">
        <v>2230</v>
      </c>
      <c r="M153" s="93">
        <v>250</v>
      </c>
      <c r="N153" s="93">
        <v>250</v>
      </c>
      <c r="O153" s="48">
        <f t="shared" si="37"/>
        <v>8</v>
      </c>
      <c r="Q153" s="48">
        <f t="shared" si="38"/>
        <v>147</v>
      </c>
      <c r="R153" s="51" t="str">
        <f t="shared" si="39"/>
        <v>Tilia tomentosa</v>
      </c>
      <c r="S153" s="50">
        <f t="shared" si="40"/>
        <v>178.36438764020156</v>
      </c>
    </row>
    <row r="154" spans="1:19" x14ac:dyDescent="0.25">
      <c r="A154" s="48">
        <v>148</v>
      </c>
      <c r="B154" s="77" t="s">
        <v>34</v>
      </c>
      <c r="C154" s="77" t="s">
        <v>66</v>
      </c>
      <c r="D154" s="78">
        <f t="shared" si="29"/>
        <v>2278.4</v>
      </c>
      <c r="E154" s="92">
        <f>M154*$C$2</f>
        <v>2252.8000000000002</v>
      </c>
      <c r="F154" s="92">
        <f>N154*$C$2</f>
        <v>2304</v>
      </c>
      <c r="G154" s="89" t="s">
        <v>116</v>
      </c>
      <c r="H154" s="102" t="s">
        <v>116</v>
      </c>
      <c r="I154" s="101" t="s">
        <v>116</v>
      </c>
      <c r="J154" s="88" t="s">
        <v>116</v>
      </c>
      <c r="K154" s="88" t="s">
        <v>116</v>
      </c>
      <c r="L154" s="88" t="s">
        <v>116</v>
      </c>
      <c r="M154" s="93">
        <v>220</v>
      </c>
      <c r="N154" s="93">
        <v>225</v>
      </c>
      <c r="O154" s="48">
        <f t="shared" si="37"/>
        <v>2</v>
      </c>
      <c r="Q154" s="48">
        <f t="shared" si="38"/>
        <v>148</v>
      </c>
      <c r="R154" s="51" t="str">
        <f t="shared" si="39"/>
        <v>Tilia x europaea (syn. vulgaris, syn. Intermedia)</v>
      </c>
      <c r="S154" s="50">
        <f t="shared" si="40"/>
        <v>169.41549590388129</v>
      </c>
    </row>
    <row r="155" spans="1:19" x14ac:dyDescent="0.25">
      <c r="A155" s="48">
        <v>149</v>
      </c>
      <c r="B155" s="77" t="s">
        <v>180</v>
      </c>
      <c r="C155" s="77" t="s">
        <v>181</v>
      </c>
      <c r="D155" s="78">
        <f t="shared" si="29"/>
        <v>2451.25</v>
      </c>
      <c r="E155" s="92">
        <f>M155*$C$2</f>
        <v>2560</v>
      </c>
      <c r="F155" s="92">
        <f>N155*$C$2</f>
        <v>2560</v>
      </c>
      <c r="G155" s="90">
        <v>2700</v>
      </c>
      <c r="H155" s="102">
        <v>2415</v>
      </c>
      <c r="I155" s="100">
        <v>2260</v>
      </c>
      <c r="J155" s="90">
        <v>2485</v>
      </c>
      <c r="K155" s="88">
        <v>2400</v>
      </c>
      <c r="L155" s="88">
        <v>2230</v>
      </c>
      <c r="M155" s="93">
        <v>250</v>
      </c>
      <c r="N155" s="93">
        <v>250</v>
      </c>
      <c r="O155" s="48">
        <f t="shared" si="37"/>
        <v>8</v>
      </c>
      <c r="Q155" s="48">
        <f t="shared" si="38"/>
        <v>149</v>
      </c>
      <c r="R155" s="51" t="str">
        <f t="shared" si="39"/>
        <v>Tilia x europaea 'Euchlora'</v>
      </c>
      <c r="S155" s="50">
        <f t="shared" si="40"/>
        <v>182.26814182513561</v>
      </c>
    </row>
    <row r="156" spans="1:19" x14ac:dyDescent="0.25">
      <c r="A156" s="48">
        <v>150</v>
      </c>
      <c r="B156" s="77" t="s">
        <v>182</v>
      </c>
      <c r="C156" s="77" t="s">
        <v>183</v>
      </c>
      <c r="D156" s="78">
        <f t="shared" si="29"/>
        <v>2225</v>
      </c>
      <c r="E156" s="92"/>
      <c r="F156" s="92"/>
      <c r="G156" s="89" t="s">
        <v>116</v>
      </c>
      <c r="H156" s="102">
        <v>2415</v>
      </c>
      <c r="I156" s="100">
        <v>2030</v>
      </c>
      <c r="J156" s="89" t="s">
        <v>116</v>
      </c>
      <c r="K156" s="88" t="s">
        <v>116</v>
      </c>
      <c r="L156" s="88">
        <v>2230</v>
      </c>
      <c r="M156" s="94" t="s">
        <v>116</v>
      </c>
      <c r="N156" s="94" t="s">
        <v>116</v>
      </c>
      <c r="O156" s="48">
        <f t="shared" si="37"/>
        <v>3</v>
      </c>
      <c r="Q156" s="48">
        <f t="shared" si="38"/>
        <v>150</v>
      </c>
      <c r="R156" s="51" t="str">
        <f t="shared" si="39"/>
        <v>Tilia x europaea 'Koningslinde'</v>
      </c>
      <c r="S156" s="50">
        <f t="shared" si="40"/>
        <v>165.44482021863408</v>
      </c>
    </row>
    <row r="157" spans="1:19" x14ac:dyDescent="0.25">
      <c r="A157" s="48">
        <v>151</v>
      </c>
      <c r="B157" s="77" t="s">
        <v>184</v>
      </c>
      <c r="C157" s="77" t="s">
        <v>185</v>
      </c>
      <c r="D157" s="78">
        <f t="shared" si="29"/>
        <v>2289.542857142857</v>
      </c>
      <c r="E157" s="92">
        <f>M157*$C$2</f>
        <v>2252.8000000000002</v>
      </c>
      <c r="F157" s="92">
        <f>N157*$C$2</f>
        <v>2304</v>
      </c>
      <c r="G157" s="90">
        <v>2400</v>
      </c>
      <c r="H157" s="102">
        <v>2245</v>
      </c>
      <c r="I157" s="100">
        <v>2260</v>
      </c>
      <c r="J157" s="90">
        <v>2485</v>
      </c>
      <c r="K157" s="88">
        <v>2080</v>
      </c>
      <c r="L157" s="88" t="s">
        <v>116</v>
      </c>
      <c r="M157" s="93">
        <v>220</v>
      </c>
      <c r="N157" s="93">
        <v>225</v>
      </c>
      <c r="O157" s="48">
        <f t="shared" si="37"/>
        <v>7</v>
      </c>
      <c r="Q157" s="48">
        <f t="shared" si="38"/>
        <v>151</v>
      </c>
      <c r="R157" s="51" t="str">
        <f t="shared" si="39"/>
        <v>Tilia x europaea 'Pallida'</v>
      </c>
      <c r="S157" s="50">
        <f t="shared" si="40"/>
        <v>170.24404781252034</v>
      </c>
    </row>
    <row r="158" spans="1:19" x14ac:dyDescent="0.25">
      <c r="A158" s="48">
        <v>152</v>
      </c>
      <c r="B158" s="77" t="s">
        <v>29</v>
      </c>
      <c r="C158" s="77" t="s">
        <v>67</v>
      </c>
      <c r="D158" s="78">
        <f t="shared" si="29"/>
        <v>2252.8000000000002</v>
      </c>
      <c r="E158" s="92">
        <f>M158*$C$2</f>
        <v>2252.8000000000002</v>
      </c>
      <c r="F158" s="92"/>
      <c r="G158" s="89" t="s">
        <v>116</v>
      </c>
      <c r="H158" s="88" t="s">
        <v>116</v>
      </c>
      <c r="I158" s="101" t="s">
        <v>116</v>
      </c>
      <c r="J158" s="88" t="s">
        <v>116</v>
      </c>
      <c r="K158" s="88" t="s">
        <v>116</v>
      </c>
      <c r="L158" s="88" t="s">
        <v>116</v>
      </c>
      <c r="M158" s="93">
        <v>220</v>
      </c>
      <c r="N158" s="94" t="s">
        <v>116</v>
      </c>
      <c r="O158" s="48">
        <f t="shared" si="37"/>
        <v>1</v>
      </c>
      <c r="Q158" s="48">
        <f t="shared" si="38"/>
        <v>152</v>
      </c>
      <c r="R158" s="51" t="str">
        <f t="shared" si="39"/>
        <v>Ulmus carpinifolia</v>
      </c>
      <c r="S158" s="50">
        <f t="shared" si="40"/>
        <v>167.51195100608487</v>
      </c>
    </row>
    <row r="159" spans="1:19" x14ac:dyDescent="0.25">
      <c r="A159" s="48">
        <v>153</v>
      </c>
      <c r="B159" s="77" t="s">
        <v>36</v>
      </c>
      <c r="C159" s="77" t="s">
        <v>68</v>
      </c>
      <c r="D159" s="78">
        <f t="shared" si="29"/>
        <v>2278.4</v>
      </c>
      <c r="E159" s="92">
        <f>M159*$C$2</f>
        <v>2252.8000000000002</v>
      </c>
      <c r="F159" s="92">
        <f>N159*$C$2</f>
        <v>2304</v>
      </c>
      <c r="G159" s="89" t="s">
        <v>116</v>
      </c>
      <c r="H159" s="88" t="s">
        <v>116</v>
      </c>
      <c r="I159" s="101" t="s">
        <v>116</v>
      </c>
      <c r="J159" s="88" t="s">
        <v>116</v>
      </c>
      <c r="K159" s="88" t="s">
        <v>116</v>
      </c>
      <c r="L159" s="88" t="s">
        <v>116</v>
      </c>
      <c r="M159" s="93">
        <v>220</v>
      </c>
      <c r="N159" s="93">
        <v>225</v>
      </c>
      <c r="O159" s="48">
        <f t="shared" si="37"/>
        <v>2</v>
      </c>
      <c r="Q159" s="48">
        <f t="shared" si="38"/>
        <v>153</v>
      </c>
      <c r="R159" s="51" t="str">
        <f t="shared" si="39"/>
        <v>Ulmus glabra</v>
      </c>
      <c r="S159" s="50">
        <f t="shared" si="40"/>
        <v>169.41549590388129</v>
      </c>
    </row>
    <row r="160" spans="1:19" x14ac:dyDescent="0.25">
      <c r="A160" s="48">
        <v>154</v>
      </c>
      <c r="B160" s="77" t="s">
        <v>332</v>
      </c>
      <c r="C160" s="77" t="s">
        <v>333</v>
      </c>
      <c r="D160" s="78">
        <f t="shared" si="29"/>
        <v>3847</v>
      </c>
      <c r="E160" s="92"/>
      <c r="F160" s="92"/>
      <c r="G160" s="98" t="s">
        <v>116</v>
      </c>
      <c r="H160" s="98" t="s">
        <v>116</v>
      </c>
      <c r="I160" s="98" t="s">
        <v>116</v>
      </c>
      <c r="J160" s="104">
        <v>3847</v>
      </c>
      <c r="K160" s="91"/>
      <c r="L160" s="88" t="s">
        <v>116</v>
      </c>
      <c r="M160" s="94" t="s">
        <v>116</v>
      </c>
      <c r="N160" s="95" t="s">
        <v>116</v>
      </c>
      <c r="O160" s="48">
        <f t="shared" si="37"/>
        <v>1</v>
      </c>
      <c r="Q160" s="48">
        <f t="shared" si="38"/>
        <v>154</v>
      </c>
      <c r="R160" s="51" t="str">
        <f t="shared" si="39"/>
        <v>Ulmus glabra 'Camperdownii'</v>
      </c>
      <c r="S160" s="50">
        <f t="shared" si="40"/>
        <v>286.05223522745405</v>
      </c>
    </row>
    <row r="161" spans="1:19" x14ac:dyDescent="0.25">
      <c r="A161" s="48">
        <v>155</v>
      </c>
      <c r="B161" s="77" t="s">
        <v>191</v>
      </c>
      <c r="C161" s="77" t="s">
        <v>192</v>
      </c>
      <c r="D161" s="78">
        <f t="shared" si="29"/>
        <v>3847</v>
      </c>
      <c r="E161" s="92"/>
      <c r="F161" s="92"/>
      <c r="G161" s="98" t="s">
        <v>116</v>
      </c>
      <c r="H161" s="98" t="s">
        <v>116</v>
      </c>
      <c r="I161" s="98" t="s">
        <v>116</v>
      </c>
      <c r="J161" s="104">
        <v>3847</v>
      </c>
      <c r="K161" s="91" t="s">
        <v>116</v>
      </c>
      <c r="L161" s="88" t="s">
        <v>116</v>
      </c>
      <c r="M161" s="94" t="s">
        <v>116</v>
      </c>
      <c r="N161" s="95" t="s">
        <v>116</v>
      </c>
      <c r="O161" s="48">
        <f t="shared" si="37"/>
        <v>1</v>
      </c>
      <c r="Q161" s="48">
        <f t="shared" si="38"/>
        <v>155</v>
      </c>
      <c r="R161" s="51" t="str">
        <f t="shared" si="39"/>
        <v>Ulmus glabra 'Horizontalis'</v>
      </c>
      <c r="S161" s="50">
        <f t="shared" si="40"/>
        <v>286.05223522745405</v>
      </c>
    </row>
    <row r="162" spans="1:19" x14ac:dyDescent="0.25">
      <c r="A162" s="48">
        <v>156</v>
      </c>
      <c r="B162" s="77" t="s">
        <v>186</v>
      </c>
      <c r="C162" s="77" t="s">
        <v>187</v>
      </c>
      <c r="D162" s="78" t="e">
        <f t="shared" si="29"/>
        <v>#DIV/0!</v>
      </c>
      <c r="E162" s="92"/>
      <c r="F162" s="92"/>
      <c r="G162" s="98" t="s">
        <v>116</v>
      </c>
      <c r="H162" s="98" t="s">
        <v>116</v>
      </c>
      <c r="I162" s="98" t="s">
        <v>116</v>
      </c>
      <c r="J162" s="104" t="s">
        <v>116</v>
      </c>
      <c r="K162" s="91" t="s">
        <v>116</v>
      </c>
      <c r="L162" s="88" t="s">
        <v>116</v>
      </c>
      <c r="M162" s="94" t="s">
        <v>116</v>
      </c>
      <c r="N162" s="95" t="s">
        <v>116</v>
      </c>
      <c r="O162" s="48">
        <f t="shared" si="37"/>
        <v>0</v>
      </c>
      <c r="Q162" s="48">
        <f t="shared" si="38"/>
        <v>156</v>
      </c>
      <c r="R162" s="51" t="str">
        <f t="shared" si="39"/>
        <v>Ulmus glabra x carpinifolia var vegeta</v>
      </c>
      <c r="S162" s="50" t="e">
        <f t="shared" si="40"/>
        <v>#DIV/0!</v>
      </c>
    </row>
    <row r="163" spans="1:19" x14ac:dyDescent="0.25">
      <c r="A163" s="48">
        <v>157</v>
      </c>
      <c r="B163" s="77" t="s">
        <v>188</v>
      </c>
      <c r="C163" s="77" t="s">
        <v>67</v>
      </c>
      <c r="D163" s="78">
        <f t="shared" si="29"/>
        <v>2304</v>
      </c>
      <c r="E163" s="92"/>
      <c r="F163" s="92">
        <f>N163*$C$2</f>
        <v>2304</v>
      </c>
      <c r="G163" s="98" t="s">
        <v>116</v>
      </c>
      <c r="H163" s="98" t="s">
        <v>116</v>
      </c>
      <c r="I163" s="98" t="s">
        <v>116</v>
      </c>
      <c r="J163" s="104" t="s">
        <v>116</v>
      </c>
      <c r="K163" s="91" t="s">
        <v>116</v>
      </c>
      <c r="L163" s="88" t="s">
        <v>116</v>
      </c>
      <c r="M163" s="94" t="s">
        <v>116</v>
      </c>
      <c r="N163" s="95">
        <v>225</v>
      </c>
      <c r="O163" s="48">
        <f t="shared" si="37"/>
        <v>1</v>
      </c>
      <c r="Q163" s="48">
        <f t="shared" si="38"/>
        <v>157</v>
      </c>
      <c r="R163" s="51" t="str">
        <f t="shared" si="39"/>
        <v>Ulmus minor</v>
      </c>
      <c r="S163" s="50">
        <f t="shared" si="40"/>
        <v>171.31904080167772</v>
      </c>
    </row>
    <row r="164" spans="1:19" x14ac:dyDescent="0.25">
      <c r="A164" s="48">
        <v>158</v>
      </c>
      <c r="B164" s="77" t="s">
        <v>189</v>
      </c>
      <c r="C164" s="77" t="s">
        <v>190</v>
      </c>
      <c r="D164" s="78" t="e">
        <f t="shared" si="29"/>
        <v>#DIV/0!</v>
      </c>
      <c r="E164" s="92"/>
      <c r="F164" s="92"/>
      <c r="G164" s="98" t="s">
        <v>116</v>
      </c>
      <c r="H164" s="98" t="s">
        <v>116</v>
      </c>
      <c r="I164" s="98" t="s">
        <v>116</v>
      </c>
      <c r="J164" s="104" t="s">
        <v>116</v>
      </c>
      <c r="K164" s="91" t="s">
        <v>116</v>
      </c>
      <c r="L164" s="88" t="s">
        <v>116</v>
      </c>
      <c r="M164" s="94" t="s">
        <v>116</v>
      </c>
      <c r="N164" s="95" t="s">
        <v>116</v>
      </c>
      <c r="O164" s="48">
        <f t="shared" si="37"/>
        <v>0</v>
      </c>
      <c r="Q164" s="48">
        <f t="shared" si="38"/>
        <v>158</v>
      </c>
      <c r="R164" s="51" t="str">
        <f t="shared" si="39"/>
        <v>Ulmus minor 'Hoersholmiensis'</v>
      </c>
      <c r="S164" s="50" t="e">
        <f t="shared" si="40"/>
        <v>#DIV/0!</v>
      </c>
    </row>
    <row r="165" spans="1:19" x14ac:dyDescent="0.25">
      <c r="A165" s="48">
        <v>159</v>
      </c>
      <c r="B165" s="80"/>
      <c r="C165" s="81"/>
      <c r="D165" s="78"/>
      <c r="E165" s="92">
        <f t="shared" ref="E165:E176" si="41">M165*$C$2</f>
        <v>0</v>
      </c>
      <c r="F165" s="92">
        <f t="shared" ref="F165:F176" si="42">N165*$C$2</f>
        <v>0</v>
      </c>
      <c r="G165" s="91"/>
      <c r="H165" s="91"/>
      <c r="I165" s="91"/>
      <c r="J165" s="91"/>
      <c r="K165" s="91"/>
      <c r="L165" s="91"/>
      <c r="M165" s="97"/>
      <c r="N165" s="97"/>
      <c r="O165" s="48"/>
      <c r="Q165" s="48"/>
      <c r="R165" s="51"/>
      <c r="S165" s="50"/>
    </row>
    <row r="166" spans="1:19" x14ac:dyDescent="0.25">
      <c r="A166" s="48">
        <v>160</v>
      </c>
      <c r="B166" s="80"/>
      <c r="C166" s="81"/>
      <c r="D166" s="78"/>
      <c r="E166" s="92">
        <f t="shared" si="41"/>
        <v>0</v>
      </c>
      <c r="F166" s="92">
        <f t="shared" si="42"/>
        <v>0</v>
      </c>
      <c r="G166" s="91"/>
      <c r="H166" s="91"/>
      <c r="I166" s="91"/>
      <c r="J166" s="91"/>
      <c r="K166" s="91"/>
      <c r="L166" s="91"/>
      <c r="M166" s="97"/>
      <c r="N166" s="97"/>
      <c r="O166" s="48"/>
      <c r="Q166" s="48"/>
      <c r="R166" s="51"/>
      <c r="S166" s="50"/>
    </row>
    <row r="167" spans="1:19" x14ac:dyDescent="0.25">
      <c r="A167" s="48">
        <v>161</v>
      </c>
      <c r="B167" s="80"/>
      <c r="C167" s="81"/>
      <c r="D167" s="78"/>
      <c r="E167" s="92">
        <f t="shared" si="41"/>
        <v>0</v>
      </c>
      <c r="F167" s="92">
        <f t="shared" si="42"/>
        <v>0</v>
      </c>
      <c r="G167" s="91"/>
      <c r="H167" s="91"/>
      <c r="I167" s="91"/>
      <c r="J167" s="91"/>
      <c r="K167" s="91"/>
      <c r="L167" s="91"/>
      <c r="M167" s="97"/>
      <c r="N167" s="97"/>
      <c r="O167" s="48"/>
      <c r="Q167" s="48"/>
      <c r="R167" s="51"/>
      <c r="S167" s="50"/>
    </row>
    <row r="168" spans="1:19" x14ac:dyDescent="0.25">
      <c r="A168" s="48">
        <v>162</v>
      </c>
      <c r="B168" s="80"/>
      <c r="C168" s="81"/>
      <c r="D168" s="78"/>
      <c r="E168" s="92">
        <f t="shared" si="41"/>
        <v>0</v>
      </c>
      <c r="F168" s="92">
        <f t="shared" si="42"/>
        <v>0</v>
      </c>
      <c r="G168" s="91"/>
      <c r="H168" s="91"/>
      <c r="I168" s="91"/>
      <c r="J168" s="91"/>
      <c r="K168" s="91"/>
      <c r="L168" s="91"/>
      <c r="M168" s="97"/>
      <c r="N168" s="97"/>
      <c r="O168" s="48"/>
      <c r="Q168" s="48"/>
      <c r="R168" s="51"/>
      <c r="S168" s="50"/>
    </row>
    <row r="169" spans="1:19" x14ac:dyDescent="0.25">
      <c r="A169" s="48">
        <v>163</v>
      </c>
      <c r="B169" s="80"/>
      <c r="C169" s="81"/>
      <c r="D169" s="78"/>
      <c r="E169" s="92">
        <f t="shared" si="41"/>
        <v>0</v>
      </c>
      <c r="F169" s="92">
        <f t="shared" si="42"/>
        <v>0</v>
      </c>
      <c r="G169" s="91"/>
      <c r="H169" s="91"/>
      <c r="I169" s="91"/>
      <c r="J169" s="91"/>
      <c r="K169" s="91"/>
      <c r="L169" s="91"/>
      <c r="M169" s="97"/>
      <c r="N169" s="97"/>
      <c r="O169" s="48"/>
      <c r="Q169" s="48"/>
      <c r="R169" s="51"/>
      <c r="S169" s="50"/>
    </row>
    <row r="170" spans="1:19" x14ac:dyDescent="0.25">
      <c r="A170" s="48">
        <v>164</v>
      </c>
      <c r="B170" s="80"/>
      <c r="C170" s="81"/>
      <c r="D170" s="78"/>
      <c r="E170" s="92">
        <f t="shared" si="41"/>
        <v>0</v>
      </c>
      <c r="F170" s="92">
        <f t="shared" si="42"/>
        <v>0</v>
      </c>
      <c r="G170" s="91"/>
      <c r="H170" s="91"/>
      <c r="I170" s="91"/>
      <c r="J170" s="91"/>
      <c r="K170" s="91"/>
      <c r="L170" s="91"/>
      <c r="M170" s="97"/>
      <c r="N170" s="97"/>
      <c r="O170" s="48"/>
      <c r="Q170" s="48"/>
      <c r="R170" s="51"/>
      <c r="S170" s="50"/>
    </row>
    <row r="171" spans="1:19" x14ac:dyDescent="0.25">
      <c r="A171" s="48">
        <v>165</v>
      </c>
      <c r="B171" s="80"/>
      <c r="C171" s="81"/>
      <c r="D171" s="78"/>
      <c r="E171" s="92">
        <f t="shared" si="41"/>
        <v>0</v>
      </c>
      <c r="F171" s="92">
        <f t="shared" si="42"/>
        <v>0</v>
      </c>
      <c r="G171" s="91"/>
      <c r="H171" s="91"/>
      <c r="I171" s="91"/>
      <c r="J171" s="91"/>
      <c r="K171" s="91"/>
      <c r="L171" s="91"/>
      <c r="M171" s="97"/>
      <c r="N171" s="97"/>
      <c r="O171" s="48"/>
      <c r="Q171" s="48"/>
      <c r="R171" s="51"/>
      <c r="S171" s="50"/>
    </row>
    <row r="172" spans="1:19" x14ac:dyDescent="0.25">
      <c r="A172" s="48">
        <v>166</v>
      </c>
      <c r="B172" s="80"/>
      <c r="C172" s="81"/>
      <c r="D172" s="78"/>
      <c r="E172" s="92">
        <f t="shared" si="41"/>
        <v>0</v>
      </c>
      <c r="F172" s="92">
        <f t="shared" si="42"/>
        <v>0</v>
      </c>
      <c r="G172" s="91"/>
      <c r="H172" s="91"/>
      <c r="I172" s="91"/>
      <c r="J172" s="91"/>
      <c r="K172" s="91"/>
      <c r="L172" s="91"/>
      <c r="M172" s="97"/>
      <c r="N172" s="97"/>
      <c r="O172" s="48"/>
      <c r="Q172" s="48"/>
      <c r="R172" s="51"/>
      <c r="S172" s="50"/>
    </row>
    <row r="173" spans="1:19" x14ac:dyDescent="0.25">
      <c r="A173" s="48">
        <v>167</v>
      </c>
      <c r="B173" s="80"/>
      <c r="C173" s="81"/>
      <c r="D173" s="78"/>
      <c r="E173" s="92">
        <f t="shared" si="41"/>
        <v>0</v>
      </c>
      <c r="F173" s="92">
        <f t="shared" si="42"/>
        <v>0</v>
      </c>
      <c r="G173" s="91"/>
      <c r="H173" s="91"/>
      <c r="I173" s="91"/>
      <c r="J173" s="91"/>
      <c r="K173" s="91"/>
      <c r="L173" s="91"/>
      <c r="M173" s="97"/>
      <c r="N173" s="97"/>
      <c r="O173" s="48"/>
      <c r="Q173" s="48"/>
      <c r="R173" s="51"/>
      <c r="S173" s="50"/>
    </row>
    <row r="174" spans="1:19" x14ac:dyDescent="0.25">
      <c r="A174" s="48">
        <v>168</v>
      </c>
      <c r="B174" s="80"/>
      <c r="C174" s="81"/>
      <c r="D174" s="78"/>
      <c r="E174" s="92">
        <f t="shared" si="41"/>
        <v>0</v>
      </c>
      <c r="F174" s="92">
        <f t="shared" si="42"/>
        <v>0</v>
      </c>
      <c r="G174" s="91"/>
      <c r="H174" s="91"/>
      <c r="I174" s="91"/>
      <c r="J174" s="91"/>
      <c r="K174" s="91"/>
      <c r="L174" s="91"/>
      <c r="M174" s="97"/>
      <c r="N174" s="97"/>
      <c r="O174" s="48"/>
      <c r="Q174" s="48"/>
      <c r="R174" s="51"/>
      <c r="S174" s="50"/>
    </row>
    <row r="175" spans="1:19" x14ac:dyDescent="0.25">
      <c r="A175" s="48">
        <v>169</v>
      </c>
      <c r="B175" s="80"/>
      <c r="C175" s="81"/>
      <c r="D175" s="78"/>
      <c r="E175" s="92">
        <f t="shared" si="41"/>
        <v>0</v>
      </c>
      <c r="F175" s="92">
        <f t="shared" si="42"/>
        <v>0</v>
      </c>
      <c r="G175" s="91"/>
      <c r="H175" s="91"/>
      <c r="I175" s="91"/>
      <c r="J175" s="91"/>
      <c r="K175" s="91"/>
      <c r="L175" s="91"/>
      <c r="M175" s="97"/>
      <c r="N175" s="97"/>
      <c r="O175" s="48"/>
      <c r="Q175" s="48"/>
      <c r="R175" s="51"/>
      <c r="S175" s="50"/>
    </row>
    <row r="176" spans="1:19" x14ac:dyDescent="0.25">
      <c r="A176" s="48">
        <v>170</v>
      </c>
      <c r="B176" s="80"/>
      <c r="C176" s="81"/>
      <c r="D176" s="78"/>
      <c r="E176" s="92">
        <f t="shared" si="41"/>
        <v>0</v>
      </c>
      <c r="F176" s="92">
        <f t="shared" si="42"/>
        <v>0</v>
      </c>
      <c r="G176" s="91"/>
      <c r="H176" s="91"/>
      <c r="I176" s="91"/>
      <c r="J176" s="91"/>
      <c r="K176" s="91"/>
      <c r="L176" s="91"/>
      <c r="M176" s="97"/>
      <c r="N176" s="97"/>
      <c r="O176" s="48"/>
      <c r="Q176" s="48"/>
      <c r="R176" s="51"/>
      <c r="S176" s="50"/>
    </row>
  </sheetData>
  <sortState xmlns:xlrd2="http://schemas.microsoft.com/office/spreadsheetml/2017/richdata2" ref="B7:S164">
    <sortCondition ref="B7:B164"/>
  </sortState>
  <pageMargins left="0.7" right="0.7" top="1.1437007874015748" bottom="1.1437007874015748" header="0.75" footer="0.75"/>
  <pageSetup paperSize="9" fitToWidth="0" fitToHeight="0"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dimension ref="A2:H40"/>
  <sheetViews>
    <sheetView workbookViewId="0">
      <selection activeCell="G14" sqref="G14"/>
    </sheetView>
  </sheetViews>
  <sheetFormatPr defaultRowHeight="14.25" x14ac:dyDescent="0.2"/>
  <cols>
    <col min="1" max="1" width="1.625" customWidth="1"/>
    <col min="2" max="2" width="5.125" customWidth="1"/>
    <col min="3" max="3" width="23.625" customWidth="1"/>
    <col min="4" max="4" width="12" customWidth="1"/>
    <col min="5" max="5" width="6.875" customWidth="1"/>
    <col min="6" max="6" width="7.875" bestFit="1" customWidth="1"/>
    <col min="7" max="7" width="21.125" customWidth="1"/>
  </cols>
  <sheetData>
    <row r="2" spans="1:8" ht="23.25" x14ac:dyDescent="0.35">
      <c r="A2" s="7"/>
      <c r="B2" s="8" t="s">
        <v>221</v>
      </c>
      <c r="C2" s="7"/>
      <c r="D2" s="7"/>
      <c r="E2" s="7"/>
      <c r="F2" s="7"/>
      <c r="G2" s="7"/>
      <c r="H2" s="7"/>
    </row>
    <row r="4" spans="1:8" x14ac:dyDescent="0.2">
      <c r="B4" t="s">
        <v>249</v>
      </c>
    </row>
    <row r="6" spans="1:8" ht="18.75" x14ac:dyDescent="0.3">
      <c r="A6" s="9"/>
      <c r="B6" s="10" t="s">
        <v>222</v>
      </c>
      <c r="C6" s="9"/>
      <c r="D6" s="9"/>
      <c r="E6" s="9"/>
      <c r="F6" s="9"/>
      <c r="G6" s="9"/>
    </row>
    <row r="7" spans="1:8" x14ac:dyDescent="0.2">
      <c r="C7" s="11" t="s">
        <v>250</v>
      </c>
      <c r="D7" s="12">
        <f>EUR</f>
        <v>10.24</v>
      </c>
      <c r="E7" t="s">
        <v>223</v>
      </c>
      <c r="F7" s="13"/>
    </row>
    <row r="8" spans="1:8" x14ac:dyDescent="0.2">
      <c r="C8" s="11" t="s">
        <v>224</v>
      </c>
      <c r="D8" s="117" t="s">
        <v>2</v>
      </c>
      <c r="E8" s="118"/>
      <c r="F8" s="118"/>
      <c r="G8" s="119"/>
    </row>
    <row r="9" spans="1:8" x14ac:dyDescent="0.2">
      <c r="C9" s="14" t="s">
        <v>225</v>
      </c>
      <c r="D9" s="52">
        <f>VLOOKUP(D8,Formler!B7:D400,3,)</f>
        <v>2392.9</v>
      </c>
      <c r="E9" t="s">
        <v>223</v>
      </c>
    </row>
    <row r="10" spans="1:8" x14ac:dyDescent="0.2">
      <c r="C10" s="14" t="s">
        <v>226</v>
      </c>
      <c r="D10" s="15">
        <f>13/PI()</f>
        <v>4.1380285203892786</v>
      </c>
      <c r="E10" t="s">
        <v>227</v>
      </c>
    </row>
    <row r="11" spans="1:8" x14ac:dyDescent="0.2">
      <c r="C11" s="14" t="s">
        <v>228</v>
      </c>
      <c r="D11" s="15">
        <f>PI()*(diam1214/2)*(diam1214/2)</f>
        <v>13.448592691265153</v>
      </c>
      <c r="E11" t="s">
        <v>251</v>
      </c>
    </row>
    <row r="12" spans="1:8" x14ac:dyDescent="0.2">
      <c r="C12" s="14" t="s">
        <v>252</v>
      </c>
      <c r="D12" s="15">
        <f>basvärde/area1214</f>
        <v>177.92939788816611</v>
      </c>
      <c r="E12" t="s">
        <v>223</v>
      </c>
    </row>
    <row r="13" spans="1:8" x14ac:dyDescent="0.2">
      <c r="B13" s="16" t="s">
        <v>229</v>
      </c>
    </row>
    <row r="14" spans="1:8" x14ac:dyDescent="0.2">
      <c r="C14" s="14" t="s">
        <v>230</v>
      </c>
      <c r="D14" s="21">
        <v>95</v>
      </c>
      <c r="E14" t="s">
        <v>227</v>
      </c>
    </row>
    <row r="15" spans="1:8" x14ac:dyDescent="0.2">
      <c r="C15" s="14" t="s">
        <v>231</v>
      </c>
      <c r="D15" s="15">
        <f>(Stamomkrets*Stamomkrets)/(4*PI())</f>
        <v>718.18668070217768</v>
      </c>
      <c r="E15" t="s">
        <v>251</v>
      </c>
    </row>
    <row r="16" spans="1:8" ht="15" x14ac:dyDescent="0.25">
      <c r="C16" s="14" t="s">
        <v>232</v>
      </c>
      <c r="D16" s="17">
        <f>kvadratcmpris*Area</f>
        <v>127786.52366863909</v>
      </c>
      <c r="E16" t="s">
        <v>223</v>
      </c>
    </row>
    <row r="18" spans="1:7" ht="18.75" x14ac:dyDescent="0.3">
      <c r="A18" s="18"/>
      <c r="B18" s="19" t="s">
        <v>233</v>
      </c>
      <c r="C18" s="18"/>
      <c r="D18" s="18"/>
      <c r="E18" s="18"/>
      <c r="F18" s="18"/>
      <c r="G18" s="18"/>
    </row>
    <row r="19" spans="1:7" x14ac:dyDescent="0.2">
      <c r="C19" s="20" t="s">
        <v>12</v>
      </c>
      <c r="D19" s="21">
        <v>4</v>
      </c>
    </row>
    <row r="20" spans="1:7" x14ac:dyDescent="0.2">
      <c r="C20" s="20" t="s">
        <v>234</v>
      </c>
      <c r="D20" s="21">
        <v>4</v>
      </c>
    </row>
    <row r="21" spans="1:7" x14ac:dyDescent="0.2">
      <c r="C21" s="20" t="s">
        <v>235</v>
      </c>
      <c r="D21" s="21">
        <v>4</v>
      </c>
    </row>
    <row r="22" spans="1:7" x14ac:dyDescent="0.2">
      <c r="C22" s="20" t="s">
        <v>236</v>
      </c>
      <c r="D22" s="21">
        <v>4</v>
      </c>
    </row>
    <row r="23" spans="1:7" ht="15" x14ac:dyDescent="0.25">
      <c r="C23" s="20" t="s">
        <v>237</v>
      </c>
      <c r="D23" s="22">
        <f>SUM(D19:D22)/16</f>
        <v>1</v>
      </c>
    </row>
    <row r="25" spans="1:7" ht="18.75" x14ac:dyDescent="0.3">
      <c r="A25" s="23"/>
      <c r="B25" s="24" t="s">
        <v>238</v>
      </c>
      <c r="C25" s="23"/>
      <c r="D25" s="23"/>
      <c r="E25" s="23"/>
      <c r="F25" s="23"/>
      <c r="G25" s="23"/>
    </row>
    <row r="26" spans="1:7" x14ac:dyDescent="0.2">
      <c r="C26" s="25" t="s">
        <v>253</v>
      </c>
      <c r="D26" s="26">
        <v>70</v>
      </c>
      <c r="E26" s="27" t="s">
        <v>223</v>
      </c>
    </row>
    <row r="27" spans="1:7" x14ac:dyDescent="0.2">
      <c r="C27" s="28" t="s">
        <v>239</v>
      </c>
      <c r="D27" s="29">
        <v>20000</v>
      </c>
      <c r="E27" s="30" t="s">
        <v>223</v>
      </c>
    </row>
    <row r="28" spans="1:7" x14ac:dyDescent="0.2">
      <c r="C28" s="28" t="s">
        <v>240</v>
      </c>
      <c r="D28" s="29">
        <v>10000</v>
      </c>
      <c r="E28" t="s">
        <v>223</v>
      </c>
    </row>
    <row r="29" spans="1:7" x14ac:dyDescent="0.2">
      <c r="B29" t="s">
        <v>229</v>
      </c>
    </row>
    <row r="30" spans="1:7" x14ac:dyDescent="0.2">
      <c r="C30" s="28" t="s">
        <v>241</v>
      </c>
      <c r="D30" s="31" t="s">
        <v>242</v>
      </c>
    </row>
    <row r="31" spans="1:7" ht="15" customHeight="1" x14ac:dyDescent="0.2">
      <c r="C31" s="120" t="s">
        <v>243</v>
      </c>
      <c r="D31" s="120"/>
      <c r="E31" s="120"/>
      <c r="F31" s="32">
        <f>MIN(Area*Kostnad_per_kvcm_etabl+gatuträdetabl,85000)</f>
        <v>70273.067649152435</v>
      </c>
      <c r="G31" t="s">
        <v>223</v>
      </c>
    </row>
    <row r="32" spans="1:7" ht="15" customHeight="1" x14ac:dyDescent="0.2">
      <c r="C32" s="120" t="s">
        <v>244</v>
      </c>
      <c r="D32" s="120"/>
      <c r="E32" s="120"/>
      <c r="F32" s="32">
        <f>MIN(Area*Kostnad_per_kvcm_etabl+övrigmarketabl,75000)</f>
        <v>60273.067649152435</v>
      </c>
      <c r="G32" t="s">
        <v>223</v>
      </c>
    </row>
    <row r="34" spans="1:7" ht="18.75" x14ac:dyDescent="0.3">
      <c r="A34" s="33"/>
      <c r="B34" s="34" t="s">
        <v>245</v>
      </c>
      <c r="C34" s="33"/>
      <c r="D34" s="33"/>
      <c r="E34" s="33"/>
      <c r="F34" s="33"/>
      <c r="G34" s="33"/>
    </row>
    <row r="35" spans="1:7" ht="15" x14ac:dyDescent="0.25">
      <c r="C35" s="35" t="s">
        <v>232</v>
      </c>
      <c r="D35" s="36">
        <f>Trädets_värde</f>
        <v>127786.52366863909</v>
      </c>
      <c r="E35" s="37" t="s">
        <v>223</v>
      </c>
    </row>
    <row r="36" spans="1:7" ht="15" x14ac:dyDescent="0.25">
      <c r="C36" s="38" t="s">
        <v>246</v>
      </c>
      <c r="D36" s="39">
        <f>skadorvitalitet</f>
        <v>1</v>
      </c>
    </row>
    <row r="37" spans="1:7" ht="15" x14ac:dyDescent="0.25">
      <c r="C37" s="40" t="s">
        <v>247</v>
      </c>
      <c r="D37" s="41">
        <f>IF(D30="gatuträd",F31,F32)</f>
        <v>60273.067649152435</v>
      </c>
      <c r="E37" s="40" t="s">
        <v>223</v>
      </c>
    </row>
    <row r="38" spans="1:7" ht="15.75" x14ac:dyDescent="0.2">
      <c r="C38" s="42" t="s">
        <v>248</v>
      </c>
      <c r="D38" s="43">
        <f>Trädets_värde*summaskador+planteringetableringkostnad</f>
        <v>188059.59131779152</v>
      </c>
      <c r="E38" s="44" t="s">
        <v>223</v>
      </c>
    </row>
    <row r="40" spans="1:7" x14ac:dyDescent="0.2">
      <c r="B40" s="45" t="s">
        <v>256</v>
      </c>
    </row>
  </sheetData>
  <mergeCells count="3">
    <mergeCell ref="D8:G8"/>
    <mergeCell ref="C31:E31"/>
    <mergeCell ref="C32:E3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9</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14</vt:i4>
      </vt:variant>
    </vt:vector>
  </HeadingPairs>
  <TitlesOfParts>
    <vt:vector size="17" baseType="lpstr">
      <vt:lpstr>Uträkning av ersättningsvärde</vt:lpstr>
      <vt:lpstr>Formler</vt:lpstr>
      <vt:lpstr>Formulär enstaka träd</vt:lpstr>
      <vt:lpstr>Area</vt:lpstr>
      <vt:lpstr>area1214</vt:lpstr>
      <vt:lpstr>basvärde</vt:lpstr>
      <vt:lpstr>diam1214</vt:lpstr>
      <vt:lpstr>EUR</vt:lpstr>
      <vt:lpstr>gatuträdetabl</vt:lpstr>
      <vt:lpstr>Kostnad_per_kvcm_etabl</vt:lpstr>
      <vt:lpstr>kvadratcmpris</vt:lpstr>
      <vt:lpstr>planteringetableringkostnad</vt:lpstr>
      <vt:lpstr>skadorvitalitet</vt:lpstr>
      <vt:lpstr>Stamomkrets</vt:lpstr>
      <vt:lpstr>summaskador</vt:lpstr>
      <vt:lpstr>Trädets_värde</vt:lpstr>
      <vt:lpstr>övrigmarketabl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dc:creator>
  <cp:lastModifiedBy>BORONI Diego</cp:lastModifiedBy>
  <cp:revision>2</cp:revision>
  <dcterms:created xsi:type="dcterms:W3CDTF">2012-06-10T08:34:30Z</dcterms:created>
  <dcterms:modified xsi:type="dcterms:W3CDTF">2024-11-04T13:14:24Z</dcterms:modified>
</cp:coreProperties>
</file>