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thereum" sheetId="1" r:id="rId4"/>
    <sheet state="visible" name="Eth Removed" sheetId="2" r:id="rId5"/>
    <sheet state="visible" name="Cardano" sheetId="3" r:id="rId6"/>
    <sheet state="visible" name="Cardano Removed" sheetId="4" r:id="rId7"/>
  </sheets>
  <definedNames/>
  <calcPr/>
</workbook>
</file>

<file path=xl/sharedStrings.xml><?xml version="1.0" encoding="utf-8"?>
<sst xmlns="http://schemas.openxmlformats.org/spreadsheetml/2006/main" count="3531" uniqueCount="3181">
  <si>
    <t>account</t>
  </si>
  <si>
    <t>wallet name</t>
  </si>
  <si>
    <t>eth count</t>
  </si>
  <si>
    <t>percentage of stake</t>
  </si>
  <si>
    <t>transaction count</t>
  </si>
  <si>
    <t>% of total supply pre</t>
  </si>
  <si>
    <t>account number pre</t>
  </si>
  <si>
    <t>0xb8d2b921c0ea0ca27266fa63907a079ef25084d0</t>
  </si>
  <si>
    <t>60,048.50103088 Ether</t>
  </si>
  <si>
    <t>% of total supply after</t>
  </si>
  <si>
    <t>account number after</t>
  </si>
  <si>
    <t>0xcafea35ce5a2fc4ced4464da4349f81a122fd12b</t>
  </si>
  <si>
    <t>98,186.39555857 Ether</t>
  </si>
  <si>
    <t>total tx's</t>
  </si>
  <si>
    <t>0x203520f4ec42ea39b03f62b20e20cf17db5fdfa7</t>
  </si>
  <si>
    <t>155,745.85295384 Ether</t>
  </si>
  <si>
    <t>0xbd02c51150a4ab6ce97b9de2025644594f3e75b8</t>
  </si>
  <si>
    <t>53,318.16354459 Ether</t>
  </si>
  <si>
    <t>0xca0a044400c1fa857e4cd0c95d86376b85659303</t>
  </si>
  <si>
    <t>76,630.72347572 Ether</t>
  </si>
  <si>
    <t>0x3727cfcbd85390bb11b3ff421878123adb866be8</t>
  </si>
  <si>
    <t>62,770.38132997 Ether</t>
  </si>
  <si>
    <t>0x22ffda6813f4f34c520bf36e5ea01167bc9df159</t>
  </si>
  <si>
    <t>50,205.22741915 Ether</t>
  </si>
  <si>
    <t>0x189b9cbd4aff470af2c0102f365fc1823d857965</t>
  </si>
  <si>
    <t>250,453.50870249 Ether</t>
  </si>
  <si>
    <t>0x7d6149ad9a573a6e2ca6ebf7d4897c1b766841b4</t>
  </si>
  <si>
    <t>117,607.61055661 Ether</t>
  </si>
  <si>
    <t>0x46f80018211d5cbbc988e853a8683501fca4ee9b</t>
  </si>
  <si>
    <t>67,871.48316583 Ether</t>
  </si>
  <si>
    <t>0xa43d2e05ed00c040c8422a88cb8ede921a539f92</t>
  </si>
  <si>
    <t>59,013.14017755 Ether</t>
  </si>
  <si>
    <t>0xb9711550ec6dc977f26b73809a2d6791c0f0e9c8</t>
  </si>
  <si>
    <t>131,926.30646076 Ether</t>
  </si>
  <si>
    <t>0x4399f61795d3e50096e236a6d31ab24470c99fd5</t>
  </si>
  <si>
    <t>108,473.616609 Ether</t>
  </si>
  <si>
    <t>0xbddf00563c9abd25b576017f08c46982012f12be</t>
  </si>
  <si>
    <t>212,040.678434 Ether</t>
  </si>
  <si>
    <t>0x265eac8035912aecc793947e6a55cd3284801772</t>
  </si>
  <si>
    <t>67,378.50657611 Ether</t>
  </si>
  <si>
    <t>0x3bc643a841915a267ee067b580bd802a66001c1d</t>
  </si>
  <si>
    <t>77,515.54859784 Ether</t>
  </si>
  <si>
    <t>0x8759b0b1d9cba80e3836228dfb982abaa2c48b97</t>
  </si>
  <si>
    <t>63,734.36885313 Ether</t>
  </si>
  <si>
    <t>0xb5ab08d153218c1a6a5318b14eeb92df0fb168d6</t>
  </si>
  <si>
    <t>135,283.67679328 Ether</t>
  </si>
  <si>
    <t>0xdc1487e092caba080c6badafaa75a58ce7a2ec34</t>
  </si>
  <si>
    <t>180,831.78817332 Ether</t>
  </si>
  <si>
    <t>0x92cf9066c657b1f63a7a2dc37255b31be6ef1858</t>
  </si>
  <si>
    <t>63,413.41030219 Ether</t>
  </si>
  <si>
    <t>0xd548dd6ccc7a563346372fa0d8cef06e1683b0e3</t>
  </si>
  <si>
    <t>0xc4d5b7c576edfbac20fa081cff79ec745193e207</t>
  </si>
  <si>
    <t>63,386.12542782 Ether</t>
  </si>
  <si>
    <t>0xd83faada51552a9cbc153a295c5e5d08b7dc4cd3</t>
  </si>
  <si>
    <t>116,794.94188713 Ether</t>
  </si>
  <si>
    <t>0x756d64dc5edb56740fc617628dc832ddbcfd373c</t>
  </si>
  <si>
    <t>220,567.32434782 Ether</t>
  </si>
  <si>
    <t>0x7f3a1e45f67e92c880e573b43379d71ee089db54</t>
  </si>
  <si>
    <t>54,497.61736345 Ether</t>
  </si>
  <si>
    <t>0x1b3cb81e51011b549d78bf720b0d924ac763a7c2</t>
  </si>
  <si>
    <t>347,300.00414221 Ether</t>
  </si>
  <si>
    <t>0x5bcd25b6e044b97dfc941b9ec4b617ec10e1abcd</t>
  </si>
  <si>
    <t>59,390.392006 Ether</t>
  </si>
  <si>
    <t>0xdf1fc5523f2e5ea4f6dac2eaed3263953a391b0c</t>
  </si>
  <si>
    <t>55,000.87038603 Ether</t>
  </si>
  <si>
    <t>0xc1bf8f2acc5d5824974ce4c90a8438421150f753</t>
  </si>
  <si>
    <t>55,491.7385301 Ether</t>
  </si>
  <si>
    <t>0x611f97d450042418e7338cbdd19202711563df01</t>
  </si>
  <si>
    <t>74,534.95685827 Ether</t>
  </si>
  <si>
    <t>0x9e927c02c9eadae63f5efb0dd818943c7262fb8e</t>
  </si>
  <si>
    <t>110,396.22298624 Ether</t>
  </si>
  <si>
    <t>0xa1a45e91164cdab8fa596809a9b24f8d4fdbe0f3</t>
  </si>
  <si>
    <t>116,005.51342957 Ether</t>
  </si>
  <si>
    <t>0xecef66258cc21cb742ac34c68375b311fd3f34cc</t>
  </si>
  <si>
    <t>0x084ef8564b4f75a70b7ad5e8aabf73edac005397</t>
  </si>
  <si>
    <t>98,317.77017838 Ether</t>
  </si>
  <si>
    <t>0x176f3dab24a159341c0509bb36b833e7fdd0a132</t>
  </si>
  <si>
    <t>240,280.57786674 Ether</t>
  </si>
  <si>
    <t>0x2d1566722288be5525b548a642c98b546f116aa0</t>
  </si>
  <si>
    <t>101,746.8919216 Ether</t>
  </si>
  <si>
    <t>0xcac9c634b4464efe71a9a5910edba06686baf457</t>
  </si>
  <si>
    <t>97,500.14489918 Ether</t>
  </si>
  <si>
    <t>0x629e7da20197a5429d30da36e77d06cdf796b71a</t>
  </si>
  <si>
    <t>Wormhole Network Exploiter</t>
  </si>
  <si>
    <t>93,750.62308981 Ether</t>
  </si>
  <si>
    <t>0xf443864ba5d5361bbc54298551067194f980a635</t>
  </si>
  <si>
    <t>105,698.82660443 Ether</t>
  </si>
  <si>
    <t>0xb4f4317b7885de16305d1303570879c21f378255</t>
  </si>
  <si>
    <t>0x84bf16e7675cee22d0e0302913ccf58b45333ddf</t>
  </si>
  <si>
    <t>106,334.69353467 Ether</t>
  </si>
  <si>
    <t>0x4ed97d6470f5121a8e02498ea37a50987da0eec0</t>
  </si>
  <si>
    <t>97,500.14489917 Ether</t>
  </si>
  <si>
    <t>0xc882b111a75c0c657fc507c04fbfcd2cc984f071</t>
  </si>
  <si>
    <t>140,860.07001676 Ether</t>
  </si>
  <si>
    <t>0x220866b1a2219f40e72f5c628b65d54268ca3a9d</t>
  </si>
  <si>
    <t>Vb 3</t>
  </si>
  <si>
    <t>250,001.0104777 Ether</t>
  </si>
  <si>
    <t>0xc76c7253592e27f090019f9949585366f799d6f7</t>
  </si>
  <si>
    <t>108,511.96582346 Ether</t>
  </si>
  <si>
    <t>0xa7e4fecddc20d83f36971b67e13f1abc98dfcfa6</t>
  </si>
  <si>
    <t>172,038.06721963 Ether</t>
  </si>
  <si>
    <t>0x368d43c23843ca9b49dc861d80251bda6a090367</t>
  </si>
  <si>
    <t>106,701.00765687 Ether</t>
  </si>
  <si>
    <t>0x4e5fab20b7b83c6f557b20c820883eab0a0b343b</t>
  </si>
  <si>
    <t>0x3fd6b1e25200fdda352cbc911ffcd4308895a7d0</t>
  </si>
  <si>
    <t>0xca8fa8f0b631ecdb18cda619c4fc9d197c8affca</t>
  </si>
  <si>
    <t>325,000.48166575 Ether</t>
  </si>
  <si>
    <t>0xcdbf58a9a9b54a2c43800c50c7192946de858321</t>
  </si>
  <si>
    <t>193,799.07220426 Ether</t>
  </si>
  <si>
    <t>0x79f67f689b9925710d4dda2a39d680e9cea61c81</t>
  </si>
  <si>
    <t>121,198.18173238 Ether</t>
  </si>
  <si>
    <t>0x6d9d2b30df394f17a5058aceb9a4d3446f1bc042</t>
  </si>
  <si>
    <t>106,486.20769395 Ether</t>
  </si>
  <si>
    <t>0x1f72b240b6fffceba07bdaa097cc7b216a643a0f</t>
  </si>
  <si>
    <t>0x54cee0ef273d3d08ed120b0c561c0284a4c4490e</t>
  </si>
  <si>
    <t>0x6e414cfad874d8ee716ea0299d40011207c907b8</t>
  </si>
  <si>
    <t>97,500.14495052 Ether</t>
  </si>
  <si>
    <t>0xff2ac8c5834a7585fcc97edb8ba2431c4beab487</t>
  </si>
  <si>
    <t>97,500.14489196 Ether</t>
  </si>
  <si>
    <t>0x0a8f6257ef3ed3efdd8dd18dd9294d3e333ad7fc</t>
  </si>
  <si>
    <t>63,824.04711351 Ether</t>
  </si>
  <si>
    <t>0xcaaad25746a0e04a3c7eff86422991b00fd3d76a</t>
  </si>
  <si>
    <t>0x303c741bb15c9c4b1c72320f6df702b32da80519</t>
  </si>
  <si>
    <t>70,032.18349979 Ether</t>
  </si>
  <si>
    <t>0x6b2069bde6b87d0f882abbdc6eb4fcbd0a90bb96</t>
  </si>
  <si>
    <t>63,991.09113001 Ether</t>
  </si>
  <si>
    <t>0xad0d53cf033ab63dc72d653640766ee1d366cef6</t>
  </si>
  <si>
    <t>65,267.19459761 Ether</t>
  </si>
  <si>
    <t>0x10cad69cbd241d36ed8c6d83a9f30b380134d1bc</t>
  </si>
  <si>
    <t>63,808.14442007 Ether</t>
  </si>
  <si>
    <t>0x9aabd298b30d034f8c64f86aa25fc74b9f70930f</t>
  </si>
  <si>
    <t>0x35aeed3aa9657abf8b847038bb591b51e1e4c69f</t>
  </si>
  <si>
    <t>141,871.70329884 Ether</t>
  </si>
  <si>
    <t>0x3dd223968c2acb1071dfb327cc0065a5fa4d4b15</t>
  </si>
  <si>
    <t>92,353.83108301 Ether</t>
  </si>
  <si>
    <t>0xd65d71e5ecccfcf72b84cad65370626e048d1b33</t>
  </si>
  <si>
    <t>0xe27f62b70ab44d7fd1842dce66138a31940fa29a</t>
  </si>
  <si>
    <t>0x04b7f4195595d8132dd8249cc8dc7e79a6ae772b</t>
  </si>
  <si>
    <t>0x46533f26eb4080e2050e3f8a3014aedf7b5fdb12</t>
  </si>
  <si>
    <t>68,134.54426688 Ether</t>
  </si>
  <si>
    <t>0x1b7b5b4bed048d86976d7cf51d9c4ea24e20ade7</t>
  </si>
  <si>
    <t>64,628.45223452 Ether</t>
  </si>
  <si>
    <t>0x3f4ac8d3e1414b5351e632391908177c012c65cc</t>
  </si>
  <si>
    <t>64,525.41575714 Ether</t>
  </si>
  <si>
    <t>0x19bf56fca395a600c20f732b05757f30ad24a719</t>
  </si>
  <si>
    <t>0xe9a5a2acfa9bee149ed28fcbf12b60ff2ad97efb</t>
  </si>
  <si>
    <t>0xb3177d9873b7ac246874114d8760e66dc5e797cc</t>
  </si>
  <si>
    <t>63,886.51007539 Ether</t>
  </si>
  <si>
    <t>0xb3764761e297d6f121e79c32a65829cd1ddb4d32</t>
  </si>
  <si>
    <t>Multisig Exploit Hacker</t>
  </si>
  <si>
    <t>83,017.20927198 Ether</t>
  </si>
  <si>
    <t>0xfcd159d0fef5b1003e10d91a5b79d52bbb8cd05d</t>
  </si>
  <si>
    <t>0xac08f21ef597a51865d69896f09b52472acde80d</t>
  </si>
  <si>
    <t>69,393.36406281 Ether</t>
  </si>
  <si>
    <t>0x92f71d08f5ee94a7bf40fab05beda3545b55ad2a</t>
  </si>
  <si>
    <t>64,557.01381512 Ether</t>
  </si>
  <si>
    <t>0xdb3c617cdd2fbf0bb4309c325f47678e37f096d9</t>
  </si>
  <si>
    <t>135,188.02593773 Ether</t>
  </si>
  <si>
    <t>0xf481b7fab9f5d0e74f21ae595a749634fb053619</t>
  </si>
  <si>
    <t>129,231.42213492 Ether</t>
  </si>
  <si>
    <t>0xa463597d49f54fe6a811fb894cbd67c7f92852b0</t>
  </si>
  <si>
    <t>97,308.18318792 Ether</t>
  </si>
  <si>
    <t>0xb93d8596ac840816bd366dc0561e8140afd0d1cb</t>
  </si>
  <si>
    <t>139,701.32901124 Ether</t>
  </si>
  <si>
    <t>0x36b6751586614d647d8a3f495e82bdcf250914c8</t>
  </si>
  <si>
    <t>96,812.49221274 Ether</t>
  </si>
  <si>
    <t>0x831c3720681096f276cb016b51a33433d7cb2faa</t>
  </si>
  <si>
    <t>64,138.68617201 Ether</t>
  </si>
  <si>
    <t>0xd5268a476aadd1a6729df5b3e5e8f2c1004139af</t>
  </si>
  <si>
    <t>130,876.36102822 Ether</t>
  </si>
  <si>
    <t>0xe93fc974908003faddf0bd972b05b6494368d3f5</t>
  </si>
  <si>
    <t>71,063.18608575 Ether</t>
  </si>
  <si>
    <t>0x7ced76dde9203a554df01cbb1ed0d17e9bce7524</t>
  </si>
  <si>
    <t>64,046.41159488 Ether</t>
  </si>
  <si>
    <t>0x7ead3a4361bd26a20deb89c9470be368ee9cb6f1</t>
  </si>
  <si>
    <t>132,432.5378388 Ether</t>
  </si>
  <si>
    <t>0x807cc0e799dcc651d94595e1f7f6e7373ef8f96a</t>
  </si>
  <si>
    <t>0x8d95842b0bca501446683be598e12f1c616770c1</t>
  </si>
  <si>
    <t>143,011.65718044 Ether</t>
  </si>
  <si>
    <t>0x999e77c988c4c1451d3b1c104a6cca7813a9946e</t>
  </si>
  <si>
    <t>108,796.83359232 Ether</t>
  </si>
  <si>
    <t>0x6fb8ebc19bc2a9fa4413ba6a0ca6fa99e974b461</t>
  </si>
  <si>
    <t>0x282edab8a933bc1c02649fe3ea2842ecbe9928a7</t>
  </si>
  <si>
    <t>65,006.10053515 Ether</t>
  </si>
  <si>
    <t>0x1bd3fc5ac794e7af8e834a8a4d25b08acd9266ce</t>
  </si>
  <si>
    <t>129,392.17132579 Ether</t>
  </si>
  <si>
    <t>0x2fd56159f4c8664a1de5c75e430338cfa58cd5b9</t>
  </si>
  <si>
    <t>98,134.7942153 Ether</t>
  </si>
  <si>
    <t>0xf196c023de1f19d6529133759f449c4b01ce0f51</t>
  </si>
  <si>
    <t>0xa5068741aecfeb8f8ff503d6e73e13b6586a6980</t>
  </si>
  <si>
    <t>130,430.5641831 Ether</t>
  </si>
  <si>
    <t>0xd47b4a4c6207b1ee0eb1dd4e5c46a19b50fec00b</t>
  </si>
  <si>
    <t>0x595faf77e533a5cd30ab5859c9a0116de8bad8db</t>
  </si>
  <si>
    <t>0xd65fb7d4cb595833e84c3c094bd4779bab0d4c62</t>
  </si>
  <si>
    <t>0x5b5b69f4e0add2df5d2176d7dbd20b4897bc7ec4</t>
  </si>
  <si>
    <t>169,031.99358368 Ether</t>
  </si>
  <si>
    <t>0x0c23fc0ef06716d2f8ba19bc4bed56d045581f2d</t>
  </si>
  <si>
    <t>199,999.99 Ether</t>
  </si>
  <si>
    <t>0xd40e8cee01a147f0a24524d725ef1f0297ba6b06</t>
  </si>
  <si>
    <t>62,251.18699326 Ether</t>
  </si>
  <si>
    <t>0x2b6ed29a95753c3ad948348e3e7b1a251080ffb9</t>
  </si>
  <si>
    <t>250,000.01707318 Ether</t>
  </si>
  <si>
    <t>0xd4914762f9bd566bd0882b71af5439c0476d2ff6</t>
  </si>
  <si>
    <t>Gatecoin Hacker 1</t>
  </si>
  <si>
    <t>59,480.51000001 Ether</t>
  </si>
  <si>
    <t>0x1342a001544b8b7ae4a5d374e33114c66d78bd5f</t>
  </si>
  <si>
    <t>Gatecoin Hacker 2</t>
  </si>
  <si>
    <t>59,491.41000001 Ether</t>
  </si>
  <si>
    <t>0x0a4c79ce84202b03e95b7a692e5d728d83c44c76</t>
  </si>
  <si>
    <t>254,248.45402515 Ether</t>
  </si>
  <si>
    <t>0x9a1ed80ebc9936cee2d3db944ee6bd8d407e7f9f</t>
  </si>
  <si>
    <t>150,000.00009295 Ether</t>
  </si>
  <si>
    <t>0x2eb08efb9e10d9f56e46938f28c13ecb33f67b15</t>
  </si>
  <si>
    <t>55,080.99289007 Ether</t>
  </si>
  <si>
    <t>0xa0e239b0abf4582366adaff486ee268c848c4409</t>
  </si>
  <si>
    <t>64,282.19517837 Ether</t>
  </si>
  <si>
    <t>0xc91f493d7ded10623e356a52455dbb715f51b3c6</t>
  </si>
  <si>
    <t>50,018.13888186 Ether</t>
  </si>
  <si>
    <t>0x9845e1909dca337944a0272f1f9f7249833d2d19</t>
  </si>
  <si>
    <t>240,001.2048007 Ether</t>
  </si>
  <si>
    <t>0xbf3aeb96e164ae67e763d9e050ff124e7c3fdd28</t>
  </si>
  <si>
    <t>187,068.19561308 Ether</t>
  </si>
  <si>
    <t>0xd04daa65144b97f147fbc9a9b45e741df0a28fd7</t>
  </si>
  <si>
    <t>64,301.09604255 Ether</t>
  </si>
  <si>
    <t>0x67f706db3bbd04a250eed049386c5d09c4ee31f0</t>
  </si>
  <si>
    <t>100,784.24721512 Ether</t>
  </si>
  <si>
    <t>0x701c484bfb40ac628afa487b6082f084b14af0bd</t>
  </si>
  <si>
    <t>150,000.00107622 Ether</t>
  </si>
  <si>
    <t>0xfd898a0f677e97a9031654fc79a27cb5e31da34a</t>
  </si>
  <si>
    <t>150,000.10008281 Ether</t>
  </si>
  <si>
    <t>0xd49a1525b46f9149ff665807c925bd83b5a6d7e3</t>
  </si>
  <si>
    <t>51,111.95757564 Ether</t>
  </si>
  <si>
    <t>0x795cbc7a670d06e56cd2197d4ca175e081a416ad</t>
  </si>
  <si>
    <t>61,397.35443308 Ether</t>
  </si>
  <si>
    <t>0x76ae5632ae65d95dd704218920f7d8ac4daef9cc</t>
  </si>
  <si>
    <t>101,388.61761361 Ether</t>
  </si>
  <si>
    <t>0x3262f13a39efaca789ae58390441c9ed76bc658a</t>
  </si>
  <si>
    <t>138,498.04165199 Ether</t>
  </si>
  <si>
    <t>0x8156b28ca956c3a8bab86e1d38d8648d58cd23ec</t>
  </si>
  <si>
    <t>66,895.14616226 Ether</t>
  </si>
  <si>
    <t>0x18709e89bd403f470088abdacebe86cc60dda12e</t>
  </si>
  <si>
    <t>90,000.07140996 Ether</t>
  </si>
  <si>
    <t>0x37e3bc492735d3d84f2b126cffaf4f0a95bff049</t>
  </si>
  <si>
    <t>70,635.65466188 Ether</t>
  </si>
  <si>
    <t>0x47029dc4f3922706bf670d335c45550cff4f6a35</t>
  </si>
  <si>
    <t>65,857.53013735 Ether</t>
  </si>
  <si>
    <t>0xdfb6a4b143f6a1de4725c451c46433801de52bfd</t>
  </si>
  <si>
    <t>62,000.28142684 Ether</t>
  </si>
  <si>
    <t>0x43dffbf34c06eaf9cd1f9b4c6848b0f1891434b3</t>
  </si>
  <si>
    <t>59,602.505861 Ether</t>
  </si>
  <si>
    <t>0x4756eeebf378046f8dd3cb6fa908d93bfd45f139</t>
  </si>
  <si>
    <t>167,720.90839983 Ether</t>
  </si>
  <si>
    <t>0x991a7ff3cb20d5b5d6d9be5efec4e4c51cddad7a</t>
  </si>
  <si>
    <t>53,270.49161766 Ether</t>
  </si>
  <si>
    <t>0xa8dcc0373822b94d7f57326be24ca67bafcaad6b</t>
  </si>
  <si>
    <t>159,723.38184877 Ether</t>
  </si>
  <si>
    <t>0xd03be958e6b8da2d28ac8231a2291d6e4f0a7ea7</t>
  </si>
  <si>
    <t>55,244.06450165 Ether</t>
  </si>
  <si>
    <t>0x5657e633be5912c6bab132315609b51aadd01f95</t>
  </si>
  <si>
    <t>52,021.80280012 Ether</t>
  </si>
  <si>
    <t>0x554f4476825293d4ad20e02b54aca13956acc40a</t>
  </si>
  <si>
    <t>167,628.98648619 Ether</t>
  </si>
  <si>
    <t>0xa0efb63be0db8fc11681a598bf351a42a6ff50e0</t>
  </si>
  <si>
    <t>169,861.72928927 Ether</t>
  </si>
  <si>
    <t>0x8033539e873b3f0deaba706dd6d3480e0dd5cb30</t>
  </si>
  <si>
    <t>75,311.97593314 Ether</t>
  </si>
  <si>
    <t>0xf203f6ce087e91c88881d0390f54c3dcb30fcd76</t>
  </si>
  <si>
    <t>127,637.69568589 Ether</t>
  </si>
  <si>
    <t>0x3c68e2be148cfa3da533d7bbceb4973deebc0df3</t>
  </si>
  <si>
    <t>120,874.37556365 Ether</t>
  </si>
  <si>
    <t>0x4eac9ce57af61a6fb1f61f0bf1d8586412be30bc</t>
  </si>
  <si>
    <t>102,002.99467199 Ether</t>
  </si>
  <si>
    <t>0xd4fcc07a8da7d55599167991d4ab47f976d0a306</t>
  </si>
  <si>
    <t>61,413.5572 Ether</t>
  </si>
  <si>
    <t>0xe523fc253bcdea8373e030ee66e00c6864776d70</t>
  </si>
  <si>
    <t>194,764.85765986 Ether</t>
  </si>
  <si>
    <t>0xfe01a216234f79cfc3bea7513e457c6a9e50250d</t>
  </si>
  <si>
    <t>150,000.00407266 Ether</t>
  </si>
  <si>
    <t>0x9c2fc4fc75fa2d7eb5ba9147fa7430756654faa9</t>
  </si>
  <si>
    <t>150,000.00000724 Ether</t>
  </si>
  <si>
    <t>0xe4f4866437513e7e023fb3933ba43045312b7459</t>
  </si>
  <si>
    <t>86,484.61667426 Ether</t>
  </si>
  <si>
    <t>0xc39cc669a548c661dfa6b5a1eeaa389d1ec53143</t>
  </si>
  <si>
    <t>80,000.0003811 Ether</t>
  </si>
  <si>
    <t>0xceffc7330317f72957c662d072a5e7d63b9b578c</t>
  </si>
  <si>
    <t>50,399.93895 Ether</t>
  </si>
  <si>
    <t>0x50cb0508434b4c68a2c4fde30b02b269d2d5b6bd</t>
  </si>
  <si>
    <t>50,005.98478689 Ether</t>
  </si>
  <si>
    <t>0xb8cda067fabedd1bb6c11c626862d7255a2414fe</t>
  </si>
  <si>
    <t>150,000.00128758 Ether</t>
  </si>
  <si>
    <t>0x4b4a011c420b91260a272afd91e54accdafdfc1d</t>
  </si>
  <si>
    <t>150,000.00100722 Ether</t>
  </si>
  <si>
    <t>0xb20411c403687d1036e05c8a7310a0f218429503</t>
  </si>
  <si>
    <t>150,000.00015501 Ether</t>
  </si>
  <si>
    <t>0x5f0cc098cfef729a0c1072268945d1a5fd57b45d</t>
  </si>
  <si>
    <t>100,000.04831809 Ether</t>
  </si>
  <si>
    <t>0x2268f45acb887e0a4e9c8714798fa7892629e91f</t>
  </si>
  <si>
    <t>75,759.83100133 Ether</t>
  </si>
  <si>
    <t>0x50bd66bfddf48b8914602bf51c93756731ec51ae</t>
  </si>
  <si>
    <t>50,001.00561846 Ether</t>
  </si>
  <si>
    <t>0xc4cf565a5d25ee2803c9b8e91fc3d7c62e79fe69</t>
  </si>
  <si>
    <t>150,000.00068612 Ether</t>
  </si>
  <si>
    <t>0x7ae92148e79d60a0749fd6de374c8e81dfddf792</t>
  </si>
  <si>
    <t>150,000.00008274 Ether</t>
  </si>
  <si>
    <t>0xba18ded5e0d604a86428282964ae0bb249ceb9d0</t>
  </si>
  <si>
    <t>150,000.00006149 Ether</t>
  </si>
  <si>
    <t>0xd05e6bf1a00b5b4c9df909309f19e29af792422b</t>
  </si>
  <si>
    <t>150,000.00005824 Ether</t>
  </si>
  <si>
    <t>0x19d599012788b991ff542f31208bab21ea38403e</t>
  </si>
  <si>
    <t>150,000.00002224 Ether</t>
  </si>
  <si>
    <t>0x0f00294c6e4c30d9ffc0557fec6c586e6f8c3935</t>
  </si>
  <si>
    <t>150,000.0000073 Ether</t>
  </si>
  <si>
    <t>0x828103b231b39fffce028562412b3c04a4640e64</t>
  </si>
  <si>
    <t>150,000.00000727 Ether</t>
  </si>
  <si>
    <t>0x1fe29b608c1cab7b7354fc96c7bbb2a68355ced6</t>
  </si>
  <si>
    <t>70,000.971612 Ether</t>
  </si>
  <si>
    <t>0x998a7fd73446cd6532bf3058a270581730b27137</t>
  </si>
  <si>
    <t>58,938.03695535 Ether</t>
  </si>
  <si>
    <t>0x77afe94859163abf0b90725d69e904ea91446c7b</t>
  </si>
  <si>
    <t>0xca582d9655a50e6512045740deb0de3a7ee5281f</t>
  </si>
  <si>
    <t>0xeb2b00042ce4522ce2d1aacee6f312d26c4eb9d6</t>
  </si>
  <si>
    <t>0x091933ee1088cdf5daace8baec0997a4e93f0dd6</t>
  </si>
  <si>
    <t>0xb9fa6e54025b4f0829d8e1b42e8b846914659632</t>
  </si>
  <si>
    <t>150,000.00000725 Ether</t>
  </si>
  <si>
    <t>0x0c05ec4db907cfb91b2a1a29e7b86688b7568a6d</t>
  </si>
  <si>
    <t>0xe04cf52e9fafa3d9bf14c407afff94165ef835f7</t>
  </si>
  <si>
    <t>0x0e58e8993100f1cbe45376c410f97f4893d9bfcd</t>
  </si>
  <si>
    <t>90,000.26425536 Ether</t>
  </si>
  <si>
    <t>0xa580e49df5d054d69cf1b2ef4af847c6e6f64d30</t>
  </si>
  <si>
    <t>90,000.14552772 Ether</t>
  </si>
  <si>
    <t>0x9b07c94f1d39d24b68da8ff7c78adb8b70238a75</t>
  </si>
  <si>
    <t>90,000.14537524 Ether</t>
  </si>
  <si>
    <t>0x22a54a1eb8c573bbf845dd1ff64c8df05502c1b0</t>
  </si>
  <si>
    <t>90,000.14525116 Ether</t>
  </si>
  <si>
    <t>0xda29accfb77995bef70bcf6478a73e9acb07732d</t>
  </si>
  <si>
    <t>90,000.14519803 Ether</t>
  </si>
  <si>
    <t>0xf29c6705f188526e0029a92ee6bc21ebc750b675</t>
  </si>
  <si>
    <t>90,000.14519368 Ether</t>
  </si>
  <si>
    <t>0x03d615c04be905790dbef2df0472a2e901ccd810</t>
  </si>
  <si>
    <t>90,000.14504802 Ether</t>
  </si>
  <si>
    <t>0x5d71f4d4f6048112a3b21433fbcfba5f1f39549f</t>
  </si>
  <si>
    <t>90,000.13561225 Ether</t>
  </si>
  <si>
    <t>0xbfbb460bf6ba9a22fe426838f137b651ec325b95</t>
  </si>
  <si>
    <t>90,000.01785162 Ether</t>
  </si>
  <si>
    <t>0x6586ce3d543e0c57b347f0c3b9eeed2f132c104f</t>
  </si>
  <si>
    <t>84,999.995412 Ether</t>
  </si>
  <si>
    <t>0x04ed6d343c9c358687b772f1edb265482e33a8a8</t>
  </si>
  <si>
    <t>56,000.2 Ether</t>
  </si>
  <si>
    <t>0x6220d7a458a68d6a554e5904792049fd2ef6bbcc</t>
  </si>
  <si>
    <t>50,000.419059 Ether</t>
  </si>
  <si>
    <t>0x86a6a0080b1a4c9390416cf73ffb02738d94f8d6</t>
  </si>
  <si>
    <t>93,032.0962768 Ether</t>
  </si>
  <si>
    <t>0xfda99139c5612c120116a23497fd33d273218c33</t>
  </si>
  <si>
    <t>90,000.00869706 Ether</t>
  </si>
  <si>
    <t>0x7c2a289c0523e748c286a37570d2efc16d2c934e</t>
  </si>
  <si>
    <t>55,000.553059 Ether</t>
  </si>
  <si>
    <t>0x07f1d450b16e53302931c5362ee0ab41f2978541</t>
  </si>
  <si>
    <t>50,000.150118 Ether</t>
  </si>
  <si>
    <t>0x8ae880b5d35305da48b63ce3e52b22d17859f293</t>
  </si>
  <si>
    <t>107,708.2421783 Ether</t>
  </si>
  <si>
    <t>0x40f50e8352d64af0ddda6ad6c94b5774884687c3</t>
  </si>
  <si>
    <t>100,000.00002 Ether</t>
  </si>
  <si>
    <t>0x2d89034424db22c9c555f14692a181b22b17e42c</t>
  </si>
  <si>
    <t>100,000.00001 Ether</t>
  </si>
  <si>
    <t>0x469f1ea76d13d4b4ea20a233eac8ce6ac74d5087</t>
  </si>
  <si>
    <t>100,000 Ether</t>
  </si>
  <si>
    <t>0xbf71afff99d01acce1cffc787c0dd38ca740bef1</t>
  </si>
  <si>
    <t>97,401.93312093 Ether</t>
  </si>
  <si>
    <t>0x9f9706059596f7ff2ca5b04ed678f88587f89d95</t>
  </si>
  <si>
    <t>96,638.9002859 Ether</t>
  </si>
  <si>
    <t>0x0dbd8de20eed94a5693d57998827fcf68ed2ecf4</t>
  </si>
  <si>
    <t>92,500.11439622 Ether</t>
  </si>
  <si>
    <t>0xb46427e2cddecb0bde40bf402361effddd4401e2</t>
  </si>
  <si>
    <t>81,444.25824274 Ether</t>
  </si>
  <si>
    <t>0x693be1ea307e3b3826d34e96336399969898dee8</t>
  </si>
  <si>
    <t>57,812.78317834 Ether</t>
  </si>
  <si>
    <t>0xde12c3d2257fc9bb1c1a00d409f292eecd55ffaf</t>
  </si>
  <si>
    <t>53,034.298593 Ether</t>
  </si>
  <si>
    <t>0x19843c909cc417f8b5c4f81d0244627b4df08a35</t>
  </si>
  <si>
    <t>52,623 Ether</t>
  </si>
  <si>
    <t>0x5a03703125380cfda804446fdaa3b4064cb6cc0a</t>
  </si>
  <si>
    <t>50,000.89 Ether</t>
  </si>
  <si>
    <t>0xc97b6e3e4301617f617b23120f31303e8ccee606</t>
  </si>
  <si>
    <t>50,000.015559 Ether</t>
  </si>
  <si>
    <t>0x565b8fbf9336bec8fbfb4f78fbf30d7f70d6973b</t>
  </si>
  <si>
    <t>50,000.012559 Ether</t>
  </si>
  <si>
    <t>0xa77fe4592675e319ca07f7b07cf48f953b8b9000</t>
  </si>
  <si>
    <t>50,000 Ether</t>
  </si>
  <si>
    <t>0x195b91ccebd51aa61d851fe531f5612dea4efbfd</t>
  </si>
  <si>
    <t>247,979.4956666 Ether</t>
  </si>
  <si>
    <t>0xa3ae36c55a076e849b9d3de677d1e0b6e9c98e84</t>
  </si>
  <si>
    <t>231,736.60764897 Ether</t>
  </si>
  <si>
    <t>0x2f2d854c1d6d5bb8936bb85bc07c28ebb42c9b10</t>
  </si>
  <si>
    <t>187,500 Ether</t>
  </si>
  <si>
    <t>0xcba5777b729ba026d3dc09cd6701d0106789b7cc</t>
  </si>
  <si>
    <t>130,268.48731103 Ether</t>
  </si>
  <si>
    <t>0x09c6612b3868d4b5b13e6a68477fb29d4bbc2c89</t>
  </si>
  <si>
    <t>95,814.20201198 Ether</t>
  </si>
  <si>
    <t>0xcd3a1a7d3b49a23f07ea9470adeea6d5060bdc82</t>
  </si>
  <si>
    <t>93,673.96861012 Ether</t>
  </si>
  <si>
    <t>0x9030dcb01830eaa3d8ba285a824a05d8fb489ad0</t>
  </si>
  <si>
    <t>92,227.15244283 Ether</t>
  </si>
  <si>
    <t>0x3f8cff57fb4592a0ba46c66d2239486b8690842e</t>
  </si>
  <si>
    <t>82,853.79273338 Ether</t>
  </si>
  <si>
    <t>0x918fa381cb534677bad24afb29cb3c2acaf16385</t>
  </si>
  <si>
    <t>79,340.38161726 Ether</t>
  </si>
  <si>
    <t>0xfdfeb7474b6b104f32599948bb7f8ed81b06def3</t>
  </si>
  <si>
    <t>77,735.85085577 Ether</t>
  </si>
  <si>
    <t>0x8b505e2871f7deb7a63895208e8227dcaa1bff05</t>
  </si>
  <si>
    <t>61,216.6 Ether</t>
  </si>
  <si>
    <t>0x51cab40a6895d2a5c092f3766b3b9830884b0adf</t>
  </si>
  <si>
    <t>57,001.399 Ether</t>
  </si>
  <si>
    <t>0x05576087d1ad92873da0a3b76e7105195935b0f5</t>
  </si>
  <si>
    <t>55,230.01532989 Ether</t>
  </si>
  <si>
    <t>0x12f2ca74a06773b4c35f856d2bfd913ee02d3c21</t>
  </si>
  <si>
    <t>55,000.36478917 Ether</t>
  </si>
  <si>
    <t>0x47bf6da8e0c2ff8212b2f95325359caf592e04c2</t>
  </si>
  <si>
    <t>52,112.92615625 Ether</t>
  </si>
  <si>
    <t>0x2c4d7c2008f829f6b514d182a911dfc30a2f55a8</t>
  </si>
  <si>
    <t>50,000.1 Ether</t>
  </si>
  <si>
    <t>0xe780a56306ba1e6bb331952c22539b858af9f77d</t>
  </si>
  <si>
    <t>0xd9858d573a26bca124282afa21ca4f4a06eff98a</t>
  </si>
  <si>
    <t>110,179.66948149 Ether</t>
  </si>
  <si>
    <t>0xbed96d0840201011df1467379a5d311e0040073a</t>
  </si>
  <si>
    <t>103,744.75950588 Ether</t>
  </si>
  <si>
    <t>0x539c92186f7c6cc4cbf443f26ef84c595babbca1</t>
  </si>
  <si>
    <t>0xbfbbfaccd1126a11b8f84c60b09859f80f3bd10f</t>
  </si>
  <si>
    <t>0x868dab0b8e21ec0a48b726a1ccf25826c78c6d7f</t>
  </si>
  <si>
    <t>0x1bb762b16438f8b287626fd1042bc6f6848cc286</t>
  </si>
  <si>
    <t>86,481.01573915 Ether</t>
  </si>
  <si>
    <t>0xd2b0b1daed605718080f861034d3241f1cfd89cb</t>
  </si>
  <si>
    <t>79,122.43020715 Ether</t>
  </si>
  <si>
    <t>0x4920f22b632bfaa40af8d39c31d9607809485952</t>
  </si>
  <si>
    <t>67,312.7120218 Ether</t>
  </si>
  <si>
    <t>0x8c3389616404fda275cfdba0c7b0b3d1fee9ebdc</t>
  </si>
  <si>
    <t>57,624.53522639 Ether</t>
  </si>
  <si>
    <t>0xe3f53355cdbeaf2afafc4fc22be0a5c02570061a</t>
  </si>
  <si>
    <t>53,242.56373701 Ether</t>
  </si>
  <si>
    <t>0x31c84a968736fcfe02a9ba274e0fa515a4a6659c</t>
  </si>
  <si>
    <t>0x896dfee1afeb6336e86911bd5a341c1264e5611a</t>
  </si>
  <si>
    <t>0x1db92e2eebc8e0c075a02bea49a2935bcd2dfcf4</t>
  </si>
  <si>
    <t>127,693.95634821 Ether</t>
  </si>
  <si>
    <t>0xbf94f0ac752c739f623c463b5210a7fb2cbb420b</t>
  </si>
  <si>
    <t>58,029.5709644 Ether</t>
  </si>
  <si>
    <t>0xf7858da8a6617f7c6d0ff2bcafdb6d2eedf64840</t>
  </si>
  <si>
    <t>57,250.14802783 Ether</t>
  </si>
  <si>
    <t>0xc3ae71fe59f5133ba180cbbd76536a70dec23d40</t>
  </si>
  <si>
    <t>58,025.71832552 Ether</t>
  </si>
  <si>
    <t>0x4e7b110335511f662fdbb01bf958a7844118c0d4</t>
  </si>
  <si>
    <t>58,023.4120159 Ether</t>
  </si>
  <si>
    <t>0xcbffcb2c38ecd19468d366d392ac0c1dc7f04bb6</t>
  </si>
  <si>
    <t>57,325.37685722 Ether</t>
  </si>
  <si>
    <t>0xf51cd688b8744b1bfd2fba70d050de85ec4fb9fb</t>
  </si>
  <si>
    <t>58,021.63394984 Ether</t>
  </si>
  <si>
    <t>0xe95f6604a591f6ba33accb43a8a885c9c272108c</t>
  </si>
  <si>
    <t>58,020.40775848 Ether</t>
  </si>
  <si>
    <t>0x1e143b2588705dfea63a17f2032ca123df995ce0</t>
  </si>
  <si>
    <t>67,317.25758198 Ether</t>
  </si>
  <si>
    <t>stake pool</t>
  </si>
  <si>
    <t>raw_link</t>
  </si>
  <si>
    <t>extracted link</t>
  </si>
  <si>
    <t>extract account hash</t>
  </si>
  <si>
    <t>account hash string</t>
  </si>
  <si>
    <t>raw amount percent</t>
  </si>
  <si>
    <t>regex percent</t>
  </si>
  <si>
    <t>percent</t>
  </si>
  <si>
    <t>stake addresses</t>
  </si>
  <si>
    <t>51 %</t>
  </si>
  <si>
    <t>–</t>
  </si>
  <si>
    <t>96a4200f7d…7f1481
stake1uxt2…ve6ku2</t>
  </si>
  <si>
    <t>https://adastat.net/accounts/96a4200f7d2c9dc78ec9cb9d9236ea8486ac61327a360b4f8c7f1481</t>
  </si>
  <si>
    <t>96a4200f7d2c9dc78ec9cb9d9236ea8486ac61327a360b4f8c7f1481</t>
  </si>
  <si>
    <t>₳5.19m0.02%</t>
  </si>
  <si>
    <t>stake1uxt2ggq005kfm3uwe89emy3ka2zgdtrpxfarvz6033l3fqgve6ku2</t>
  </si>
  <si>
    <t>03e3efb5eb…ed6401
stake1uyp7…gdjuus</t>
  </si>
  <si>
    <t>https://adastat.net/accounts/03e3efb5ebfb7c69e9f23d7dcb3971b808acc4f12733241876ed6401</t>
  </si>
  <si>
    <t>03e3efb5ebfb7c69e9f23d7dcb3971b808acc4f12733241876ed6401</t>
  </si>
  <si>
    <t>₳10.79m0.03%</t>
  </si>
  <si>
    <t>stake1uyp78ma4a0ahc60f7g7hmjeewxuq3txy7ynnxfqcwmkkgqggdjuus</t>
  </si>
  <si>
    <t>08d5e9c83f…07d587
stake1uyyd…gkepds</t>
  </si>
  <si>
    <t>https://adastat.net/accounts/08d5e9c83facc29f9caba2172743fd04f93f4ac243d10b94b807d587</t>
  </si>
  <si>
    <t>08d5e9c83facc29f9caba2172743fd04f93f4ac243d10b94b807d587</t>
  </si>
  <si>
    <t>₳6.8m0.02%</t>
  </si>
  <si>
    <t>stake1uyydt6wg87kv98uu4w3pwf6rl5z0j062cfpazzu5hqratpcgkepds</t>
  </si>
  <si>
    <t>96b61bd12b…2220d0
stake1uxtt…alcz84</t>
  </si>
  <si>
    <t>https://adastat.net/accounts/96b61bd12b5747d1ba8198d25a478c75c5b40a01552b460c552220d0</t>
  </si>
  <si>
    <t>96b61bd12b5747d1ba8198d25a478c75c5b40a01552b460c552220d0</t>
  </si>
  <si>
    <t>₳41.64m0.13%</t>
  </si>
  <si>
    <t>stake1uxttvx739dt505d6sxvdykj8336utdq2q92jk3sv253zp5qalcz84</t>
  </si>
  <si>
    <t>Luganodes #1 [LGNS1]
0338d4f1c5…824428</t>
  </si>
  <si>
    <t>cf08d20766…65c5fa
stake1u88s…7cpagr</t>
  </si>
  <si>
    <t>https://adastat.net/accounts/cf08d20766fd9f0c2b3b6ca51292a07e5c8d461364b3548efc65c5fa</t>
  </si>
  <si>
    <t>cf08d20766fd9f0c2b3b6ca51292a07e5c8d461364b3548efc65c5fa</t>
  </si>
  <si>
    <t>₳6.3m0.02%</t>
  </si>
  <si>
    <t>stake1u88s35s8vm7e7rpt8dk22y5j5pl9er2xzdjtx4ywl3jut7s7cpagr</t>
  </si>
  <si>
    <t>de499abe02…274dea
stake1u80y…dd05an</t>
  </si>
  <si>
    <t>https://adastat.net/accounts/de499abe02d4d5a9de66fa271401691ba69d23ad64bcc83717274dea</t>
  </si>
  <si>
    <t>de499abe02d4d5a9de66fa271401691ba69d23ad64bcc83717274dea</t>
  </si>
  <si>
    <t>₳7.24m0.02%</t>
  </si>
  <si>
    <t>stake1u80ynx47qt2dt2w7vmazw9qpdyd6d8fr44jtejphzun5m6sdd05an</t>
  </si>
  <si>
    <t>2eec496950…6fb49f
stake1uyhw…jmwkpu</t>
  </si>
  <si>
    <t>https://adastat.net/accounts/2eec496950902fc62fbd7da3f4a37ca74e24a6fc5b008547636fb49f</t>
  </si>
  <si>
    <t>2eec496950902fc62fbd7da3f4a37ca74e24a6fc5b008547636fb49f</t>
  </si>
  <si>
    <t>₳9.37m0.03%</t>
  </si>
  <si>
    <t>stake1uyhwcjtf2zgzl330h4768a9r0jn5uf9xl3dspp28vdhmf8cjmwkpu</t>
  </si>
  <si>
    <t>07af5ae194…0db371
stake1uyr6…tp7mwk</t>
  </si>
  <si>
    <t>https://adastat.net/accounts/07af5ae1941799959d391b13c5c0f71c145e1ae63138a72aae0db371</t>
  </si>
  <si>
    <t>07af5ae1941799959d391b13c5c0f71c145e1ae63138a72aae0db371</t>
  </si>
  <si>
    <t>₳6.64m0.02%</t>
  </si>
  <si>
    <t>stake1uyr67khpjsten9va8yd383wq7uwpghs6uccn3fe24cxmxugtp7mwk</t>
  </si>
  <si>
    <t>4d5deffcd8…970e54
stake1u9x4…s4hv68</t>
  </si>
  <si>
    <t>https://adastat.net/accounts/4d5deffcd8ccb4b3c6c2eec65ed50213e5f1529656ca37d5b1970e54</t>
  </si>
  <si>
    <t>4d5deffcd8ccb4b3c6c2eec65ed50213e5f1529656ca37d5b1970e54</t>
  </si>
  <si>
    <t>₳13.42m0.04%</t>
  </si>
  <si>
    <t>stake1u9x4mmlumrxtfv7xcthvvhk4qgf7tu2jjetv5d74kxtsu4qs4hv68</t>
  </si>
  <si>
    <t>851d79dd8d…de1695
stake1uxz3…fytzg2</t>
  </si>
  <si>
    <t>https://adastat.net/accounts/851d79dd8d001b79ae46337dc3ca28648cd032709b7fcab24ede1695</t>
  </si>
  <si>
    <t>851d79dd8d001b79ae46337dc3ca28648cd032709b7fcab24ede1695</t>
  </si>
  <si>
    <t>₳61.08m0.19%</t>
  </si>
  <si>
    <t>stake1uxz367wa35qpk7dwgcehms729pjge5pjwzdhlj4jfm0pd9gfytzg2</t>
  </si>
  <si>
    <t>a69202e2f8…339c39
stake1uxnf…8xa9gt</t>
  </si>
  <si>
    <t>https://adastat.net/accounts/a69202e2f82d79f430957e6af570b3c0cd6f2442377a6833df339c39</t>
  </si>
  <si>
    <t>a69202e2f82d79f430957e6af570b3c0cd6f2442377a6833df339c39</t>
  </si>
  <si>
    <t>₳56.13m0.18%</t>
  </si>
  <si>
    <t>stake1uxnfyqhzlqkhnapsj4lx4atsk0qv6meyggmh56pnmueecwg8xa9gt</t>
  </si>
  <si>
    <t>3e5bdd2ed1…2894ec
stake1uyl9…rjh9fh</t>
  </si>
  <si>
    <t>https://adastat.net/accounts/3e5bdd2ed1032fd4ea71cdbc1392136c9c5dce05ccbb38d0902894ec</t>
  </si>
  <si>
    <t>3e5bdd2ed1032fd4ea71cdbc1392136c9c5dce05ccbb38d0902894ec</t>
  </si>
  <si>
    <t>₳66.69m0.21%</t>
  </si>
  <si>
    <t>stake1uyl9hhfw6ypjl482w8xmcyujzdkfchwwqhxtkwxsjq5ffmqrjh9fh</t>
  </si>
  <si>
    <t>845ab699b6…bda4c2
stake1uxz9…l3r6f3</t>
  </si>
  <si>
    <t>https://adastat.net/accounts/845ab699b6687539d2c55359fb38d35b66e7ed754d6d689c09bda4c2</t>
  </si>
  <si>
    <t>845ab699b6687539d2c55359fb38d35b66e7ed754d6d689c09bda4c2</t>
  </si>
  <si>
    <t>₳7.4m0.02%</t>
  </si>
  <si>
    <t>stake1uxz94d5eke582wwjc4f4n7ec6ddkdeldw4xk66yupx76fssl3r6f3</t>
  </si>
  <si>
    <t>8e2d2f5e3b…db47a1
stake1ux8z…70plad</t>
  </si>
  <si>
    <t>https://adastat.net/accounts/8e2d2f5e3b1f1503498a268254bebd47f1de996afc8e447ab8db47a1</t>
  </si>
  <si>
    <t>8e2d2f5e3b1f1503498a268254bebd47f1de996afc8e447ab8db47a1</t>
  </si>
  <si>
    <t>₳5.52m0.02%</t>
  </si>
  <si>
    <t>stake1ux8z6t678v032q6f3gngy497h4rlrh5edt7gu3r6hrd50gg70plad</t>
  </si>
  <si>
    <t>Krypto Knight [KKS]
fcc675f826…354442</t>
  </si>
  <si>
    <t>0089dca7b1…4bd021
stake1uyqg…cjvclw</t>
  </si>
  <si>
    <t>https://adastat.net/accounts/0089dca7b14acb4ffe27f4ffe62d5e24fbf68c6cb73ca06abf4bd021</t>
  </si>
  <si>
    <t>0089dca7b14acb4ffe27f4ffe62d5e24fbf68c6cb73ca06abf4bd021</t>
  </si>
  <si>
    <t>₳61.42m0.19%</t>
  </si>
  <si>
    <t>stake1uyqgnh98k99vknl7yl60le3dtcj0ha5vdjmnegr2ha9aqggcjvclw</t>
  </si>
  <si>
    <t>314 Pool - 314pool.com [314]
3141592622…9537f7</t>
  </si>
  <si>
    <t>41940bf2e2…b7fba9
stake1u9qe…a7np03</t>
  </si>
  <si>
    <t>https://adastat.net/accounts/41940bf2e26f5142d47c7323258a7e53e50bf4aef39fd74ee6b7fba9</t>
  </si>
  <si>
    <t>41940bf2e26f5142d47c7323258a7e53e50bf4aef39fd74ee6b7fba9</t>
  </si>
  <si>
    <t>₳6.51m0.02%</t>
  </si>
  <si>
    <t>stake1u9qegzljufh4zsk503ejxfv20ef72zl54meel46wu6mlh2ga7np03</t>
  </si>
  <si>
    <t>1 Percent Pool #6 (v3) [1PCT6]
99127328c3…973a01</t>
  </si>
  <si>
    <t>de675df219…8612be
stake1u80x…kxlz6a</t>
  </si>
  <si>
    <t>https://adastat.net/accounts/de675df219b8d66d9c3a0f8aa4e92734be65534865455b0f178612be</t>
  </si>
  <si>
    <t>de675df219b8d66d9c3a0f8aa4e92734be65534865455b0f178612be</t>
  </si>
  <si>
    <t>₳99.45m0.31%</t>
  </si>
  <si>
    <t>stake1u80xwh0jrxudvmvu8g8c4f8fyu6tue2nfpj52kc0z7rp90skxlz6a</t>
  </si>
  <si>
    <t>38e5174b4e…02a031
stake1uyuw…3p97s9</t>
  </si>
  <si>
    <t>https://adastat.net/accounts/38e5174b4e1a5d9821cc1171f26a8c288650d3fd9995c3c92602a031</t>
  </si>
  <si>
    <t>38e5174b4e1a5d9821cc1171f26a8c288650d3fd9995c3c92602a031</t>
  </si>
  <si>
    <t>₳53.44m0.17%</t>
  </si>
  <si>
    <t>stake1uyuw296tfcd9mxppesghrun23s5gv5xnlkvets7fycp2qvg3p97s9</t>
  </si>
  <si>
    <t>Nu.Fi &amp; AdaLite H [NUFIH]
266a21992f…9f65dd</t>
  </si>
  <si>
    <t>e548fec275…6ec1a6
stake1u8j5…r7u3yu</t>
  </si>
  <si>
    <t>https://adastat.net/accounts/e548fec27516ca85e7eef5ce4dc39086c0893d81cc2363214c6ec1a6</t>
  </si>
  <si>
    <t>e548fec27516ca85e7eef5ce4dc39086c0893d81cc2363214c6ec1a6</t>
  </si>
  <si>
    <t>₳68.52m0.21%</t>
  </si>
  <si>
    <t>stake1u8j53lkzw5tv4p08am6uunwrjzrvpzfas8xzxcepf3hvrfsr7u3yu</t>
  </si>
  <si>
    <t>RANKT [RANKT]
135605c391…b6e656</t>
  </si>
  <si>
    <t>84577e27b5…5932af
stake1uxz9…lpwp40</t>
  </si>
  <si>
    <t>https://adastat.net/accounts/84577e27b57b7c07140a32396b630491d70e82b0fbb27dbb7a5932af</t>
  </si>
  <si>
    <t>84577e27b57b7c07140a32396b630491d70e82b0fbb27dbb7a5932af</t>
  </si>
  <si>
    <t>₳5.56m0.02%</t>
  </si>
  <si>
    <t>stake1uxz9wl38k4ahcpc5pgerj6mrqjgawr5zkramyldm0fvn9tclpwp40</t>
  </si>
  <si>
    <t>KIWI1 by Kiwipool Staking [KIWI]
921dc3fc11…db8ab5</t>
  </si>
  <si>
    <t>99d0bbbeac…035559
stake1uxva…pgusl5</t>
  </si>
  <si>
    <t>https://adastat.net/accounts/99d0bbbeacedff2ef98dd0486274788a5ebf44c67805fa5e69035559</t>
  </si>
  <si>
    <t>99d0bbbeacedff2ef98dd0486274788a5ebf44c67805fa5e69035559</t>
  </si>
  <si>
    <t>₳31.94m0.10%</t>
  </si>
  <si>
    <t>stake1uxvapwa74nkl7the3hgyscn50z99a06yceuqt7j7dyp42kgpgusl5</t>
  </si>
  <si>
    <t>NEWMX Stake Pool [NEWMX]
40fd2f82c5…30c6c2</t>
  </si>
  <si>
    <t>da7b635032…6d7c4b
stake1u8d8…vc72f2</t>
  </si>
  <si>
    <t>https://adastat.net/accounts/da7b635032797fe2b879321f3276d398d5271277a34ce6f0186d7c4b</t>
  </si>
  <si>
    <t>da7b635032797fe2b879321f3276d398d5271277a34ce6f0186d7c4b</t>
  </si>
  <si>
    <t>₳9.01m0.03%</t>
  </si>
  <si>
    <t>stake1u8d8kc6sxfuhlc4c0yep7vnk6wvd2fcjw735eehsrpkhcjcvc72f2</t>
  </si>
  <si>
    <t>#2 Nordic Pool [NORTH]
f0e505f8f0…359427</t>
  </si>
  <si>
    <t>6309b648bd…5b964b
stake1u93s…yzwm73</t>
  </si>
  <si>
    <t>https://adastat.net/accounts/6309b648bdc3a4da1b5b61a20aa0482e14822365b488d6a6065b964b</t>
  </si>
  <si>
    <t>6309b648bdc3a4da1b5b61a20aa0482e14822365b488d6a6065b964b</t>
  </si>
  <si>
    <t>₳5.11m0.02%</t>
  </si>
  <si>
    <t>stake1u93sndjghhp6fksmtds6yz4qfqhpfq3rvk6g344xqedevjcyzwm73</t>
  </si>
  <si>
    <t>Ray Network [RAY]
1c8cd022e9…b1515a</t>
  </si>
  <si>
    <t>e00ee1ca95…09cbd4
stake1u8sq…9rx9e4</t>
  </si>
  <si>
    <t>https://adastat.net/accounts/e00ee1ca954220bc0d144b24172c4d0bc38f2b6684bf64a02909cbd4</t>
  </si>
  <si>
    <t>e00ee1ca954220bc0d144b24172c4d0bc38f2b6684bf64a02909cbd4</t>
  </si>
  <si>
    <t>₳5.82m0.02%</t>
  </si>
  <si>
    <t>stake1u8sqacw2j4pzp0qdz39jg9evf59u8retv6zt7e9q9yyuh4q9rx9e4</t>
  </si>
  <si>
    <t>Blockdaemon 🧱😈 Stake Pool 0 [BD0]
5eb362978a…9e82a1</t>
  </si>
  <si>
    <t>adf056f22c…61c576
stake1uxkl…y0qzzm</t>
  </si>
  <si>
    <t>https://adastat.net/accounts/adf056f22c9706739b51987f655c8812498116e795a0d1d48f61c576</t>
  </si>
  <si>
    <t>adf056f22c9706739b51987f655c8812498116e795a0d1d48f61c576</t>
  </si>
  <si>
    <t>₳10.48m0.03%</t>
  </si>
  <si>
    <t>stake1uxklq4hj9jtsvuum2xv87e2u3qfynqgku726p5w53asu2asy0qzzm</t>
  </si>
  <si>
    <t>pool1750p8pnt7d…v7vrz7ul
f51e13866b…1c94cf</t>
  </si>
  <si>
    <t>26d2c37cbc…978fbe
stake1uynd…5d3nrh</t>
  </si>
  <si>
    <t>https://adastat.net/accounts/26d2c37cbcd1f42276bf4feb0070cbac9e6e63cd226e71d7b5978fbe</t>
  </si>
  <si>
    <t>26d2c37cbcd1f42276bf4feb0070cbac9e6e63cd226e71d7b5978fbe</t>
  </si>
  <si>
    <t>₳67.82m0.21%</t>
  </si>
  <si>
    <t>stake1uynd9smuhnglggnkha87kqrsewkfumnre53xuuwhkktcl0s5d3nrh</t>
  </si>
  <si>
    <t>NEWM Stake Pool [NEWM]
926b65d00c…191a70</t>
  </si>
  <si>
    <t>724b9c9b1b…2b4ba5
stake1u9ey…6fvhwq</t>
  </si>
  <si>
    <t>https://adastat.net/accounts/724b9c9b1b8ae00028a4d15b0bd8d3bf01c059e8f5436209fb2b4ba5</t>
  </si>
  <si>
    <t>724b9c9b1b8ae00028a4d15b0bd8d3bf01c059e8f5436209fb2b4ba5</t>
  </si>
  <si>
    <t>₳11.22m0.04%</t>
  </si>
  <si>
    <t>stake1u9eyh8ymrw9wqqpg5ng4kz7c6wlsrszear65xcsflv45hfg6fvhwq</t>
  </si>
  <si>
    <t>5e52a33cfd…9fb399
stake1u909…ypzvg0</t>
  </si>
  <si>
    <t>https://adastat.net/accounts/5e52a33cfd49c9fd412e513546475ac1fc9b515250079fbc3c9fb399</t>
  </si>
  <si>
    <t>5e52a33cfd49c9fd412e513546475ac1fc9b515250079fbc3c9fb399</t>
  </si>
  <si>
    <t>₳10.6m0.03%</t>
  </si>
  <si>
    <t>stake1u9099geul4yunl2p9egn23j8ttqlex632fgq08au8j0m8xgypzvg0</t>
  </si>
  <si>
    <t>Blockdaemon 🧱😈 Stake Pool 3 [BD3]
4a5571be1c…e4d130</t>
  </si>
  <si>
    <t>55f0522fd8…0038b5
stake1u92l…4px55j</t>
  </si>
  <si>
    <t>https://adastat.net/accounts/55f0522fd84833aded7e9e81aaec305076bb8a6693433032170038b5</t>
  </si>
  <si>
    <t>55f0522fd84833aded7e9e81aaec305076bb8a6693433032170038b5</t>
  </si>
  <si>
    <t>₳50.25m0.16%</t>
  </si>
  <si>
    <t>stake1u92lq530mpyr8t0d060gr2hvxpg8dwu2v6f5xvpjzuqr3dg4px55j</t>
  </si>
  <si>
    <t>pool1f6jtzz9450…quyyza8m
4ea4b108b5…1a440e</t>
  </si>
  <si>
    <t>75575672e2…b513cc
stake1u964…gylth9</t>
  </si>
  <si>
    <t>https://adastat.net/accounts/75575672e2b340650cc43c3006c7618d92b78e345fba47b6beb513cc</t>
  </si>
  <si>
    <t>75575672e2b340650cc43c3006c7618d92b78e345fba47b6beb513cc</t>
  </si>
  <si>
    <t>₳65.12m0.20%</t>
  </si>
  <si>
    <t>stake1u964w4nju2e5qegvcs7rqpk8vxxe9duwx30m53akh6638nqgylth9</t>
  </si>
  <si>
    <t>BEAST Pool [BEAST]
bc7b9907c9…3f9c1b</t>
  </si>
  <si>
    <t>607c210af9…e5607f
stake1u9s8…w48zkg</t>
  </si>
  <si>
    <t>https://adastat.net/accounts/607c210af9179979cc2b1663a52bba2de6c9b1ad6651b81e9ae5607f</t>
  </si>
  <si>
    <t>607c210af9179979cc2b1663a52bba2de6c9b1ad6651b81e9ae5607f</t>
  </si>
  <si>
    <t>₳6.81m0.02%</t>
  </si>
  <si>
    <t>stake1u9s8cgg2lytej7wv9vtx8ffthgk7djd344n9rwq7ntjkqlcw48zkg</t>
  </si>
  <si>
    <t>wavepool.digital [WAV1]
e985b5698d…38694d</t>
  </si>
  <si>
    <t>b9b45ac49b…c47bea
stake1uxum…ee3xh6</t>
  </si>
  <si>
    <t>https://adastat.net/accounts/b9b45ac49bd0db4d68820af95811759c030137bd750d4a266bc47bea</t>
  </si>
  <si>
    <t>b9b45ac49bd0db4d68820af95811759c030137bd750d4a266bc47bea</t>
  </si>
  <si>
    <t>₳43.64m0.14%</t>
  </si>
  <si>
    <t>stake1uxumgkkyn0gdkntgsg90jkq3wkwqxqfhh46s6j3xd0z8h6see3xh6</t>
  </si>
  <si>
    <t>CEX.IO Validator [CEX1]
596a06cadc…c897d9</t>
  </si>
  <si>
    <t>a5ed61a1ba…ee27d6
stake1uxj7…l6vdpp</t>
  </si>
  <si>
    <t>https://adastat.net/accounts/a5ed61a1ba8fd74307ad9034e3901b8e71c496c87de9658279ee27d6</t>
  </si>
  <si>
    <t>a5ed61a1ba8fd74307ad9034e3901b8e71c496c87de9658279ee27d6</t>
  </si>
  <si>
    <t>₳13.05m0.04%</t>
  </si>
  <si>
    <t>stake1uxj76cdph28awsc84kgrfcusrw88r3ykep77jevz08hz04sl6vdpp</t>
  </si>
  <si>
    <t>pool1328ql2v48e…w7pnty9l
8a8e0fa995…1cb6ef</t>
  </si>
  <si>
    <t>86630787f6…081d1f
stake1uxrx…ukg3zz</t>
  </si>
  <si>
    <t>https://adastat.net/accounts/86630787f667f68872c0e18cc655a9d58d4bb02b1d38d4c39f081d1f</t>
  </si>
  <si>
    <t>86630787f667f68872c0e18cc655a9d58d4bb02b1d38d4c39f081d1f</t>
  </si>
  <si>
    <t>₳68.29m0.21%</t>
  </si>
  <si>
    <t>stake1uxrxxpu87enldzrjcrsce3j4482c6jas9vwn34xrnuyp68cukg3zz</t>
  </si>
  <si>
    <t>pool17cv6zzmue6…7k9s64jz
f619a10b7c…a9f1eb</t>
  </si>
  <si>
    <t>9d4a1837da…d3d8ac
stake1uxw5…3ykztw</t>
  </si>
  <si>
    <t>https://adastat.net/accounts/9d4a1837dafb29b912456971c64532d3554a0dc3f4943b163dd3d8ac</t>
  </si>
  <si>
    <t>9d4a1837dafb29b912456971c64532d3554a0dc3f4943b163dd3d8ac</t>
  </si>
  <si>
    <t>₳68.23m0.21%</t>
  </si>
  <si>
    <t>stake1uxw55xphmtajnwgjg45hr3j9xtf42jsdc06fgwck8hfa3tq3ykztw</t>
  </si>
  <si>
    <t>NVE Tech StakePool [NVET]
34812765eb…e80c1d</t>
  </si>
  <si>
    <t>f7b01e4817…991447
stake1u8mm…9t5a2x</t>
  </si>
  <si>
    <t>https://adastat.net/accounts/f7b01e48170391ab492f519aa6e0c0966d5120c39f4ec69ae8991447</t>
  </si>
  <si>
    <t>f7b01e48170391ab492f519aa6e0c0966d5120c39f4ec69ae8991447</t>
  </si>
  <si>
    <t>₳5.15m0.02%</t>
  </si>
  <si>
    <t>stake1u8mmq8jgzuper26f9age4fhqcztx65fqcw05a356azv3g3c9t5a2x</t>
  </si>
  <si>
    <t>51ec6fbbc6…0628c7
stake1u9g7…g0wenn</t>
  </si>
  <si>
    <t>https://adastat.net/accounts/51ec6fbbc6eeada572614b1a82bd6f52c7d4b2be079d833d5f0628c7</t>
  </si>
  <si>
    <t>51ec6fbbc6eeada572614b1a82bd6f52c7d4b2be079d833d5f0628c7</t>
  </si>
  <si>
    <t>₳25.85m0.08%</t>
  </si>
  <si>
    <t>stake1u9g7cmamcmh2mftjv9934q4adafv049jhcremqeaturz33cg0wenn</t>
  </si>
  <si>
    <t>pool17e2p709fg8…xuf72jqx
f6541f3ca9…45de6e</t>
  </si>
  <si>
    <t>d92932162e…7f86f4
stake1u8vj…njwny3</t>
  </si>
  <si>
    <t>https://adastat.net/accounts/d92932162ebd6171785f023a73a3d6c6de69e2c71a85a067be7f86f4</t>
  </si>
  <si>
    <t>d92932162ebd6171785f023a73a3d6c6de69e2c71a85a067be7f86f4</t>
  </si>
  <si>
    <t>₳68.32m0.21%</t>
  </si>
  <si>
    <t>stake1u8vjjvsk967kzutctupr5uar6mrdu60zcudgtgr8helcdaqnjwny3</t>
  </si>
  <si>
    <t>CTEC Stake Pool [CTEC]
a56e07cb5c…06e795</t>
  </si>
  <si>
    <t>594de143ce…c600dd
stake1u9v5…x99hc5</t>
  </si>
  <si>
    <t>https://adastat.net/accounts/594de143ce4381d52b713aadcd4805db17e2a48d524551503cc600dd</t>
  </si>
  <si>
    <t>594de143ce4381d52b713aadcd4805db17e2a48d524551503cc600dd</t>
  </si>
  <si>
    <t>₳5.59m0.02%</t>
  </si>
  <si>
    <t>stake1u9v5mc2reepcr4ftwya2mn2gqhd30c4y34fy252s8nrqphgx99hc5</t>
  </si>
  <si>
    <t>pool1w69y40jqha…0wrsmdns
768a4abe40…3cdcf7</t>
  </si>
  <si>
    <t>3bf2100d74…7b27c3
stake1uyal…ul03dr</t>
  </si>
  <si>
    <t>https://adastat.net/accounts/3bf2100d74744896d0fcbb91e43a575f71be285e955901e6d47b27c3</t>
  </si>
  <si>
    <t>3bf2100d74744896d0fcbb91e43a575f71be285e955901e6d47b27c3</t>
  </si>
  <si>
    <t>₳68.56m0.21%</t>
  </si>
  <si>
    <t>stake1uyalyyqdw36y39ksljaerep62a0hr03gt624jq0x63aj0scul03dr</t>
  </si>
  <si>
    <t>Moksh Stake Pool [MOKSH]
6539a70bb6…475513</t>
  </si>
  <si>
    <t>45edef428a…480de3
stake1u9z7…6mqwrl</t>
  </si>
  <si>
    <t>https://adastat.net/accounts/45edef428a52d57c46665123d628e6295ea1c8d604e0fe85ee480de3</t>
  </si>
  <si>
    <t>45edef428a52d57c46665123d628e6295ea1c8d604e0fe85ee480de3</t>
  </si>
  <si>
    <t>stake1u9z7mm6z3ffd2lzxvegj843guc54agwg6czwpl59aeyqmcc6mqwrl</t>
  </si>
  <si>
    <t>pool1kp7au7kju3…57ztq4zv
b07dde7ad2…0b414f</t>
  </si>
  <si>
    <t>9ab710fa5a…2f342d
stake1uxdt…yk43kh</t>
  </si>
  <si>
    <t>https://adastat.net/accounts/9ab710fa5a23e5d5c6fc3f8eb5f22b5ba36360e569f4c98a6e2f342d</t>
  </si>
  <si>
    <t>9ab710fa5a23e5d5c6fc3f8eb5f22b5ba36360e569f4c98a6e2f342d</t>
  </si>
  <si>
    <t>₳68.28m0.21%</t>
  </si>
  <si>
    <t>stake1uxdtwy86tg37t4wxlslcad0j9dd6xcmqu45lfjv2dchngtgyk43kh</t>
  </si>
  <si>
    <t>wavepool.digital [SKY4]
c101164595…50d8da</t>
  </si>
  <si>
    <t>cfe90c9f6b…5d8955
stake1u887…3gty8j</t>
  </si>
  <si>
    <t>https://adastat.net/accounts/cfe90c9f6b7177b2f56aac6f2aeae98ebf7720a944cd8c95415d8955</t>
  </si>
  <si>
    <t>cfe90c9f6b7177b2f56aac6f2aeae98ebf7720a944cd8c95415d8955</t>
  </si>
  <si>
    <t>₳8.21m0.03%</t>
  </si>
  <si>
    <t>stake1u887jrylddch0vh4d2kx72h2ax8t7aeq49zvmry4g9wcj4g3gty8j</t>
  </si>
  <si>
    <t>NOBI [NOBI]
a6fc7ec669…f7cb29</t>
  </si>
  <si>
    <t>34a324301b…2ade17
stake1uy62…27xdq5</t>
  </si>
  <si>
    <t>https://adastat.net/accounts/34a324301b04667486516609760dde7fc54a60d019d39a3d872ade17</t>
  </si>
  <si>
    <t>34a324301b04667486516609760dde7fc54a60d019d39a3d872ade17</t>
  </si>
  <si>
    <t>₳21.84m0.07%</t>
  </si>
  <si>
    <t>stake1uy62xfpsrvzxvayx29nqjasdmelu2jnq6qva8x3asu4du9c27xdq5</t>
  </si>
  <si>
    <t>GAGA Pool [GAGA]
f8328a3632…3680b3</t>
  </si>
  <si>
    <t>cb732f8662…be3c2b
stake1u89h…umssr9</t>
  </si>
  <si>
    <t>https://adastat.net/accounts/cb732f86625a06f4af72bae56ffc3620826169cabe2a2a653ebe3c2b</t>
  </si>
  <si>
    <t>cb732f86625a06f4af72bae56ffc3620826169cabe2a2a653ebe3c2b</t>
  </si>
  <si>
    <t>₳40.89m0.13%</t>
  </si>
  <si>
    <t>stake1u89hxtuxvfdqda90w2aw2mluxcsgyctfe2lz52n986lrc2cumssr9</t>
  </si>
  <si>
    <t>NEDSCAVE.IO [NEDS2]
c4ded02c3f…752ed2</t>
  </si>
  <si>
    <t>afefc33ef6…671c0a
stake1uxh7…495erv</t>
  </si>
  <si>
    <t>https://adastat.net/accounts/afefc33ef6202a1bc986ae869798a88ae7d35240d1bca8e165671c0a</t>
  </si>
  <si>
    <t>afefc33ef6202a1bc986ae869798a88ae7d35240d1bca8e165671c0a</t>
  </si>
  <si>
    <t>₳18.66m0.06%</t>
  </si>
  <si>
    <t>stake1uxh7lse77csz5x7fs6hgd9uc4z9w056jgrgme28pv4n3czs495erv</t>
  </si>
  <si>
    <t>pool1njhlmv87ad…f570g5ht
9caffdb0fe…d2ba9a</t>
  </si>
  <si>
    <t>454ec44fd9…ab9d36
stake1u9z5…jf6dwz</t>
  </si>
  <si>
    <t>https://adastat.net/accounts/454ec44fd91302f45ede969429359e8306045b1d20cc686dd9ab9d36</t>
  </si>
  <si>
    <t>454ec44fd91302f45ede969429359e8306045b1d20cc686dd9ab9d36</t>
  </si>
  <si>
    <t>₳27.96m0.09%</t>
  </si>
  <si>
    <t>stake1u9z5a3z0myfs9az7m6tfg2f4n6psvpzmr5svc6rdmx4e6dsjf6dwz</t>
  </si>
  <si>
    <t>Nu.Fi &amp; AdaLite D [NUFID]
a374a14d2f…d9e8f6</t>
  </si>
  <si>
    <t>77cfe27287…872a51
stake1u9mu…3h26wv</t>
  </si>
  <si>
    <t>https://adastat.net/accounts/77cfe27287b51cc1a4eec2743a49edcfdcfedbff78bcd504b6872a51</t>
  </si>
  <si>
    <t>77cfe27287b51cc1a4eec2743a49edcfdcfedbff78bcd504b6872a51</t>
  </si>
  <si>
    <t>₳53.59m0.17%</t>
  </si>
  <si>
    <t>stake1u9mulcnjs763esdyamp8gwjfah8aelkmlaute4gyk6rj55g3h26wv</t>
  </si>
  <si>
    <t>wavepool.digital [SKY3]
34eb602eb4…85951e</t>
  </si>
  <si>
    <t>764dcf557b…4957f1
stake1u9my…qdj6lh</t>
  </si>
  <si>
    <t>https://adastat.net/accounts/764dcf557b2859c76e225b04517a27235e2cbc4b093eb2137e4957f1</t>
  </si>
  <si>
    <t>764dcf557b2859c76e225b04517a27235e2cbc4b093eb2137e4957f1</t>
  </si>
  <si>
    <t>₳7.06m0.02%</t>
  </si>
  <si>
    <t>stake1u9mymn640v59n3mwyfdsg5t6yu34ut9ufvynavsn0ey40ugqdj6lh</t>
  </si>
  <si>
    <t>wavepool.digital [WAV2]
7d89d3f111…155a8f</t>
  </si>
  <si>
    <t>0e7e666480…1f0a80
stake1uy88…0ddctn</t>
  </si>
  <si>
    <t>https://adastat.net/accounts/0e7e6664809738399ae47108203dd897855014767be7c4730d1f0a80</t>
  </si>
  <si>
    <t>0e7e6664809738399ae47108203dd897855014767be7c4730d1f0a80</t>
  </si>
  <si>
    <t>₳70.69m0.22%</t>
  </si>
  <si>
    <t>stake1uy88uenysztnswv6u3cssgpamztc25q5wea703rnp50s4qq0ddctn</t>
  </si>
  <si>
    <t>Cosmic Asset Stake Pool [COSMC]
c473846af5…136a45</t>
  </si>
  <si>
    <t>7b2fe7fa8c…62c137
stake1u9aj…7rcsh0</t>
  </si>
  <si>
    <t>https://adastat.net/accounts/7b2fe7fa8c91b6e1df0e3d31d9af4744df7f9476a11a3ac20c62c137</t>
  </si>
  <si>
    <t>7b2fe7fa8c91b6e1df0e3d31d9af4744df7f9476a11a3ac20c62c137</t>
  </si>
  <si>
    <t>₳9.09m0.03%</t>
  </si>
  <si>
    <t>stake1u9ajlel63jgmdcwlpc7nrkd0gazd7lu5w6s35wkzp33vzdc7rcsh0</t>
  </si>
  <si>
    <t>pool1gxu8g9fke4…9uy9fv3j
41b8741536…6acc5e</t>
  </si>
  <si>
    <t>7b7aeb4eb5…449f05
stake1u9ah…p20kyl</t>
  </si>
  <si>
    <t>https://adastat.net/accounts/7b7aeb4eb5cb9be8f41c15bf0bc7797c52be6819e2c3bc3535449f05</t>
  </si>
  <si>
    <t>7b7aeb4eb5cb9be8f41c15bf0bc7797c52be6819e2c3bc3535449f05</t>
  </si>
  <si>
    <t>₳68.4m0.21%</t>
  </si>
  <si>
    <t>stake1u9ah466wkh9eh685rs2m7z78097990ngr83v80p4x4zf7pgp20kyl</t>
  </si>
  <si>
    <t>Sandstone [SAND]
40183423c2…bd5318</t>
  </si>
  <si>
    <t>31ce691e1c…611b15
stake1uycu…q3m9he</t>
  </si>
  <si>
    <t>https://adastat.net/accounts/31ce691e1ced705bc72a36c8c5417ea745a2fdc900bde18966611b15</t>
  </si>
  <si>
    <t>31ce691e1ced705bc72a36c8c5417ea745a2fdc900bde18966611b15</t>
  </si>
  <si>
    <t>₳6.04m0.02%</t>
  </si>
  <si>
    <t>stake1uycuu6g7rnkhqk789gmv332p06n5tghaeyqtmcvfves3k9gq3m9he</t>
  </si>
  <si>
    <t>LEAF pool [LEAF]
b0c53bbb91…c4ff27</t>
  </si>
  <si>
    <t>346505c0c4…337b1c
stake1uy6x…s47ars</t>
  </si>
  <si>
    <t>https://adastat.net/accounts/346505c0c4fd565bff6c02333b107c39aa1cd2ace19a19dd42337b1c</t>
  </si>
  <si>
    <t>346505c0c4fd565bff6c02333b107c39aa1cd2ace19a19dd42337b1c</t>
  </si>
  <si>
    <t>₳9.57m0.03%</t>
  </si>
  <si>
    <t>stake1uy6x2pwqcn74vklldsprxwcs0su658xj4nse5xwaggehk8qs47ars</t>
  </si>
  <si>
    <t>pool150tmra3wtm…ugeq0m5m
a3d7b1f62e…407dc4</t>
  </si>
  <si>
    <t>5b7e15cdc3…42dabf
stake1u9dh…amm2r0</t>
  </si>
  <si>
    <t>https://adastat.net/accounts/5b7e15cdc358ade6e53afb2ff7a765119dbb3b6b0d447682cf42dabf</t>
  </si>
  <si>
    <t>5b7e15cdc358ade6e53afb2ff7a765119dbb3b6b0d447682cf42dabf</t>
  </si>
  <si>
    <t>stake1u9dhu9wdcdv2meh98tajlaa8v5gemwemdvx5ga5zeapd40camm2r0</t>
  </si>
  <si>
    <t>024ad5c090…a22877
stake1uypy…wvq5ex</t>
  </si>
  <si>
    <t>https://adastat.net/accounts/024ad5c090a78a38b381510470555f4f1966c3415af7703df4a22877</t>
  </si>
  <si>
    <t>024ad5c090a78a38b381510470555f4f1966c3415af7703df4a22877</t>
  </si>
  <si>
    <t>₳33.37m0.10%</t>
  </si>
  <si>
    <t>stake1uypy44wqjznc5w9ns9gsguz4ta83jekrg9d0wupa7j3zsacwvq5ex</t>
  </si>
  <si>
    <t>d916a7d9f9…b7d2b1
stake1u8v3…tmdzfp</t>
  </si>
  <si>
    <t>https://adastat.net/accounts/d916a7d9f9a9626e4bee8d3c20f649195a19cab92942df7539b7d2b1</t>
  </si>
  <si>
    <t>d916a7d9f9a9626e4bee8d3c20f649195a19cab92942df7539b7d2b1</t>
  </si>
  <si>
    <t>₳9.79m0.03%</t>
  </si>
  <si>
    <t>stake1u8v3df7elx5kymjta6xncg8kfyv45xw2hy559hm48xma9vgtmdzfp</t>
  </si>
  <si>
    <t>Hash Valley [HASH]
b49a54a4bc…9c4fa1</t>
  </si>
  <si>
    <t>c8fabd808d…29c432
stake1u8y0…u3gyap</t>
  </si>
  <si>
    <t>https://adastat.net/accounts/c8fabd808daa92878eee02f86c082808ee13575063917a9b8629c432</t>
  </si>
  <si>
    <t>c8fabd808daa92878eee02f86c082808ee13575063917a9b8629c432</t>
  </si>
  <si>
    <t>₳6.13m0.02%</t>
  </si>
  <si>
    <t>stake1u8y040vq3k4f9puwacp0smqg9qywuy6h2p3ez75msc5ugvsu3gyap</t>
  </si>
  <si>
    <t>6c58333fa4…f33126
stake1u9k9…d4222z</t>
  </si>
  <si>
    <t>https://adastat.net/accounts/6c58333fa4dfc7ab9d76c5e0c442c2a3fda877a8d703fa758af33126</t>
  </si>
  <si>
    <t>6c58333fa4dfc7ab9d76c5e0c442c2a3fda877a8d703fa758af33126</t>
  </si>
  <si>
    <t>₳5.63m0.02%</t>
  </si>
  <si>
    <t>stake1u9k9svel5n0u02uawmz7p3zzc23lm2rh4rts87n43tenzfsd4222z</t>
  </si>
  <si>
    <t>WizOz [WizOz]
6622bb2a07…0a1e07</t>
  </si>
  <si>
    <t>f74d2c5f09…c0287d
stake1u8m5…unddvj</t>
  </si>
  <si>
    <t>https://adastat.net/accounts/f74d2c5f09fd6d9742bb6d266f6e998ba3390f459c49fb9433c0287d</t>
  </si>
  <si>
    <t>f74d2c5f09fd6d9742bb6d266f6e998ba3390f459c49fb9433c0287d</t>
  </si>
  <si>
    <t>₳14.55m0.05%</t>
  </si>
  <si>
    <t>stake1u8m56tzlp87km96zhdkjvmmwnx96xwg0gkwyn7u5x0qzslgunddvj</t>
  </si>
  <si>
    <t>NAP-Nekota ADA Pool [NAP]
56b76df4f3…526ee4</t>
  </si>
  <si>
    <t>2e40523223…827be8
stake1uyhy…50jkde</t>
  </si>
  <si>
    <t>https://adastat.net/accounts/2e405232230b9cf0bc779d28877afb1cd34ff1074caf5b6060827be8</t>
  </si>
  <si>
    <t>2e405232230b9cf0bc779d28877afb1cd34ff1074caf5b6060827be8</t>
  </si>
  <si>
    <t>₳12.14m0.04%</t>
  </si>
  <si>
    <t>stake1uyhyq53jyv9eeu9uw7wj3pm6lvwdxnl3qax27kmqvzp8h6q50jkde</t>
  </si>
  <si>
    <t>A CardanoLand pool ACL [ACL]
0e773f93f9…32961a</t>
  </si>
  <si>
    <t>d61b91a555…158930
stake1u8tp…8qwlkp</t>
  </si>
  <si>
    <t>https://adastat.net/accounts/d61b91a555bed4a52458812a7858bdc61155f200b97aede3a1158930</t>
  </si>
  <si>
    <t>d61b91a555bed4a52458812a7858bdc61155f200b97aede3a1158930</t>
  </si>
  <si>
    <t>₳13.45m0.04%</t>
  </si>
  <si>
    <t>stake1u8tphyd92kldfffytzqj57zchhrpz40jqzuh4m0r5y2cjvq8qwlkp</t>
  </si>
  <si>
    <t>THC-Asia Consulting [THCA]
ba90de47f2…3477f4</t>
  </si>
  <si>
    <t>fb8460093a…7be5e9
stake1u8ac…q6s5xy</t>
  </si>
  <si>
    <t>https://adastat.net/accounts/fb8460093a77a29eac356b0e5727b91c4ac1e4d69c2b215c057be5e9</t>
  </si>
  <si>
    <t>fb8460093a77a29eac356b0e5727b91c4ac1e4d69c2b215c057be5e9</t>
  </si>
  <si>
    <t>₳5.12m0.02%</t>
  </si>
  <si>
    <t>stake1u8acgcqf8fm6984vx44su4e8hywy4s0y66wzkg2uq4a7t6gq6s5xy</t>
  </si>
  <si>
    <t>cbcad74208…0fd80b
stake1u89u…ts2jc6</t>
  </si>
  <si>
    <t>https://adastat.net/accounts/cbcad742089a70ef1cd92cebc2752f9806eaaff554f32a51880fd80b</t>
  </si>
  <si>
    <t>cbcad742089a70ef1cd92cebc2752f9806eaaff554f32a51880fd80b</t>
  </si>
  <si>
    <t>₳11.02m0.03%</t>
  </si>
  <si>
    <t>stake1u89u446zpzd8pmcumykwhsn497vqd6407420x2j33q8aszcts2jc6</t>
  </si>
  <si>
    <t>Emurgo Private G [EMURG]
875acc1635…5fa67b</t>
  </si>
  <si>
    <t>1826950579…850f04
stake1uyvz…mx9ecp</t>
  </si>
  <si>
    <t>https://adastat.net/accounts/182695057974a32513b7ff0af90a311fc414c39f803d7c2ff7850f04</t>
  </si>
  <si>
    <t>182695057974a32513b7ff0af90a311fc414c39f803d7c2ff7850f04</t>
  </si>
  <si>
    <t>₳33.61m0.11%</t>
  </si>
  <si>
    <t>stake1uyvzd9g90962xfgnklls47g2xy0ug9xrn7qr6lp077zs7pqmx9ecp</t>
  </si>
  <si>
    <t>COOL2 [COOL2]
d918835729…eb3aef</t>
  </si>
  <si>
    <t>203f7bc8fe…ea83f4
stake1uysr…lffg36</t>
  </si>
  <si>
    <t>https://adastat.net/accounts/203f7bc8fe747cbefc8be82376bedc7d6155001f780b0208daea83f4</t>
  </si>
  <si>
    <t>203f7bc8fe747cbefc8be82376bedc7d6155001f780b0208daea83f4</t>
  </si>
  <si>
    <t>₳8.19m0.03%</t>
  </si>
  <si>
    <t>stake1uysr777gle68e0hu305zxa47m37kz4gqrauqkqsgmt4g8aqlffg36</t>
  </si>
  <si>
    <t>OKExPool [OKEx]
2c73900f65…dffa35</t>
  </si>
  <si>
    <t>6945569453…acf6e5
stake1u955…mlr9zm</t>
  </si>
  <si>
    <t>https://adastat.net/accounts/6945569453ef1c8655fdf632a196d31c3304ec0c44a0119a95acf6e5</t>
  </si>
  <si>
    <t>6945569453ef1c8655fdf632a196d31c3304ec0c44a0119a95acf6e5</t>
  </si>
  <si>
    <t>₳8m0.03%</t>
  </si>
  <si>
    <t>stake1u955245520h3epj4lhmr9gvk6vwrxp8vp3z2qyv6jkk0degmlr9zm</t>
  </si>
  <si>
    <t>23990c2d7e…bb334f
stake1uy3e…0yl6w3</t>
  </si>
  <si>
    <t>https://adastat.net/accounts/23990c2d7e70bac8f9bab21a224f3556430c24ea5743456df5bb334f</t>
  </si>
  <si>
    <t>23990c2d7e70bac8f9bab21a224f3556430c24ea5743456df5bb334f</t>
  </si>
  <si>
    <t>₳5.21m0.02%</t>
  </si>
  <si>
    <t>stake1uy3ejrpd0ect4j8eh2ep5gj0x4tyxrpyaft5x3td7kanxnc0yl6w3</t>
  </si>
  <si>
    <t>JAPAN2 [JP2]
b3cc3005f1…d9e10b</t>
  </si>
  <si>
    <t>db63e83cf0…905f1a
stake1u8dk…2ffst6</t>
  </si>
  <si>
    <t>https://adastat.net/accounts/db63e83cf0ef6beb1ad6323ce9888c1917cf7d7c4c7c42d04f905f1a</t>
  </si>
  <si>
    <t>db63e83cf0ef6beb1ad6323ce9888c1917cf7d7c4c7c42d04f905f1a</t>
  </si>
  <si>
    <t>₳5.04m0.02%</t>
  </si>
  <si>
    <t>stake1u8dk86pu7rhkh6c66cere6vg3sv30nma03x8csksf7g97xs2ffst6</t>
  </si>
  <si>
    <t>Rampant Violet Hawking [RVH]
0322ccfd1f…db7507</t>
  </si>
  <si>
    <t>4d63344c3a…011f52
stake1u9xk…4d6az0</t>
  </si>
  <si>
    <t>https://adastat.net/accounts/4d63344c3a55ea00c7860c76780b78062224efaff02c05e9e9011f52</t>
  </si>
  <si>
    <t>4d63344c3a55ea00c7860c76780b78062224efaff02c05e9e9011f52</t>
  </si>
  <si>
    <t>₳32.11m0.10%</t>
  </si>
  <si>
    <t>stake1u9xkxdzv8f275qx8scx8v7qt0qrzyf804lczcp0fayq375s4d6az0</t>
  </si>
  <si>
    <t>Thin Blue Galileo [TBG]
cb40e0cff3…153769</t>
  </si>
  <si>
    <t>1f7c2dd66b…cfea18
stake1uy0h…kdsp36</t>
  </si>
  <si>
    <t>https://adastat.net/accounts/1f7c2dd66bec030c8a358b4432d96cf36acde262495c04cebdcfea18</t>
  </si>
  <si>
    <t>1f7c2dd66bec030c8a358b4432d96cf36acde262495c04cebdcfea18</t>
  </si>
  <si>
    <t>₳32.49m0.10%</t>
  </si>
  <si>
    <t>stake1uy0hctwkd0kqxry2xk95gvkednek4n0zvfy4cpxwhh875xqkdsp36</t>
  </si>
  <si>
    <t>Fancy Burgundy Archimedes [FBA]
d66b1218d5…62f0e1</t>
  </si>
  <si>
    <t>84335fed5f…244b9c
stake1uxzr…msxr5p</t>
  </si>
  <si>
    <t>https://adastat.net/accounts/84335fed5fe9d6d114ef15ed8b35cc772e34b0520b8c1dbf01244b9c</t>
  </si>
  <si>
    <t>84335fed5fe9d6d114ef15ed8b35cc772e34b0520b8c1dbf01244b9c</t>
  </si>
  <si>
    <t>₳32.19m0.10%</t>
  </si>
  <si>
    <t>stake1uxzrxhldtl5ad5g5au27mze4e3mjud9s2g9cc8dlqyjyh8qmsxr5p</t>
  </si>
  <si>
    <t>wavepool.digital [ARF2]
b405a62715…6997c4</t>
  </si>
  <si>
    <t>de4f7a524e…a1d540
stake1u80y…t8epdn</t>
  </si>
  <si>
    <t>https://adastat.net/accounts/de4f7a524e1a4dae27eed119f4aea86ad3952976b46042016ba1d540</t>
  </si>
  <si>
    <t>de4f7a524e1a4dae27eed119f4aea86ad3952976b46042016ba1d540</t>
  </si>
  <si>
    <t>₳69.67m0.22%</t>
  </si>
  <si>
    <t>stake1u80y77jjfcdymt38amg3na9w4p4d89ffw66xqsspdwsa2sqt8epdn</t>
  </si>
  <si>
    <t>wavepool.digital [ARF4]
ea5f1fb216…5d7e68</t>
  </si>
  <si>
    <t>ec8c25a1ca…5cd807
stake1u8kg…cdda8v</t>
  </si>
  <si>
    <t>https://adastat.net/accounts/ec8c25a1ca4734d29e7b2bedf664220f4942ff1a2a155c70345cd807</t>
  </si>
  <si>
    <t>ec8c25a1ca4734d29e7b2bedf664220f4942ff1a2a155c70345cd807</t>
  </si>
  <si>
    <t>₳69.65m0.22%</t>
  </si>
  <si>
    <t>stake1u8kgcfdpefrnf5570v47manyyg85jshlrg4p2hrsx3wdspccdda8v</t>
  </si>
  <si>
    <t>wavepool.digital [ARF1]
ad1b6687f6…bef78d</t>
  </si>
  <si>
    <t>2ce8503b74…5da30e
stake1uykw…5lgv4n</t>
  </si>
  <si>
    <t>https://adastat.net/accounts/2ce8503b748d65b6ffb09e1ee238e291c7693224142ef67b6e5da30e</t>
  </si>
  <si>
    <t>2ce8503b748d65b6ffb09e1ee238e291c7693224142ef67b6e5da30e</t>
  </si>
  <si>
    <t>stake1uykws5pmwjxktdhlkz0pac3cu2guw6fjys2zaanmdew6xrs5lgv4n</t>
  </si>
  <si>
    <t>Blockdaemon 🧱😈 Stake Pool 6 [BD6]
da48231108…e652ce</t>
  </si>
  <si>
    <t>b0f0a679c0…a73b8a
stake1uxc0…8pkejj</t>
  </si>
  <si>
    <t>https://adastat.net/accounts/b0f0a679c0aa4e19c61fb2a2b4eb81a377735e9f18b5d9aa4aa73b8a</t>
  </si>
  <si>
    <t>b0f0a679c0aa4e19c61fb2a2b4eb81a377735e9f18b5d9aa4aa73b8a</t>
  </si>
  <si>
    <t>₳67.62m0.21%</t>
  </si>
  <si>
    <t>stake1uxc0pfnecz4yuxwxr7e29d8tsx3hwu67nuvttkd2f2nnhzs8pkejj</t>
  </si>
  <si>
    <t>Spectrum Pool [SPEC]
079c374160…962791</t>
  </si>
  <si>
    <t>ebc1a193d1…73604f
stake1u84u…7wlu33</t>
  </si>
  <si>
    <t>https://adastat.net/accounts/ebc1a193d10c82d978a9ab2fb68a5bc44c600d146fb527e86473604f</t>
  </si>
  <si>
    <t>ebc1a193d10c82d978a9ab2fb68a5bc44c600d146fb527e86473604f</t>
  </si>
  <si>
    <t>₳7.01m0.02%</t>
  </si>
  <si>
    <t>stake1u84urgvn6yxg9ktc4x4jld52t0zyccqdz3hm2flgv3ekqnc7wlu33</t>
  </si>
  <si>
    <t>wavepool.digital [ARF3]
3d5f6d2a14…0c9809</t>
  </si>
  <si>
    <t>0fa8268618…0a3659
stake1uy86…wkpjjv</t>
  </si>
  <si>
    <t>https://adastat.net/accounts/0fa8268618b0142a786b6c21684ac755ba14109f2a03746f3a0a3659</t>
  </si>
  <si>
    <t>0fa8268618b0142a786b6c21684ac755ba14109f2a03746f3a0a3659</t>
  </si>
  <si>
    <t>₳69.69m0.22%</t>
  </si>
  <si>
    <t>stake1uy86sf5xrzcpg2ncddkzz6z2ca2m59qsnu4qxar08g9rvkgwkpjjv</t>
  </si>
  <si>
    <t>Wacky Gold Maxwell [WGM]
365a5a9c59…c0b488</t>
  </si>
  <si>
    <t>8c422f114e…c5b732
stake1uxxy…3x5apg</t>
  </si>
  <si>
    <t>https://adastat.net/accounts/8c422f114e3996377ecb8dec83ea025fbc0dad4f17421eefa7c5b732</t>
  </si>
  <si>
    <t>8c422f114e3996377ecb8dec83ea025fbc0dad4f17421eefa7c5b732</t>
  </si>
  <si>
    <t>₳32.82m0.10%</t>
  </si>
  <si>
    <t>stake1uxxyytc3fcuevdm7ewx7eql2qf0mcrddfut5y8h05lzmwvs3x5apg</t>
  </si>
  <si>
    <t>35efdcc4f7…54adbb
stake1uy67…z8tal4</t>
  </si>
  <si>
    <t>https://adastat.net/accounts/35efdcc4f793a2a9689d7f2e69ade513d4799083e30c8a629a54adbb</t>
  </si>
  <si>
    <t>35efdcc4f793a2a9689d7f2e69ade513d4799083e30c8a629a54adbb</t>
  </si>
  <si>
    <t>₳7.77m0.02%</t>
  </si>
  <si>
    <t>stake1uy67lhxy77f692tgn4lju6ddu5fag7vss03seznznf22mwcz8tal4</t>
  </si>
  <si>
    <t>ADALovelacePool [ADALO]
cdb10209d9…8775cd</t>
  </si>
  <si>
    <t>0575f7a48f…45f069
stake1uyzh…nt7dg4</t>
  </si>
  <si>
    <t>https://adastat.net/accounts/0575f7a48f9121ae82040a2038698c2536083405d7984255aa45f069</t>
  </si>
  <si>
    <t>0575f7a48f9121ae82040a2038698c2536083405d7984255aa45f069</t>
  </si>
  <si>
    <t>₳5.2m0.02%</t>
  </si>
  <si>
    <t>stake1uyzhtaay37gjrt5zqs9zqwrf3sjnvzp5qhtessj44fzlq6gnt7dg4</t>
  </si>
  <si>
    <t>Diamond Pool [CARAT]
065761de50…da35e4</t>
  </si>
  <si>
    <t>ceef2d7e1f…7b4b8a
stake1u88w…tczq3s</t>
  </si>
  <si>
    <t>https://adastat.net/accounts/ceef2d7e1f7c939945d06dc0d2fbc98efe1bea26b9c2a2c8bb7b4b8a</t>
  </si>
  <si>
    <t>ceef2d7e1f7c939945d06dc0d2fbc98efe1bea26b9c2a2c8bb7b4b8a</t>
  </si>
  <si>
    <t>₳8.32m0.03%</t>
  </si>
  <si>
    <t>stake1u88w7tt7ra7f8x296pkup5hmex80uxl2y6uu9gkghda5hzstczq3s</t>
  </si>
  <si>
    <t>Curly Viridian Moore [CVM]
2885a48f88…5ebfdf</t>
  </si>
  <si>
    <t>62977f6e87…20ea61
stake1u93f…vlny2q</t>
  </si>
  <si>
    <t>https://adastat.net/accounts/62977f6e870845c554b59be0e417f7be9db13e56748b4371a920ea61</t>
  </si>
  <si>
    <t>62977f6e870845c554b59be0e417f7be9db13e56748b4371a920ea61</t>
  </si>
  <si>
    <t>₳32.09m0.10%</t>
  </si>
  <si>
    <t>stake1u93fwlmwsuyyt325kkd7peqh77lfmvf72e6gksm34ysw5cgvlny2q</t>
  </si>
  <si>
    <t>7d47d88d94…a396ca
stake1u975…4mtr2a</t>
  </si>
  <si>
    <t>https://adastat.net/accounts/7d47d88d94284dc3c2a54c9a219298c8428de63ce85c8328eaa396ca</t>
  </si>
  <si>
    <t>7d47d88d94284dc3c2a54c9a219298c8428de63ce85c8328eaa396ca</t>
  </si>
  <si>
    <t>₳5.1m0.02%</t>
  </si>
  <si>
    <t>stake1u9750kydjs5yms7z54xf5gvjnryy9r0x8n59eqega23edjs4mtr2a</t>
  </si>
  <si>
    <t>7b69ea444a…1c8005
stake1u9ak…p42szv</t>
  </si>
  <si>
    <t>https://adastat.net/accounts/7b69ea444a09a468587c0121256856dc192b4c97cd0b4bbe9e1c8005</t>
  </si>
  <si>
    <t>7b69ea444a09a468587c0121256856dc192b4c97cd0b4bbe9e1c8005</t>
  </si>
  <si>
    <t>₳5.06m0.02%</t>
  </si>
  <si>
    <t>stake1u9akn6jyfgy6g6zc0sqjzftg2mwpj26vjlxskja7ncwgqpgp42szv</t>
  </si>
  <si>
    <t>Responsible Rose Coanda [RRC]
b619d366a0…a8564c</t>
  </si>
  <si>
    <t>71c9e8439b…27dbac
stake1u9cu…xyd2qc</t>
  </si>
  <si>
    <t>https://adastat.net/accounts/71c9e8439bc7ff85ab649e1e8fdba7bd452c343c58c82623ba27dbac</t>
  </si>
  <si>
    <t>71c9e8439bc7ff85ab649e1e8fdba7bd452c343c58c82623ba27dbac</t>
  </si>
  <si>
    <t>₳31.52m0.10%</t>
  </si>
  <si>
    <t>stake1u9cun6zrn0rllpdtvj0par7m57752tp583vvsf3rhgnahtqxyd2qc</t>
  </si>
  <si>
    <t>Cardanode: 0.00% Fee &amp; 100% Rewards Guaranteed [FUND]
971212db48…096399</t>
  </si>
  <si>
    <t>a8485eb15a…b687e0
stake1ux5y…3ds76c</t>
  </si>
  <si>
    <t>https://adastat.net/accounts/a8485eb15a2daedd4795a885c15f1ad617841eb94c69a2be35b687e0</t>
  </si>
  <si>
    <t>a8485eb15a2daedd4795a885c15f1ad617841eb94c69a2be35b687e0</t>
  </si>
  <si>
    <t>₳11.96m0.04%</t>
  </si>
  <si>
    <t>stake1ux5ysh43tgk6ah28jk5gts2lrttp0pq7h9xxng47xkmg0cq3ds76c</t>
  </si>
  <si>
    <t>63dbeab308…21583d
stake1u93a…rf50vm</t>
  </si>
  <si>
    <t>https://adastat.net/accounts/63dbeab3084ce6ef517e075b2775f6563d2b823345b569286e21583d</t>
  </si>
  <si>
    <t>63dbeab3084ce6ef517e075b2775f6563d2b823345b569286e21583d</t>
  </si>
  <si>
    <t>₳10.44m0.03%</t>
  </si>
  <si>
    <t>stake1u93ah64nppxwdm630cr4kfm47etr62uzxdzm26fgdcs4s0grf50vm</t>
  </si>
  <si>
    <t>無双63 ADA POOL [SS63]
69515a7b55…042b13</t>
  </si>
  <si>
    <t>bac4c1cdf0…f52b33
stake1uxav…l4uj2u</t>
  </si>
  <si>
    <t>https://adastat.net/accounts/bac4c1cdf09918d5be2d10e2f3e5ebd638ae521a8a64c36cbdf52b33</t>
  </si>
  <si>
    <t>bac4c1cdf09918d5be2d10e2f3e5ebd638ae521a8a64c36cbdf52b33</t>
  </si>
  <si>
    <t>₳13.76m0.04%</t>
  </si>
  <si>
    <t>stake1uxavfswd7zv334d795gw9ul9a0tr3tjjr29xfsmvhh6jkvcl4uj2u</t>
  </si>
  <si>
    <t>WAFFLE [WFFL]
5ed675dd3d…86cb70</t>
  </si>
  <si>
    <t>f2f497ce74…665345
stake1u8e0…92c0vz</t>
  </si>
  <si>
    <t>https://adastat.net/accounts/f2f497ce7466c1d6c2d06c19e2b572b877989a94c4da43ef8a665345</t>
  </si>
  <si>
    <t>f2f497ce7466c1d6c2d06c19e2b572b877989a94c4da43ef8a665345</t>
  </si>
  <si>
    <t>₳10.67m0.03%</t>
  </si>
  <si>
    <t>stake1u8e0f97ww3nvr4kz6pkpnc44w2u80xy6jnzd5sl03fn9x3g92c0vz</t>
  </si>
  <si>
    <t>Hodl₳da [HODL₳]
2f606921ba…5d7d96</t>
  </si>
  <si>
    <t>6d94e02c9f…a29b0f
stake1u9ke…f35e7k</t>
  </si>
  <si>
    <t>https://adastat.net/accounts/6d94e02c9ffa29eb85cf059f24ddaad3e14895a91339275d3da29b0f</t>
  </si>
  <si>
    <t>6d94e02c9ffa29eb85cf059f24ddaad3e14895a91339275d3da29b0f</t>
  </si>
  <si>
    <t>₳7.08m0.02%</t>
  </si>
  <si>
    <t>stake1u9kefcpvnlazn6u9euze7fxa4tf7zjy44yfnjf6a8k3fkrcf35e7k</t>
  </si>
  <si>
    <t>Garden Pool Two [EDEN]
7c6b4a731e…563ad7</t>
  </si>
  <si>
    <t>b1329beb04…c0c8d3
stake1uxcn…e94499</t>
  </si>
  <si>
    <t>https://adastat.net/accounts/b1329beb0436ad1a2b0b49625347495ed3c87b0ed70a191156c0c8d3</t>
  </si>
  <si>
    <t>b1329beb0436ad1a2b0b49625347495ed3c87b0ed70a191156c0c8d3</t>
  </si>
  <si>
    <t>₳5.01m0.02%</t>
  </si>
  <si>
    <t>stake1uxcn9xltqsm26x3tpdyky568f90d8jrmpmts5xg32mqv35ce94499</t>
  </si>
  <si>
    <t>KTN4 [KTN4]
32ae538b59…1b300c</t>
  </si>
  <si>
    <t>80ae82dd7c…71166f
stake1uxq2…yz0wzd</t>
  </si>
  <si>
    <t>https://adastat.net/accounts/80ae82dd7cd7550c19ea199d60c8891f7f68d1a7ee10ed66ff71166f</t>
  </si>
  <si>
    <t>80ae82dd7cd7550c19ea199d60c8891f7f68d1a7ee10ed66ff71166f</t>
  </si>
  <si>
    <t>₳7.53m0.02%</t>
  </si>
  <si>
    <t>stake1uxq2aqka0nt42rqeagve6cxg3y0h76x35lhppmtxlac3vmcyz0wzd</t>
  </si>
  <si>
    <t>Tangible Opal Wozniak [TOW]
65f3f975b5…58c7eb</t>
  </si>
  <si>
    <t>1170512e0b…c63549
stake1uygh…9t0kfp</t>
  </si>
  <si>
    <t>https://adastat.net/accounts/1170512e0bfea1d838359db41174f7b50652ec82a8e5d65bf5c63549</t>
  </si>
  <si>
    <t>1170512e0bfea1d838359db41174f7b50652ec82a8e5d65bf5c63549</t>
  </si>
  <si>
    <t>₳6.42m0.02%</t>
  </si>
  <si>
    <t>stake1uyghq5fwp0l2rkpcxkwmgyt5776sv5hvs25wt4jm7hrr2jg9t0kfp</t>
  </si>
  <si>
    <t>7c7572a768…7cec20
stake1u978…9de9cf</t>
  </si>
  <si>
    <t>https://adastat.net/accounts/7c7572a768172930d2ea7645c2ddef4413e950357498150ed87cec20</t>
  </si>
  <si>
    <t>7c7572a768172930d2ea7645c2ddef4413e950357498150ed87cec20</t>
  </si>
  <si>
    <t>₳56m0.18%</t>
  </si>
  <si>
    <t>stake1u9782u48dqtjjvxjafmytskaaazp862sx46fs9gwmp7wcgq9de9cf</t>
  </si>
  <si>
    <t>Fancy Mango Dirac [FMD]
9ca4378a7e…55664c</t>
  </si>
  <si>
    <t>19ee546166…264042
stake1uyv7…7zayjf</t>
  </si>
  <si>
    <t>https://adastat.net/accounts/19ee5461661946058f8f109d0c672357101244d1d464d850ac264042</t>
  </si>
  <si>
    <t>19ee5461661946058f8f109d0c672357101244d1d464d850ac264042</t>
  </si>
  <si>
    <t>₳32.25m0.10%</t>
  </si>
  <si>
    <t>stake1uyv7u4rpvcv5vpv03ugf6rr8ydt3qyjy682xfkzs4snyqss7zayjf</t>
  </si>
  <si>
    <t>1STEP [1STEP]
e8f538755c…10eb1a</t>
  </si>
  <si>
    <t>3cbc2e9c1c…e6491d
stake1uy7t…xp96gl</t>
  </si>
  <si>
    <t>https://adastat.net/accounts/3cbc2e9c1c4185450686a4a8d742383b049e0d7b41558eca1ae6491d</t>
  </si>
  <si>
    <t>3cbc2e9c1c4185450686a4a8d742383b049e0d7b41558eca1ae6491d</t>
  </si>
  <si>
    <t>₳6.07m0.02%</t>
  </si>
  <si>
    <t>stake1uy7tct5ur3qc23gxs6j2346z8qasf8sd0dq4trk2rtnyj8gxp96gl</t>
  </si>
  <si>
    <t>KEI [KEI]
e816726109…1ec67e</t>
  </si>
  <si>
    <t>360cedd2db…e8fc57
stake1uymq…7mtjag</t>
  </si>
  <si>
    <t>https://adastat.net/accounts/360cedd2dbec5dd02482b65886aee82c1399efdc29679abd4ee8fc57</t>
  </si>
  <si>
    <t>360cedd2dbec5dd02482b65886aee82c1399efdc29679abd4ee8fc57</t>
  </si>
  <si>
    <t>₳5.46m0.02%</t>
  </si>
  <si>
    <t>stake1uymqemwjm0k9m5pys2m93p4waqkp8x00ms5k0x4afm50c4c7mtjag</t>
  </si>
  <si>
    <t>Amazing Vanilla Morse [AVM]
16f6e9a767…d47a75</t>
  </si>
  <si>
    <t>91730f813c…45d37d
stake1uxgh…j3crd6</t>
  </si>
  <si>
    <t>https://adastat.net/accounts/91730f813c338f4e82812121b11932fb2d2b69246747f8fbe445d37d</t>
  </si>
  <si>
    <t>91730f813c338f4e82812121b11932fb2d2b69246747f8fbe445d37d</t>
  </si>
  <si>
    <t>stake1uxghxrup8sec7n5zsysjrvgextaj62mfy3n5078mu3zaxlgj3crd6</t>
  </si>
  <si>
    <t>Blockdaemon 🧱😈 Stake Pool 5 [BD5]
494b1adec5…bc2aa1</t>
  </si>
  <si>
    <t>763e1709e9…95d054
stake1u9mr…xxfq0n</t>
  </si>
  <si>
    <t>https://adastat.net/accounts/763e1709e945cca2737e89c59074b4192ef843d1ca78484cc295d054</t>
  </si>
  <si>
    <t>763e1709e945cca2737e89c59074b4192ef843d1ca78484cc295d054</t>
  </si>
  <si>
    <t>₳67.51m0.21%</t>
  </si>
  <si>
    <t>stake1u9mru9cfa9zuegnn06yutyr5ksvja7zr6898sjzvc22aq4qxxfq0n</t>
  </si>
  <si>
    <t>StakeLove [LOVE]
95c4956f7a…7e6443</t>
  </si>
  <si>
    <t>b3022397a8…0df590
stake1uxes…u03efy</t>
  </si>
  <si>
    <t>https://adastat.net/accounts/b3022397a861d7df22c240d2c5115990c058a686c340714a590df590</t>
  </si>
  <si>
    <t>b3022397a861d7df22c240d2c5115990c058a686c340714a590df590</t>
  </si>
  <si>
    <t>₳5.54m0.02%</t>
  </si>
  <si>
    <t>stake1uxesyguh4psa0hezcfqd93g3txgvqk9xsmp5qu22tyxltyqu03efy</t>
  </si>
  <si>
    <t>HGK StakePool [HGK]
0cbc37bbfc…eaf80d</t>
  </si>
  <si>
    <t>f8ffc37049…4ea979
stake1u8u0…9660rz</t>
  </si>
  <si>
    <t>https://adastat.net/accounts/f8ffc37049264700fb43540fc95282dce8ec63f1980d6e39864ea979</t>
  </si>
  <si>
    <t>f8ffc37049264700fb43540fc95282dce8ec63f1980d6e39864ea979</t>
  </si>
  <si>
    <t>₳5.16m0.02%</t>
  </si>
  <si>
    <t>stake1u8u0lsmsfynywq8mgd2qlj2jstww3mrr7xvq6m3ese82j7g9660rz</t>
  </si>
  <si>
    <t>CashFlow [CFLOW]
e7b605b72a…031535</t>
  </si>
  <si>
    <t>14d3b7f7c2…6c6d77
stake1uy2d…42jhzc</t>
  </si>
  <si>
    <t>https://adastat.net/accounts/14d3b7f7c218eb1c3b14c3a94400b1de77e036352bae02d6e36c6d77</t>
  </si>
  <si>
    <t>14d3b7f7c218eb1c3b14c3a94400b1de77e036352bae02d6e36c6d77</t>
  </si>
  <si>
    <t>₳7.3m0.02%</t>
  </si>
  <si>
    <t>stake1uy2d8dlhcgvwk8pmznp6j3qqk8080cpkx546uqkkudkx6ac42jhzc</t>
  </si>
  <si>
    <t>Futuristic Cadet Swartz [FCS]
b900dfcf89…bdcd33</t>
  </si>
  <si>
    <t>95570fa452…c0e2ec
stake1ux24…jp2ylt</t>
  </si>
  <si>
    <t>https://adastat.net/accounts/95570fa452fafaac2a9abe1704940c330eff0f0315f6105988c0e2ec</t>
  </si>
  <si>
    <t>95570fa452fafaac2a9abe1704940c330eff0f0315f6105988c0e2ec</t>
  </si>
  <si>
    <t>₳6m0.02%</t>
  </si>
  <si>
    <t>stake1ux24wray2ta04tp2n2lpwpy5psesalc0qv2lvyze3rqw9mqjp2ylt</t>
  </si>
  <si>
    <t>Ray Network [RAY2]
9ad2692a48…193edd</t>
  </si>
  <si>
    <t>0d2c61f72e…b1c874
stake1uyxj…mfg8ls</t>
  </si>
  <si>
    <t>https://adastat.net/accounts/0d2c61f72e5928b5361a173daebfe98788e212baf45fa62d94b1c874</t>
  </si>
  <si>
    <t>0d2c61f72e5928b5361a173daebfe98788e212baf45fa62d94b1c874</t>
  </si>
  <si>
    <t>₳6.67m0.02%</t>
  </si>
  <si>
    <t>stake1uyxjcc0h9evj3dfkrgtnmt4laxrc3csjht69lf3djjcusaqmfg8ls</t>
  </si>
  <si>
    <t>Gleaming Cyan Davinci [GCD]
3a203ec1a8…6b3013</t>
  </si>
  <si>
    <t>5f65798c26…a7aa6d
stake1u90k…kqezp5</t>
  </si>
  <si>
    <t>https://adastat.net/accounts/5f65798c26213b410e1c3fb00c8023b37f147116034bdd4b2aa7aa6d</t>
  </si>
  <si>
    <t>5f65798c26213b410e1c3fb00c8023b37f147116034bdd4b2aa7aa6d</t>
  </si>
  <si>
    <t>stake1u90k27vvycsnksgwrslmqryqyweh79r3zcp5hh2t92n65mgkqezp5</t>
  </si>
  <si>
    <t>Grandiose Charcoal Nobel [GCN]
4594f67c08…d79f32</t>
  </si>
  <si>
    <t>90118a20ad…04d858
stake1uxgp…ujw746</t>
  </si>
  <si>
    <t>https://adastat.net/accounts/90118a20adf12ebbdce1bdc3b2c3fef8f5a92de7eb0b5b617204d858</t>
  </si>
  <si>
    <t>90118a20adf12ebbdce1bdc3b2c3fef8f5a92de7eb0b5b617204d858</t>
  </si>
  <si>
    <t>₳5.36m0.02%</t>
  </si>
  <si>
    <t>stake1uxgprz3q4hcjaw7uux7u8vkrlmu0t2fdul4skkmpwgzdskqujw746</t>
  </si>
  <si>
    <t>Warm Vanilla Archimedes [WVA]
0054fc7a4e…247e66</t>
  </si>
  <si>
    <t>a6023933a8…fee6cc
stake1uxnq…st0ztk</t>
  </si>
  <si>
    <t>https://adastat.net/accounts/a6023933a879782a97851f4872dcf17683a6044dd0af3aabf3fee6cc</t>
  </si>
  <si>
    <t>a6023933a879782a97851f4872dcf17683a6044dd0af3aabf3fee6cc</t>
  </si>
  <si>
    <t>stake1uxnqywfn4puhs25hs505suku79mg8fsyfhg27w4t70lwdnqst0ztk</t>
  </si>
  <si>
    <t>BreakingADA [BREAK]
c0d70a2360…09df0d</t>
  </si>
  <si>
    <t>25eae1e348…d723db
stake1uyj7…z809ka</t>
  </si>
  <si>
    <t>https://adastat.net/accounts/25eae1e348ba37e1f43d73ff74d79c379ff3e613113049b3f4d723db</t>
  </si>
  <si>
    <t>25eae1e348ba37e1f43d73ff74d79c379ff3e613113049b3f4d723db</t>
  </si>
  <si>
    <t>₳6.22m0.02%</t>
  </si>
  <si>
    <t>stake1uyj74c0rfzar0c0584el7axhnsmelulxzvgnqjdn7ntj8kcz809ka</t>
  </si>
  <si>
    <t>4521eb31f3…ad1c6d
stake1u9zj…0m2zw0</t>
  </si>
  <si>
    <t>https://adastat.net/accounts/4521eb31f3a91ed7d50f2e6d3f5d20e2312bfa97e43d899f15ad1c6d</t>
  </si>
  <si>
    <t>4521eb31f3a91ed7d50f2e6d3f5d20e2312bfa97e43d899f15ad1c6d</t>
  </si>
  <si>
    <t>₳46.88m0.15%</t>
  </si>
  <si>
    <t>stake1u9zjr6e37w53a474puhx606ayr3rz2l6jljrmzvlzkk3cmg0m2zw0</t>
  </si>
  <si>
    <t>Coinbase Cloud [CLOUD]
6804118fe7…bf11d9</t>
  </si>
  <si>
    <t>f67fa074e6…33b202
stake1u8m8…80f929</t>
  </si>
  <si>
    <t>https://adastat.net/accounts/f67fa074e6a966df11e283eedccd5cbd875d5f32259d93c5f533b202</t>
  </si>
  <si>
    <t>f67fa074e6a966df11e283eedccd5cbd875d5f32259d93c5f533b202</t>
  </si>
  <si>
    <t>₳32m0.10%</t>
  </si>
  <si>
    <t>stake1u8m8lgr5u65kdhc3u2p7ahxdtj7cwh2lxgjemy7975emyqs80f929</t>
  </si>
  <si>
    <t>日本壱プール [1JPN]
54a7cf8a1e…62053d</t>
  </si>
  <si>
    <t>7c9d5eb2e9…4a0343
stake1u97f…zn60un</t>
  </si>
  <si>
    <t>https://adastat.net/accounts/7c9d5eb2e949135ae3dcec25f10a0c9d4610bfb3effc81e5244a0343</t>
  </si>
  <si>
    <t>7c9d5eb2e949135ae3dcec25f10a0c9d4610bfb3effc81e5244a0343</t>
  </si>
  <si>
    <t>₳7.1m0.02%</t>
  </si>
  <si>
    <t>stake1u97f6h4ja9y3xkhrmnkztug2pjw5vy9lk0hleq09y39qxsczn60un</t>
  </si>
  <si>
    <t>Garden Pool Four [EDEN]
c6fbd4e484…b2f600</t>
  </si>
  <si>
    <t>230e26d329…9da8b6
stake1uy3s…h0axfh</t>
  </si>
  <si>
    <t>https://adastat.net/accounts/230e26d3297f326541d05fdf8b1512a1fccaec73605ba1ca039da8b6</t>
  </si>
  <si>
    <t>230e26d3297f326541d05fdf8b1512a1fccaec73605ba1ca039da8b6</t>
  </si>
  <si>
    <t>₳10.35m0.03%</t>
  </si>
  <si>
    <t>stake1uy3sufkn99lnye2p6p0alzc4z2slejhvwds9hgw2qww63dsh0axfh</t>
  </si>
  <si>
    <t>JWERPool [JWER]
07cc67445f…e9d3b5</t>
  </si>
  <si>
    <t>3e35496c3c…8a2b5b
stake1uylr…xezr4y</t>
  </si>
  <si>
    <t>https://adastat.net/accounts/3e35496c3ce594500ea9ae504ac9a1a7926679154ad63943a98a2b5b</t>
  </si>
  <si>
    <t>3e35496c3ce594500ea9ae504ac9a1a7926679154ad63943a98a2b5b</t>
  </si>
  <si>
    <t>₳32.01m0.10%</t>
  </si>
  <si>
    <t>stake1uylr2jtv8njeg5qw4xh9qjkf5xneyenez49dvw2r4x9zkkcxezr4y</t>
  </si>
  <si>
    <t>Yoroi [YOROI]
df1750df9b…b86207</t>
  </si>
  <si>
    <t>53019fde43…695e8d
stake1u9fs…ztrk93</t>
  </si>
  <si>
    <t>https://adastat.net/accounts/53019fde4366bb6ba3e612582f42e352596d01de408dbf2854695e8d</t>
  </si>
  <si>
    <t>53019fde4366bb6ba3e612582f42e352596d01de408dbf2854695e8d</t>
  </si>
  <si>
    <t>₳15.07m0.05%</t>
  </si>
  <si>
    <t>stake1u9fsr877gdntk6arucf9st6zudf9jmgpmeqgm0eg2354argztrk93</t>
  </si>
  <si>
    <t>Serene Salmon Pascal [SSP]
07c30535c3…730bb8</t>
  </si>
  <si>
    <t>b3559f0182…084e3b
stake1uxe4…kfxrgz</t>
  </si>
  <si>
    <t>https://adastat.net/accounts/b3559f018256330c9f331ed03071f3ca239b3239f20ac9db55084e3b</t>
  </si>
  <si>
    <t>b3559f018256330c9f331ed03071f3ca239b3239f20ac9db55084e3b</t>
  </si>
  <si>
    <t>stake1uxe4t8cpsftrxrylxv0dqvr3709z8xej88eq4jwm25yyuwckfxrgz</t>
  </si>
  <si>
    <t>8c648f073c…ff0463
stake1uxxx…mj22tv</t>
  </si>
  <si>
    <t>https://adastat.net/accounts/8c648f073c47a238ece9510c3f4ff7d08172b0b749302a5facff0463</t>
  </si>
  <si>
    <t>8c648f073c47a238ece9510c3f4ff7d08172b0b749302a5facff0463</t>
  </si>
  <si>
    <t>₳32.85m0.10%</t>
  </si>
  <si>
    <t>stake1uxxxfrc883r6yw8va9gsc0607lggzu4skaynq2jl4nlsgccmj22tv</t>
  </si>
  <si>
    <t>Tokai Stake Pool [TOKAI]
c27db049e6…766a5b</t>
  </si>
  <si>
    <t>ffade9e4ec…7e5a9c
stake1u8l6…e8xu06</t>
  </si>
  <si>
    <t>https://adastat.net/accounts/ffade9e4ec60129dbc9d8bdc13f082b6e5c8d337fa5c9cd8eb7e5a9c</t>
  </si>
  <si>
    <t>ffade9e4ec60129dbc9d8bdc13f082b6e5c8d337fa5c9cd8eb7e5a9c</t>
  </si>
  <si>
    <t>stake1u8l6m60ya3sp98dunk9acylss2mwtjxnxla9e8xcadl948qe8xu06</t>
  </si>
  <si>
    <t>Cardano ADA SSS Pool [SSS]
a07f6d16fc…3f2252</t>
  </si>
  <si>
    <t>78eea1f532…7023eb
stake1u9uw…xy3zdd</t>
  </si>
  <si>
    <t>https://adastat.net/accounts/78eea1f532999e9d32a77c2142f3f72ae0dd32d4e56f9c493a7023eb</t>
  </si>
  <si>
    <t>78eea1f532999e9d32a77c2142f3f72ae0dd32d4e56f9c493a7023eb</t>
  </si>
  <si>
    <t>₳6.73m0.02%</t>
  </si>
  <si>
    <t>stake1u9uwag04x2vea8fj5a7zzshn7u4wphfj6njkl8zf8fcz86cxy3zdd</t>
  </si>
  <si>
    <t>TAM Stake Pool [TAM]
39a561d4c1…c8332d</t>
  </si>
  <si>
    <t>32c0faf519…9ec296
stake1uyev…rwqcju</t>
  </si>
  <si>
    <t>https://adastat.net/accounts/32c0faf51962d88ca4c007c044d43b8ae588946d31ce166e329ec296</t>
  </si>
  <si>
    <t>32c0faf51962d88ca4c007c044d43b8ae588946d31ce166e329ec296</t>
  </si>
  <si>
    <t>₳8.52m0.03%</t>
  </si>
  <si>
    <t>stake1uyevp7h4r93d3r9ycqruq3x58w9wtzy5d5cuu9nwx20v99srwqcju</t>
  </si>
  <si>
    <t>77ed2bf8f3…80cc6e
stake1u9m7…jftlmu</t>
  </si>
  <si>
    <t>https://adastat.net/accounts/77ed2bf8f3762b416af52f8b04004f8e628108ec5f849ba92980cc6e</t>
  </si>
  <si>
    <t>77ed2bf8f3762b416af52f8b04004f8e628108ec5f849ba92980cc6e</t>
  </si>
  <si>
    <t>stake1u9m762lc7dmzkst275hckpqqf78x9qgga30cfxaf9xqvcmsjftlmu</t>
  </si>
  <si>
    <t>N/A [N/A]
ac5ba151fa…0e1d65</t>
  </si>
  <si>
    <t>e6997369ee…512b55
stake1u8nf…7hf2wr</t>
  </si>
  <si>
    <t>https://adastat.net/accounts/e6997369ee16e8d678b56e180c623b17860246550688e64edb512b55</t>
  </si>
  <si>
    <t>e6997369ee16e8d678b56e180c623b17860246550688e64edb512b55</t>
  </si>
  <si>
    <t>stake1u8nfjumfactw34nck4hpsrrz8vtcvqjx25rg3ejwmdgjk4g7hf2wr</t>
  </si>
  <si>
    <t>Ektropy [EKTRP]
71a659c3e7…a4c482</t>
  </si>
  <si>
    <t>2ceb96632e…cf73d5
stake1uykw…6geqg3</t>
  </si>
  <si>
    <t>https://adastat.net/accounts/2ceb96632e2fc9b8fc3184a461cbb95951d14fed5102df4994cf73d5</t>
  </si>
  <si>
    <t>2ceb96632e2fc9b8fc3184a461cbb95951d14fed5102df4994cf73d5</t>
  </si>
  <si>
    <t>₳12.09m0.04%</t>
  </si>
  <si>
    <t>stake1uykwh9nr9chunw8uxxz2gcwth9v4r520a4gs9h6fjn8h84g6geqg3</t>
  </si>
  <si>
    <t>b0340585ac…9269c4
stake1uxcr…edatte</t>
  </si>
  <si>
    <t>https://adastat.net/accounts/b0340585ac57d2a4a3fbfe62b30b61abb3f8bc42f79e4485919269c4</t>
  </si>
  <si>
    <t>b0340585ac57d2a4a3fbfe62b30b61abb3f8bc42f79e4485919269c4</t>
  </si>
  <si>
    <t>₳11.19m0.04%</t>
  </si>
  <si>
    <t>stake1uxcrgpv943ta9f9rl0lx9vctvx4m879ugtmeu3y9jxfxn3qedatte</t>
  </si>
  <si>
    <t>Blue Ocean Stake Pool [SDG13]
d058aaaeea…6415e7</t>
  </si>
  <si>
    <t>8f3ee733f5…535137
stake1ux8n…xatfu9</t>
  </si>
  <si>
    <t>https://adastat.net/accounts/8f3ee733f5ac86dda8582fdf4292025535f024dac5736793d6535137</t>
  </si>
  <si>
    <t>8f3ee733f5ac86dda8582fdf4292025535f024dac5736793d6535137</t>
  </si>
  <si>
    <t>₳9.23m0.03%</t>
  </si>
  <si>
    <t>stake1ux8naeen7kkgdhdgtqha7s5jqf2ntupymtzhxeun6ef4zdcxatfu9</t>
  </si>
  <si>
    <t>HodlAda [HODLA]
ed40b0a319…4336a4</t>
  </si>
  <si>
    <t>f3c3d69b1d…356134
stake1u8eu…l7v0pz</t>
  </si>
  <si>
    <t>https://adastat.net/accounts/f3c3d69b1d4eca197096cbfd67450f64123de4a5ed61b1f94a356134</t>
  </si>
  <si>
    <t>f3c3d69b1d4eca197096cbfd67450f64123de4a5ed61b1f94a356134</t>
  </si>
  <si>
    <t>₳7.09m0.02%</t>
  </si>
  <si>
    <t>stake1u8eu845mr48v5xtsjm9l6e69pajpy00y5hkkrv0efg6kzdql7v0pz</t>
  </si>
  <si>
    <t>Pool Under [UNDR]
abcdef77d8…719ae5</t>
  </si>
  <si>
    <t>c956f79734…b2e3a1
stake1u8y4…hq9duf</t>
  </si>
  <si>
    <t>https://adastat.net/accounts/c956f797346f4c2999c3e443485a360e4f9256a215d99a53d8b2e3a1</t>
  </si>
  <si>
    <t>c956f797346f4c2999c3e443485a360e4f9256a215d99a53d8b2e3a1</t>
  </si>
  <si>
    <t>₳9.99m0.03%</t>
  </si>
  <si>
    <t>stake1u8y4dauhx3h5c2vec0jyxjz6xc8ylyjk5g2anxjnmzew8gghq9duf</t>
  </si>
  <si>
    <t>Bloom Six [BLOOM]
8e06d57e46…d32851</t>
  </si>
  <si>
    <t>cfb933da76…bacd5d
stake1u88m…l977nz</t>
  </si>
  <si>
    <t>https://adastat.net/accounts/cfb933da76f0bb8ede26050528dbb3b5067d62a19a27d0da81bacd5d</t>
  </si>
  <si>
    <t>cfb933da76f0bb8ede26050528dbb3b5067d62a19a27d0da81bacd5d</t>
  </si>
  <si>
    <t>₳9.52m0.03%</t>
  </si>
  <si>
    <t>stake1u88mjv76wmcthrk7yczs22xmkw6svltz5xdz05x6sxav6hgl977nz</t>
  </si>
  <si>
    <t>dd1f3591a0…c31aa3
stake1u8w3…gyw30z</t>
  </si>
  <si>
    <t>https://adastat.net/accounts/dd1f3591a020262c7992187b71d8d7e960a5e8a1439ba38f08c31aa3</t>
  </si>
  <si>
    <t>dd1f3591a020262c7992187b71d8d7e960a5e8a1439ba38f08c31aa3</t>
  </si>
  <si>
    <t>stake1u8w37dv35qszvtrejgv8kuwc6l5kpf0g59pehgu0prp34gcgyw30z</t>
  </si>
  <si>
    <t>ADAvault [ADV]
3116c834a0…28af60</t>
  </si>
  <si>
    <t>7cd98f006b…0a87f7
stake1u97d…psvt5f</t>
  </si>
  <si>
    <t>https://adastat.net/accounts/7cd98f006bae3a236b6e66efe7cd560ceb887d8837454529500a87f7</t>
  </si>
  <si>
    <t>7cd98f006bae3a236b6e66efe7cd560ceb887d8837454529500a87f7</t>
  </si>
  <si>
    <t>₳4.93m0.02%</t>
  </si>
  <si>
    <t>stake1u97dnrcqdwhr5gmtdenwle7d2cxwhzra3qm523ff2q9g0acpsvt5f</t>
  </si>
  <si>
    <t>PONTA Pool [PONTA]
bd87416177…336b8e</t>
  </si>
  <si>
    <t>fb8b0c268d…c0d4df
stake1u8ac…rcyekg</t>
  </si>
  <si>
    <t>https://adastat.net/accounts/fb8b0c268db13e1edced205816002bd428274a2b37b8641188c0d4df</t>
  </si>
  <si>
    <t>fb8b0c268db13e1edced205816002bd428274a2b37b8641188c0d4df</t>
  </si>
  <si>
    <t>₳18.99m0.06%</t>
  </si>
  <si>
    <t>stake1u8ackrpx3kcnu8kua5s9s9sq902zsf629vmmseq33rqdfhcrcyekg</t>
  </si>
  <si>
    <t>Vampyre Fund [VAMP]
643472a2db…7b1e88</t>
  </si>
  <si>
    <t>da0c3f06ec…5d53e1
stake1u8dq…x28hap</t>
  </si>
  <si>
    <t>https://adastat.net/accounts/da0c3f06ecb7a22a4a6ca8580a89f601745afb5ecc68e1acd75d53e1</t>
  </si>
  <si>
    <t>da0c3f06ecb7a22a4a6ca8580a89f601745afb5ecc68e1acd75d53e1</t>
  </si>
  <si>
    <t>₳10.87m0.03%</t>
  </si>
  <si>
    <t>stake1u8dqc0cxajm6y2j2dj59sz5f7cqhgkhmtmxx3cdv6aw48cgx28hap</t>
  </si>
  <si>
    <t>CCJ2 [CCJ2]
8871f659c6…14b746</t>
  </si>
  <si>
    <t>d0ea27eec7…d57f2f
stake1u8gw…f79z69</t>
  </si>
  <si>
    <t>https://adastat.net/accounts/d0ea27eec7663b4898d396e8a33466daa0d474d687701fa240d57f2f</t>
  </si>
  <si>
    <t>d0ea27eec7663b4898d396e8a33466daa0d474d687701fa240d57f2f</t>
  </si>
  <si>
    <t>₳10.31m0.03%</t>
  </si>
  <si>
    <t>stake1u8gw5flwcanrkjyc6wtw3ge5vmd2p4r566rhq8azgr2h7tcf79z69</t>
  </si>
  <si>
    <t>ONE SecureStaking.io [SECUR]
a10865dae2…f78174</t>
  </si>
  <si>
    <t>6df8d17a1d…df8ccb
stake1u9kl…v22zf6</t>
  </si>
  <si>
    <t>https://adastat.net/accounts/6df8d17a1d287c573f06e300f23e81aa4c2f08be6138c3e7c6df8ccb</t>
  </si>
  <si>
    <t>6df8d17a1d287c573f06e300f23e81aa4c2f08be6138c3e7c6df8ccb</t>
  </si>
  <si>
    <t>₳7.43m0.02%</t>
  </si>
  <si>
    <t>stake1u9kl35t6r558c4elqm3spu37sx4yctcghesn3sl8cm0cejcv22zf6</t>
  </si>
  <si>
    <t>Goat Stake [GOAT]
7f6c103302…debcf7</t>
  </si>
  <si>
    <t>30ef3b49b1…7beaad
stake1uycw…pcjsq0</t>
  </si>
  <si>
    <t>https://adastat.net/accounts/30ef3b49b191b970b62c3fe134fa00892fd55382297753dff77beaad</t>
  </si>
  <si>
    <t>30ef3b49b191b970b62c3fe134fa00892fd55382297753dff77beaad</t>
  </si>
  <si>
    <t>₳9.21m0.03%</t>
  </si>
  <si>
    <t>stake1uycw7w6fkxgmju9k9sl7zd86qzyjl42nsg5hw57l7aa74tgpcjsq0</t>
  </si>
  <si>
    <t>OctasPool [OCTAS]
153806dbcd…4b7edf</t>
  </si>
  <si>
    <t>a82a57fc42…17c442
stake1ux5z…5xc363</t>
  </si>
  <si>
    <t>https://adastat.net/accounts/a82a57fc42525212c6764d1706d107e66f6bdf9358ba0e40a617c442</t>
  </si>
  <si>
    <t>a82a57fc42525212c6764d1706d107e66f6bdf9358ba0e40a617c442</t>
  </si>
  <si>
    <t>₳5.65m0.02%</t>
  </si>
  <si>
    <t>stake1ux5z54lugff9yykxwex3wpk3qlnx767ljdvt5rjq5ctugss5xc363</t>
  </si>
  <si>
    <t>3240ed7709…82a51a
stake1uyey…uyk5j8</t>
  </si>
  <si>
    <t>https://adastat.net/accounts/3240ed770981042664847f4cc293fb4edb83336dab3d3edba382a51a</t>
  </si>
  <si>
    <t>3240ed770981042664847f4cc293fb4edb83336dab3d3edba382a51a</t>
  </si>
  <si>
    <t>₳5.26m0.02%</t>
  </si>
  <si>
    <t>stake1uyeypmthpxqsgfnys3l5es5nld8dhqendk4n60km5wp22xsuyk5j8</t>
  </si>
  <si>
    <t>4104543a7c…896f6e
stake1u9qs…6xjjfa</t>
  </si>
  <si>
    <t>https://adastat.net/accounts/4104543a7c7bbfdb6364ee24ef27f21275265a4c7b06185736896f6e</t>
  </si>
  <si>
    <t>4104543a7c7bbfdb6364ee24ef27f21275265a4c7b06185736896f6e</t>
  </si>
  <si>
    <t>stake1u9qsg4p603amlkmrvnhzfme87gf82fj6f3asvxzhx6yk7ms6xjjfa</t>
  </si>
  <si>
    <t>wavepool.digital [WAV10]
13d3a7c2fb…782f7a</t>
  </si>
  <si>
    <t>5e2394dfd0…708452
stake1u90z…eurw78</t>
  </si>
  <si>
    <t>https://adastat.net/accounts/5e2394dfd02c85bfe19f8b066c3b1172c82cc4ab9213b90122708452</t>
  </si>
  <si>
    <t>5e2394dfd02c85bfe19f8b066c3b1172c82cc4ab9213b90122708452</t>
  </si>
  <si>
    <t>₳70.66m0.22%</t>
  </si>
  <si>
    <t>stake1u90z89xl6qkgt0lpn79svmpmz9evstxy4wfp8wgpyfcgg5seurw78</t>
  </si>
  <si>
    <t>Nodeasy #2 [NDE]
523484ee98…aeade0</t>
  </si>
  <si>
    <t>924facb500…bd6581
stake1uxfy…f2jagv</t>
  </si>
  <si>
    <t>https://adastat.net/accounts/924facb500167f4f901870997b2acf77b8cd34d754862360e1bd6581</t>
  </si>
  <si>
    <t>924facb500167f4f901870997b2acf77b8cd34d754862360e1bd6581</t>
  </si>
  <si>
    <t>₳63.36m0.20%</t>
  </si>
  <si>
    <t>stake1uxfylt94qqt87nusrpcfj7e2eamm3nf56a2gvgmqux7ktqgf2jagv</t>
  </si>
  <si>
    <t>80118ac17b…d44f51
stake1uxqp…9x0gea</t>
  </si>
  <si>
    <t>https://adastat.net/accounts/80118ac17b009dc8799ae2c285ab28ed5157a28bd09790e02ed44f51</t>
  </si>
  <si>
    <t>80118ac17b009dc8799ae2c285ab28ed5157a28bd09790e02ed44f51</t>
  </si>
  <si>
    <t>₳9.61m0.03%</t>
  </si>
  <si>
    <t>stake1uxqprzkp0vqfmjrent3v9pdt9rk4z4az30gf0y8q9m2y75g9x0gea</t>
  </si>
  <si>
    <t>Hisa~i🌺Okinawa [HISAI]
fa67f324c6…43f898</t>
  </si>
  <si>
    <t>f0267e4135…590d75
stake1u8cz…3lpaz8</t>
  </si>
  <si>
    <t>https://adastat.net/accounts/f0267e4135f77b8c851c699640899a0976569365243d091ef8590d75</t>
  </si>
  <si>
    <t>f0267e4135f77b8c851c699640899a0976569365243d091ef8590d75</t>
  </si>
  <si>
    <t>stake1u8czvljpxhmhhry9r35evsyfngyhv45nv5jr6zg7lpvs6ag3lpaz8</t>
  </si>
  <si>
    <t>Moonstake 3 [MS3]
30432a0b85…da4922</t>
  </si>
  <si>
    <t>2a3d08d2b2…f5ccc6
stake1uy4r…hk62p2</t>
  </si>
  <si>
    <t>https://adastat.net/accounts/2a3d08d2b230b0cf3c072cca7f104c5aca3ced4e378f675ad2f5ccc6</t>
  </si>
  <si>
    <t>2a3d08d2b230b0cf3c072cca7f104c5aca3ced4e378f675ad2f5ccc6</t>
  </si>
  <si>
    <t>₳5.03m0.02%</t>
  </si>
  <si>
    <t>stake1uy4r6zxjkgctpneuqukv5lcsf3dv508dfcmc7e666t6ue3shk62p2</t>
  </si>
  <si>
    <t>Cardanoscan Pool 1 [CSN1]
7df262feae…b7f549</t>
  </si>
  <si>
    <t>e441cae812…c333c0
stake1u8jy…aq2vvm</t>
  </si>
  <si>
    <t>https://adastat.net/accounts/e441cae812f01a24e090ae0f51a0d604cdc6bf825e7e81da16c333c0</t>
  </si>
  <si>
    <t>e441cae812f01a24e090ae0f51a0d604cdc6bf825e7e81da16c333c0</t>
  </si>
  <si>
    <t>₳18.13m0.06%</t>
  </si>
  <si>
    <t>stake1u8jyrjhgztcp5f8qjzhq75dq6czvm34lsf08aqw6zmpn8sqaq2vvm</t>
  </si>
  <si>
    <t>ZZZ2 [ZZZ2]
aef742cd72…b44e45</t>
  </si>
  <si>
    <t>d51ba2b105…5bf7f0
stake1u823…w5w3nc</t>
  </si>
  <si>
    <t>https://adastat.net/accounts/d51ba2b10541f1ba5f8490cba786624ea32278d59b02ed74a85bf7f0</t>
  </si>
  <si>
    <t>d51ba2b10541f1ba5f8490cba786624ea32278d59b02ed74a85bf7f0</t>
  </si>
  <si>
    <t>₳9.3m0.03%</t>
  </si>
  <si>
    <t>stake1u823hg43q4qlrwjlsjgvhfuxvf82xgnc6kds9mt54pdl0uqw5w3nc</t>
  </si>
  <si>
    <t>wavepool.digital [WAV11]
2dc733ef31…6e2913</t>
  </si>
  <si>
    <t>1a193e01b4…3dc41d
stake1uydp…y45mdu</t>
  </si>
  <si>
    <t>https://adastat.net/accounts/1a193e01b4646d4cb6c5c2d58be80381428c5968087d4ec7503dc41d</t>
  </si>
  <si>
    <t>1a193e01b4646d4cb6c5c2d58be80381428c5968087d4ec7503dc41d</t>
  </si>
  <si>
    <t>₳70.65m0.22%</t>
  </si>
  <si>
    <t>stake1uydpj0spk3jx6n9kchpdtzlgqwq59rzedqy86nk82q7ug8gy45mdu</t>
  </si>
  <si>
    <t>Ikinari Stake Pool [ISP]
bd8286b7f3…2932a5</t>
  </si>
  <si>
    <t>a55d39ebb8…8bfe5c
stake1uxj4…02hfjz</t>
  </si>
  <si>
    <t>https://adastat.net/accounts/a55d39ebb8b1978fb50f77f50d3d6a66e12701047eb5e814c78bfe5c</t>
  </si>
  <si>
    <t>a55d39ebb8b1978fb50f77f50d3d6a66e12701047eb5e814c78bfe5c</t>
  </si>
  <si>
    <t>₳6.16m0.02%</t>
  </si>
  <si>
    <t>stake1uxj46w0thzce0ra4paml2rfadfnwzfcpq3ltt6q5c79luhq02hfjz</t>
  </si>
  <si>
    <t>SMAN8 [SA8]
ec73659779…0a3026</t>
  </si>
  <si>
    <t>681643db7e…b4bf72
stake1u95p…t9rk0p</t>
  </si>
  <si>
    <t>https://adastat.net/accounts/681643db7e28a13ac44fe85cba055b3bf2d62464855307ddbcb4bf72</t>
  </si>
  <si>
    <t>681643db7e28a13ac44fe85cba055b3bf2d62464855307ddbcb4bf72</t>
  </si>
  <si>
    <t>stake1u95pvs7m0c52zwkyfl59ews9tval943yvjz4xp7ahj6t7ust9rk0p</t>
  </si>
  <si>
    <t>X-StakePool2 [XSP2]
aa65bf8422…e631aa</t>
  </si>
  <si>
    <t>33d6f58c0c…ed95c9
stake1uyea…sv6g2v</t>
  </si>
  <si>
    <t>https://adastat.net/accounts/33d6f58c0c893ec3f5eadab5461134b388a0910b288b21f09bed95c9</t>
  </si>
  <si>
    <t>33d6f58c0c893ec3f5eadab5461134b388a0910b288b21f09bed95c9</t>
  </si>
  <si>
    <t>₳5.96m0.02%</t>
  </si>
  <si>
    <t>stake1uyeadavvpjynasl4atdt23s3xjec3gy3pv5gkg0sn0ketjgsv6g2v</t>
  </si>
  <si>
    <t>WPBJ [WPBJ1]
a503e42a2c…483980</t>
  </si>
  <si>
    <t>5a751bbd47…af0f7f
stake1u9d8…uman8u</t>
  </si>
  <si>
    <t>https://adastat.net/accounts/5a751bbd47aa07c70c10ff76239dd4ee825a4f258094d7889baf0f7f</t>
  </si>
  <si>
    <t>5a751bbd47aa07c70c10ff76239dd4ee825a4f258094d7889baf0f7f</t>
  </si>
  <si>
    <t>stake1u9d82xaag74q03cvzrlhvgua6nhgykj0ykqff4ugnwhs7lcuman8u</t>
  </si>
  <si>
    <t>MOMO ADA POOL [MOMO]
c6da03f578…9b0562</t>
  </si>
  <si>
    <t>99a36f616f…6f0a15
stake1uxv6…qlrc90</t>
  </si>
  <si>
    <t>https://adastat.net/accounts/99a36f616fb7da6a933a002fd4bd568e8883f6f2576908c4b46f0a15</t>
  </si>
  <si>
    <t>99a36f616fb7da6a933a002fd4bd568e8883f6f2576908c4b46f0a15</t>
  </si>
  <si>
    <t>₳13.4m0.04%</t>
  </si>
  <si>
    <t>stake1uxv6xmmpd7ma565n8gqzl49a268g3qlk7ftkjzxyk3hs59gqlrc90</t>
  </si>
  <si>
    <t>ANGEL stake pool [ANGEL]
0000461433…56156e</t>
  </si>
  <si>
    <t>76c7508d42…808780
stake1u9mv…00grem</t>
  </si>
  <si>
    <t>https://adastat.net/accounts/76c7508d42c085e9598e9adafca4557a9a1b61ed6183ae9810808780</t>
  </si>
  <si>
    <t>76c7508d42c085e9598e9adafca4557a9a1b61ed6183ae9810808780</t>
  </si>
  <si>
    <t>₳10.51m0.03%</t>
  </si>
  <si>
    <t>stake1u9mvw5ydgtqgt62e36dd4l9y24af5xmpa4sc8t5czzqg0qq00grem</t>
  </si>
  <si>
    <t>StakePools Cardano Pool [STP]
e66b346462…7cd472</t>
  </si>
  <si>
    <t>c3dad99cdc…e19756
stake1u8pa…l6007x</t>
  </si>
  <si>
    <t>https://adastat.net/accounts/c3dad99cdceb551565d3b934dc93498c8a5fe1bcff8c7eda63e19756</t>
  </si>
  <si>
    <t>c3dad99cdceb551565d3b934dc93498c8a5fe1bcff8c7eda63e19756</t>
  </si>
  <si>
    <t>₳9.86m0.03%</t>
  </si>
  <si>
    <t>stake1u8pa4kvumn4429t96wunfhynfxxg5hlphnlcclk6v0sew4sl6007x</t>
  </si>
  <si>
    <t>A CardanoLand pool ACL [ACL]
bdd750e173…eec822</t>
  </si>
  <si>
    <t>c768fa08dc…314f05
stake1u8rk…mt0xgw</t>
  </si>
  <si>
    <t>https://adastat.net/accounts/c768fa08dcd888754a8ba45524dda0e3b6d3edb4224ec117b5314f05</t>
  </si>
  <si>
    <t>c768fa08dcd888754a8ba45524dda0e3b6d3edb4224ec117b5314f05</t>
  </si>
  <si>
    <t>₳7.39m0.02%</t>
  </si>
  <si>
    <t>stake1u8rk37sgmnvgsa223wj92fxa5r3md5ldks3yasghk5c57pgmt0xgw</t>
  </si>
  <si>
    <t>StakeBowlPool2 [SBP2]
485903de80…76df62</t>
  </si>
  <si>
    <t>ac397ec2f4…e5a44a
stake1uxkr…uj3u3l</t>
  </si>
  <si>
    <t>https://adastat.net/accounts/ac397ec2f4c879ffe6ddb4b598bf185c9409503db54e8e2dbde5a44a</t>
  </si>
  <si>
    <t>ac397ec2f4c879ffe6ddb4b598bf185c9409503db54e8e2dbde5a44a</t>
  </si>
  <si>
    <t>₳10.3m0.03%</t>
  </si>
  <si>
    <t>stake1uxkrjlkz7ny8nllxmk6ttx9lrpwfgz2s8k65ar3dhhj6gjsuj3u3l</t>
  </si>
  <si>
    <t>Goat Stake [GOAT2]
fc7c663438…f5b416</t>
  </si>
  <si>
    <t>96755d4599…2674cb
stake1uxt8…gqvug9</t>
  </si>
  <si>
    <t>https://adastat.net/accounts/96755d45990036643baf675322d550a87cabdc0c1819f7d4e32674cb</t>
  </si>
  <si>
    <t>96755d45990036643baf675322d550a87cabdc0c1819f7d4e32674cb</t>
  </si>
  <si>
    <t>₳47.69m0.15%</t>
  </si>
  <si>
    <t>stake1uxt82h29nyqrvepm4an4xgk42z58e27upsvpna75uvn8fjcgqvug9</t>
  </si>
  <si>
    <t>TWO SecureStaking.io [SECUR]
fdc55442d4…59eb46</t>
  </si>
  <si>
    <t>7269eeb265…eabc27
stake1u9ex…d36sc5</t>
  </si>
  <si>
    <t>https://adastat.net/accounts/7269eeb2654fc728eaaf5cc37eaada5f105d758bf9d6d6a507eabc27</t>
  </si>
  <si>
    <t>7269eeb2654fc728eaaf5cc37eaada5f105d758bf9d6d6a507eabc27</t>
  </si>
  <si>
    <t>₳10.8m0.03%</t>
  </si>
  <si>
    <t>stake1u9exnm4jv48uw2824awvxl42mf03qht430uad449ql4tcfcd36sc5</t>
  </si>
  <si>
    <t>b2e926c791…9e7777
stake1uxew…nyxrdc</t>
  </si>
  <si>
    <t>https://adastat.net/accounts/b2e926c791800644c5cf1a0de6226e80cf765f9093b31f52e19e7777</t>
  </si>
  <si>
    <t>b2e926c791800644c5cf1a0de6226e80cf765f9093b31f52e19e7777</t>
  </si>
  <si>
    <t>₳64.3m0.20%</t>
  </si>
  <si>
    <t>stake1uxewjfk8jxqqv3x9eudqme3zd6qv7ajljzfmx86jux08wacnyxrdc</t>
  </si>
  <si>
    <t>RYOMA [RYOMA]
1596878503…a6a814</t>
  </si>
  <si>
    <t>fbcf8674c0…38070e
stake1u8au…jum4dn</t>
  </si>
  <si>
    <t>https://adastat.net/accounts/fbcf8674c0b3098605dcae3fdcf8604f4125db76a4697e735138070e</t>
  </si>
  <si>
    <t>fbcf8674c0b3098605dcae3fdcf8604f4125db76a4697e735138070e</t>
  </si>
  <si>
    <t>₳17.22m0.05%</t>
  </si>
  <si>
    <t>stake1u8aulpn5czesnps9mjhrlh8cvp85zfwmw6jxjlnn2yuqwrsjum4dn</t>
  </si>
  <si>
    <t>BlockNgine [CRYPT]
10bc63e468…0b754b</t>
  </si>
  <si>
    <t>2ee258f571…5b75b9
stake1uyhw…4v6v5p</t>
  </si>
  <si>
    <t>https://adastat.net/accounts/2ee258f571386bbaf5858125f0d63da26abd97dedd20064f105b75b9</t>
  </si>
  <si>
    <t>2ee258f571386bbaf5858125f0d63da26abd97dedd20064f105b75b9</t>
  </si>
  <si>
    <t>₳14.71m0.05%</t>
  </si>
  <si>
    <t>stake1uyhwyk84wyuxhwh4skqjtuxk8k3x40vhmmwjqpj0zpdhtwg4v6v5p</t>
  </si>
  <si>
    <t>The Brothership Pool [BSP]
89eba2781e…a22957</t>
  </si>
  <si>
    <t>54dbebe5ee…e3b040
stake1u92d…286293</t>
  </si>
  <si>
    <t>https://adastat.net/accounts/54dbebe5ee0043cd6ce201ed47e25debe3c1b42690e62566e7e3b040</t>
  </si>
  <si>
    <t>54dbebe5ee0043cd6ce201ed47e25debe3c1b42690e62566e7e3b040</t>
  </si>
  <si>
    <t>₳11.15m0.03%</t>
  </si>
  <si>
    <t>stake1u92dh6l9acqy8ntvugq763lzth478sd5y6gwvftxul3mqsq286293</t>
  </si>
  <si>
    <t>Garden Pool [EDEN]
d5b90a198d…de358f</t>
  </si>
  <si>
    <t>555d34fe5c…0f5e61
stake1u924…xhfmp7</t>
  </si>
  <si>
    <t>https://adastat.net/accounts/555d34fe5c43219883b9c1c06ebf1f9f3f68fecfc4113fa7bc0f5e61</t>
  </si>
  <si>
    <t>555d34fe5c43219883b9c1c06ebf1f9f3f68fecfc4113fa7bc0f5e61</t>
  </si>
  <si>
    <t>₳10m0.03%</t>
  </si>
  <si>
    <t>stake1u9246d87t3pjrxyrh8quqm4lr70n7687elzpz0a8hs84ucgxhfmp7</t>
  </si>
  <si>
    <t>1039886237…e99408
stake1uygr…u5k336</t>
  </si>
  <si>
    <t>https://adastat.net/accounts/1039886237f0507c062ebe5f3d4a30fd0449fc8bc15bb10bfbe99408</t>
  </si>
  <si>
    <t>1039886237f0507c062ebe5f3d4a30fd0449fc8bc15bb10bfbe99408</t>
  </si>
  <si>
    <t>₳10.12m0.03%</t>
  </si>
  <si>
    <t>stake1uygrnzrzxlc9qlqx96l97022xr7sgj0u30q4hvgtl05egzqu5k336</t>
  </si>
  <si>
    <t>Your ADA Moon [YOON]
f981975f99…08cdd7</t>
  </si>
  <si>
    <t>a644a8f1ac…a986ac
stake1uxny…ctxus2</t>
  </si>
  <si>
    <t>https://adastat.net/accounts/a644a8f1ace290bcf7065abd1ccc83dba6a48fe836c296b993a986ac</t>
  </si>
  <si>
    <t>a644a8f1ace290bcf7065abd1ccc83dba6a48fe836c296b993a986ac</t>
  </si>
  <si>
    <t>₳5.14m0.02%</t>
  </si>
  <si>
    <t>stake1uxnyf2834n3fp08hqedt68xvs0d6dfy0aqmv994ejw5cdtqctxus2</t>
  </si>
  <si>
    <t>RANMA pool [RANMA]
032cd96779…d22c8b</t>
  </si>
  <si>
    <t>f78ccdd4c9…688165
stake1u8mc…a2gu6a</t>
  </si>
  <si>
    <t>https://adastat.net/accounts/f78ccdd4c93ec3595736ccd55d19c0c27725d3bb7354607e76688165</t>
  </si>
  <si>
    <t>f78ccdd4c93ec3595736ccd55d19c0c27725d3bb7354607e76688165</t>
  </si>
  <si>
    <t>₳22.29m0.07%</t>
  </si>
  <si>
    <t>stake1u8mcenw5eylvxk2hxmxd2hgecrp8wfwnhde4gcr7we5gzega2gu6a</t>
  </si>
  <si>
    <t>38a1a0f0e7…85ac09
stake1uyu2…lgfa0n</t>
  </si>
  <si>
    <t>https://adastat.net/accounts/38a1a0f0e7deeb705bf9ae90be329d9a4f275605ab6bb6535185ac09</t>
  </si>
  <si>
    <t>38a1a0f0e7deeb705bf9ae90be329d9a4f275605ab6bb6535185ac09</t>
  </si>
  <si>
    <t>₳14.08m0.04%</t>
  </si>
  <si>
    <t>stake1uyu2rg8sul0wkuzmlxhfp03jnkdy7f6kqk4khdjn2xz6czglgfa0n</t>
  </si>
  <si>
    <t>N/A [N/A]
012abf0f0a…0ddb10</t>
  </si>
  <si>
    <t>434f39f22d…70f5a2
stake1u9p5…jts43u</t>
  </si>
  <si>
    <t>https://adastat.net/accounts/434f39f22dccf6e066f3f3e7173d972a046b14e4ee473767f670f5a2</t>
  </si>
  <si>
    <t>434f39f22dccf6e066f3f3e7173d972a046b14e4ee473767f670f5a2</t>
  </si>
  <si>
    <t>₳58.22m0.18%</t>
  </si>
  <si>
    <t>stake1u9p57w0j9hx0dcrx70e7w9eaju4qg6c5unhywdm87ec0tgsjts43u</t>
  </si>
  <si>
    <t>world economic pool [WEP]
39580d748f…90f8ed</t>
  </si>
  <si>
    <t>cca150d142…533b22
stake1u8x2…27qf67</t>
  </si>
  <si>
    <t>https://adastat.net/accounts/cca150d1424ee9d29e9ce0e9dc08c7225359fbfd96087b7fe2533b22</t>
  </si>
  <si>
    <t>cca150d1424ee9d29e9ce0e9dc08c7225359fbfd96087b7fe2533b22</t>
  </si>
  <si>
    <t>stake1u8x2z5x3gf8wn557nnswnhqgcu39xk0mlktqs7mluffnkgs27qf67</t>
  </si>
  <si>
    <t>Sunshine Stake Pool #2 [SUNNY]
09d372205e…1756bc</t>
  </si>
  <si>
    <t>fb8783d55e…45fb3f
stake1u8ac…ymqrs7</t>
  </si>
  <si>
    <t>https://adastat.net/accounts/fb8783d55eaba53ae6e8669982124b6a3a88d7dcc9f12d47c545fb3f</t>
  </si>
  <si>
    <t>fb8783d55eaba53ae6e8669982124b6a3a88d7dcc9f12d47c545fb3f</t>
  </si>
  <si>
    <t>₳14.36m0.05%</t>
  </si>
  <si>
    <t>stake1u8ac0q74t6462whxapnfnqsjfd4r4zxhmnylzt28c4zlk0cymqrs7</t>
  </si>
  <si>
    <t>ca65d32efa…2056d5
stake1u89x…ltk92h</t>
  </si>
  <si>
    <t>https://adastat.net/accounts/ca65d32efa7ef739fdf09935666b7e368f9c97ba8faa042e142056d5</t>
  </si>
  <si>
    <t>ca65d32efa7ef739fdf09935666b7e368f9c97ba8faa042e142056d5</t>
  </si>
  <si>
    <t>₳115.87m0.36%</t>
  </si>
  <si>
    <t>stake1u89xt5ewlfl0ww0a7zvn2ent0cmgl8yhh2865ppwzss9d4gltk92h</t>
  </si>
  <si>
    <t>ec5a46079b…5d0afc
stake1u8k9…67f7jj</t>
  </si>
  <si>
    <t>https://adastat.net/accounts/ec5a46079b0fceccf4151ef5dd0dea80e73564a2d43abbb6925d0afc</t>
  </si>
  <si>
    <t>ec5a46079b0fceccf4151ef5dd0dea80e73564a2d43abbb6925d0afc</t>
  </si>
  <si>
    <t>₳10.06m0.03%</t>
  </si>
  <si>
    <t>stake1u8k953s8nv8uan85z500thgda2qwwdty5t2r4wakjfws4lq67f7jj</t>
  </si>
  <si>
    <t>banderini [BANDA]
4ee9e4c2ec…36cf44</t>
  </si>
  <si>
    <t>22e6ce0bac…6a7f26
stake1uy3w…mjz8ph</t>
  </si>
  <si>
    <t>https://adastat.net/accounts/22e6ce0baca76a6b82b492f5cedcfc64464c697f7ee372da936a7f26</t>
  </si>
  <si>
    <t>22e6ce0baca76a6b82b492f5cedcfc64464c697f7ee372da936a7f26</t>
  </si>
  <si>
    <t>₳5.33m0.02%</t>
  </si>
  <si>
    <t>stake1uy3wdnst4jnk56uzkjf0tnkul3jyvnrf0alwxuk6jd487fsmjz8ph</t>
  </si>
  <si>
    <t>N/A [N/A]
3407812f0f…8385e4</t>
  </si>
  <si>
    <t>01789d6b17…800193
stake1uyqh…lv0ts0</t>
  </si>
  <si>
    <t>https://adastat.net/accounts/01789d6b17ee0dddb0c87a200f397664c2b50c51e4b73cc240800193</t>
  </si>
  <si>
    <t>01789d6b17ee0dddb0c87a200f397664c2b50c51e4b73cc240800193</t>
  </si>
  <si>
    <t>₳44m0.14%</t>
  </si>
  <si>
    <t>stake1uyqh38ttzlhqmhdsepazqreewejv9dgv28jtw0xzgzqqryclv0ts0</t>
  </si>
  <si>
    <t>N/A [N/A]
d6b4480e5d…ba20e2</t>
  </si>
  <si>
    <t>1b7f251cce…7f73c4
stake1uydh…qjhz7u</t>
  </si>
  <si>
    <t>https://adastat.net/accounts/1b7f251cce3040347a8bf8064542a4eba0bdef8363f1e9f8987f73c4</t>
  </si>
  <si>
    <t>1b7f251cce3040347a8bf8064542a4eba0bdef8363f1e9f8987f73c4</t>
  </si>
  <si>
    <t>₳18.31m0.06%</t>
  </si>
  <si>
    <t>stake1uydh7fgueccyqdr630uqv32z5n46p000sd3lr60cnplh83qqjhz7u</t>
  </si>
  <si>
    <t>89884cba91…556bf2
stake1uxyc…zjl3zg</t>
  </si>
  <si>
    <t>https://adastat.net/accounts/89884cba91ce16cdf7e716f7fee036ed27d0cb104a51cc1ea1556bf2</t>
  </si>
  <si>
    <t>89884cba91ce16cdf7e716f7fee036ed27d0cb104a51cc1ea1556bf2</t>
  </si>
  <si>
    <t>₳15.85m0.05%</t>
  </si>
  <si>
    <t>stake1uxycsn96j88pdn0huut00lhqxmkj05xtzp99rnq7592khuszjl3zg</t>
  </si>
  <si>
    <t>ZZZ3 [ZZZ3]
86c8a19e4d…9ec0f9</t>
  </si>
  <si>
    <t>d6226fa447…518a75
stake1u8tz…ys60eg</t>
  </si>
  <si>
    <t>https://adastat.net/accounts/d6226fa447cbf771f9939b656aff064ad550a67e0896daa8ba518a75</t>
  </si>
  <si>
    <t>d6226fa447cbf771f9939b656aff064ad550a67e0896daa8ba518a75</t>
  </si>
  <si>
    <t>₳9.14m0.03%</t>
  </si>
  <si>
    <t>stake1u8tzymaygl9lwu0ejwdk26hlqe9d259x0cyfdk4ghfgc5agys60eg</t>
  </si>
  <si>
    <t>fdf0e0ea3c…af39c5
stake1u87l…zvqhgg</t>
  </si>
  <si>
    <t>https://adastat.net/accounts/fdf0e0ea3cb4a4d287830916f2484aef5b63283576d819b95baf39c5</t>
  </si>
  <si>
    <t>fdf0e0ea3cb4a4d287830916f2484aef5b63283576d819b95baf39c5</t>
  </si>
  <si>
    <t>₳6.58m0.02%</t>
  </si>
  <si>
    <t>stake1u87lpc828j62f558svy3dujgfth4kcegx4mdsxdetwhnn3gzvqhgg</t>
  </si>
  <si>
    <t>JAPAN3 [JP3]
30c6319d1f…fc0c54</t>
  </si>
  <si>
    <t>4417a7d751…327838
stake1u9zp…4qwwgn</t>
  </si>
  <si>
    <t>https://adastat.net/accounts/4417a7d751bcdc66d8383fae3d32f315251625ae689b23e575327838</t>
  </si>
  <si>
    <t>4417a7d751bcdc66d8383fae3d32f315251625ae689b23e575327838</t>
  </si>
  <si>
    <t>₳4.99m0.02%</t>
  </si>
  <si>
    <t>stake1u9zp0f7h2x7dcekc8ql6u0fj7v2j29394e5fkgl9w5e8swq4qwwgn</t>
  </si>
  <si>
    <t>N/A [N/A]
accd28c048…be7806</t>
  </si>
  <si>
    <t>301e6670b4…c9eb7b
stake1uycp…feywsz</t>
  </si>
  <si>
    <t>https://adastat.net/accounts/301e6670b432ea00f5f76249a3c55da5f33c1fa423e8564b7cc9eb7b</t>
  </si>
  <si>
    <t>301e6670b432ea00f5f76249a3c55da5f33c1fa423e8564b7cc9eb7b</t>
  </si>
  <si>
    <t>₳32.04m0.10%</t>
  </si>
  <si>
    <t>stake1uycpuensksew5q847a3yng79tkjlx0ql5s37s4jt0ny7k7cfeywsz</t>
  </si>
  <si>
    <t>8b429e4a12…b3974d
stake1ux95…hr45ze</t>
  </si>
  <si>
    <t>https://adastat.net/accounts/8b429e4a1232084163b40d8db983cdc85baed953b331e97facb3974d</t>
  </si>
  <si>
    <t>8b429e4a1232084163b40d8db983cdc85baed953b331e97facb3974d</t>
  </si>
  <si>
    <t>₳15.25m0.05%</t>
  </si>
  <si>
    <t>stake1ux9598j2zgeqsstrksxcmwvrehy9htke2wenr6tl4jeewnghr45ze</t>
  </si>
  <si>
    <t>d15999958f…43674f
stake1u8g4…nxmzkn</t>
  </si>
  <si>
    <t>https://adastat.net/accounts/d15999958f55322fd5b73aaf5e376eb9942b071a845d7d7a2643674f</t>
  </si>
  <si>
    <t>d15999958f55322fd5b73aaf5e376eb9942b071a845d7d7a2643674f</t>
  </si>
  <si>
    <t>₳9.06m0.03%</t>
  </si>
  <si>
    <t>stake1u8g4nxv43a2nyt74kua27h3hd6ueg2c8r2z96lt6yepkwncnxmzkn</t>
  </si>
  <si>
    <t>438048fdb5…33c33e
stake1u9pc…ueeq3w</t>
  </si>
  <si>
    <t>https://adastat.net/accounts/438048fdb5a9488d164720a6c3c9aef5ce34be6796adb70cf633c33e</t>
  </si>
  <si>
    <t>438048fdb5a9488d164720a6c3c9aef5ce34be6796adb70cf633c33e</t>
  </si>
  <si>
    <t>₳8.68m0.03%</t>
  </si>
  <si>
    <t>stake1u9pcqj8akk553rgkgus2ds7f4m6uud97v7t2mdcv7ceux0sueeq3w</t>
  </si>
  <si>
    <t>CARDANIANS.io #2 [CRDN1]
e5b20e8f96…db36bb</t>
  </si>
  <si>
    <t>cdeb404098…af9d0a
stake1u8x7…plznth</t>
  </si>
  <si>
    <t>https://adastat.net/accounts/cdeb404098d6a12d659af8fb12f3e195265bdbe100162e3223af9d0a</t>
  </si>
  <si>
    <t>cdeb404098d6a12d659af8fb12f3e195265bdbe100162e3223af9d0a</t>
  </si>
  <si>
    <t>₳6.54m0.02%</t>
  </si>
  <si>
    <t>stake1u8x7kszqnrt2ztt9ntu0kyhnux2jvk7muyqpvt3jywhe6zsplznth</t>
  </si>
  <si>
    <t>Cardanode: 0.00% Fee and 100% Rewards Guaranteed [FUND2]
fdb0d8ba88…98aec4</t>
  </si>
  <si>
    <t>258767df01…e6c32a
stake1uyjc…98rukg</t>
  </si>
  <si>
    <t>https://adastat.net/accounts/258767df0191d9bfe9a5ddf316607f6588b595c10a4dac60b9e6c32a</t>
  </si>
  <si>
    <t>258767df0191d9bfe9a5ddf316607f6588b595c10a4dac60b9e6c32a</t>
  </si>
  <si>
    <t>₳58.09m0.18%</t>
  </si>
  <si>
    <t>stake1uyjcwe7lqxgan0lf5hwlx9nq0ajc3dv4cy9ymtrqh8nvx2s98rukg</t>
  </si>
  <si>
    <t>Digital Fortress [DIGI4]
90a9f94272…249896</t>
  </si>
  <si>
    <t>3989e03989…01f112
stake1uyuc…3plj8v</t>
  </si>
  <si>
    <t>https://adastat.net/accounts/3989e03989c5667fc4f2d1671dff05652e6eacdb5d5d57315d01f112</t>
  </si>
  <si>
    <t>3989e03989c5667fc4f2d1671dff05652e6eacdb5d5d57315d01f112</t>
  </si>
  <si>
    <t>stake1uyucncpe38zkvl7y7tgkw80lq4jjum4vmdw464e3t5qlzys3plj8v</t>
  </si>
  <si>
    <t>JWVNPool [JWVN]
b91e740582…510c05</t>
  </si>
  <si>
    <t>bcbf16686c…cbe14f
stake1ux7t…3memfp</t>
  </si>
  <si>
    <t>https://adastat.net/accounts/bcbf16686c7201b6aaf61a893dd97bb6cc0aee59aa7280d7f4cbe14f</t>
  </si>
  <si>
    <t>bcbf16686c7201b6aaf61a893dd97bb6cc0aee59aa7280d7f4cbe14f</t>
  </si>
  <si>
    <t>₳32.02m0.10%</t>
  </si>
  <si>
    <t>stake1ux7t79ngd3eqrd427cdgj0we0wmvczhwtx489qxh7n97znc3memfp</t>
  </si>
  <si>
    <t>e061e3eb2b…cc7121
stake1u8sx…plypsk</t>
  </si>
  <si>
    <t>https://adastat.net/accounts/e061e3eb2bc6cfa25a216090e7938cdf92a4c11493a5022bcccc7121</t>
  </si>
  <si>
    <t>e061e3eb2bc6cfa25a216090e7938cdf92a4c11493a5022bcccc7121</t>
  </si>
  <si>
    <t>₳31.02m0.10%</t>
  </si>
  <si>
    <t>stake1u8sxrclt90rvlgj6y9sfpeun3n0e9fxpzjf62q3tenx8zggplypsk</t>
  </si>
  <si>
    <t>COOL3 [COOL3]
0840d05089…d39562</t>
  </si>
  <si>
    <t>88c069a35c…b2c6f6
stake1uxyv…5djraf</t>
  </si>
  <si>
    <t>https://adastat.net/accounts/88c069a35cc9816db93491c461c7ce8ab9e7264657980eac98b2c6f6</t>
  </si>
  <si>
    <t>88c069a35cc9816db93491c461c7ce8ab9e7264657980eac98b2c6f6</t>
  </si>
  <si>
    <t>stake1uxyvq6drtnyczmdexjgugcw8e69tneexgetesr4vnzevdas5djraf</t>
  </si>
  <si>
    <t>ADA Ocean Three [OCEA3]
660f20fb9d…233d29</t>
  </si>
  <si>
    <t>474009fa5b…e5f376
stake1u9r5…7kfw7h</t>
  </si>
  <si>
    <t>https://adastat.net/accounts/474009fa5bf9e0e3ed9816c7261de3cdaa5a9bf4ad8bea02c6e5f376</t>
  </si>
  <si>
    <t>474009fa5bf9e0e3ed9816c7261de3cdaa5a9bf4ad8bea02c6e5f376</t>
  </si>
  <si>
    <t>₳10.29m0.03%</t>
  </si>
  <si>
    <t>stake1u9r5qz06t0u7pcldnqtvwfsau0x65k5m7jkch6szcmjlxas7kfw7h</t>
  </si>
  <si>
    <t>skylightpool.com [SKY2]
675304517e…fd056f</t>
  </si>
  <si>
    <t>7a9ad6909d…aec165
stake1u9af…te6nx9</t>
  </si>
  <si>
    <t>https://adastat.net/accounts/7a9ad6909d8a19f53eeec4dfadf35a92a55fbd5899b80a85abaec165</t>
  </si>
  <si>
    <t>7a9ad6909d8a19f53eeec4dfadf35a92a55fbd5899b80a85abaec165</t>
  </si>
  <si>
    <t>₳10.15m0.03%</t>
  </si>
  <si>
    <t>stake1u9af445snk9pnaf7amzdlt0nt2f22haatzvmsz594whvzegte6nx9</t>
  </si>
  <si>
    <t>Spire Staking | 🏆 Top 10 Operator [SPIRE]
d7513627b3…540089</t>
  </si>
  <si>
    <t>515bdb3e6f…a9b68e
stake1u9g4…lqpq6q</t>
  </si>
  <si>
    <t>https://adastat.net/accounts/515bdb3e6f417fb273eeff7100ea4f283dfd6cc05b1a13c1c5a9b68e</t>
  </si>
  <si>
    <t>515bdb3e6f417fb273eeff7100ea4f283dfd6cc05b1a13c1c5a9b68e</t>
  </si>
  <si>
    <t>₳6.53m0.02%</t>
  </si>
  <si>
    <t>stake1u9g4hke7daqhlvnnamlhzq82fu5rmltvcpd35y7pck5mdrslqpq6q</t>
  </si>
  <si>
    <t>Asahi Stake Pool [ASAHI]
5016cf5883…ea6430</t>
  </si>
  <si>
    <t>e7c9a7634e…d6d28e
stake1u8nu…7axyr6</t>
  </si>
  <si>
    <t>https://adastat.net/accounts/e7c9a7634ec0ba875aadcd23f2251a421a613311e9c3eb82e7d6d28e</t>
  </si>
  <si>
    <t>e7c9a7634ec0ba875aadcd23f2251a421a613311e9c3eb82e7d6d28e</t>
  </si>
  <si>
    <t>₳5.08m0.02%</t>
  </si>
  <si>
    <t>stake1u8nunfmrfmqt4p664hxj8u39rfpp5cfnz85u86uzultd9rs7axyr6</t>
  </si>
  <si>
    <t>N/A [N/A]
f747208eb5…e320d9</t>
  </si>
  <si>
    <t>9458eae513…f3cab5
stake1ux29…swu6up</t>
  </si>
  <si>
    <t>https://adastat.net/accounts/9458eae5131d9ad03dbdfd1b31e6f76aa430522523e6bac0fbf3cab5</t>
  </si>
  <si>
    <t>9458eae5131d9ad03dbdfd1b31e6f76aa430522523e6bac0fbf3cab5</t>
  </si>
  <si>
    <t>₳47.11m0.15%</t>
  </si>
  <si>
    <t>stake1ux2936h9zvwe45pahh73kv0x7a42gvzjy537dwkql0eu4dgswu6up</t>
  </si>
  <si>
    <t>Blockdaemon 🧱😈 Stake Pool 1 [BD1]
bf7908ea0e…caf8eb</t>
  </si>
  <si>
    <t>4e0664d774…037cf7
stake1u98q…c5q5km</t>
  </si>
  <si>
    <t>https://adastat.net/accounts/4e0664d7743bbc1d46db2182b6fad02f1c0ecaaf5e2c2db595037cf7</t>
  </si>
  <si>
    <t>4e0664d7743bbc1d46db2182b6fad02f1c0ecaaf5e2c2db595037cf7</t>
  </si>
  <si>
    <t>₳28.81m0.09%</t>
  </si>
  <si>
    <t>stake1u98qvexhwsamc82xmvsc9dh66qh3crk24a0zctd4j5pheacc5q5km</t>
  </si>
  <si>
    <t>LEOPool [LEO]
f83cb7810a…0a4d88</t>
  </si>
  <si>
    <t>4374a5b7f1…87fb18
stake1u9ph…vehgsq</t>
  </si>
  <si>
    <t>https://adastat.net/accounts/4374a5b7f15183fc7fb459b3490bcb477c2663be0fcd38228887fb18</t>
  </si>
  <si>
    <t>4374a5b7f15183fc7fb459b3490bcb477c2663be0fcd38228887fb18</t>
  </si>
  <si>
    <t>₳11.31m0.04%</t>
  </si>
  <si>
    <t>stake1u9phffdh79gc8lrlk3vmxjgtedrhcfnrhc8u6wpz3zrlkxqvehgsq</t>
  </si>
  <si>
    <t>cbdde9a5fa…0d1e36
stake1u89a…mvd0ww</t>
  </si>
  <si>
    <t>https://adastat.net/accounts/cbdde9a5faacead15e15b8d2dcb223c996ff413d36d4d13e850d1e36</t>
  </si>
  <si>
    <t>cbdde9a5faacead15e15b8d2dcb223c996ff413d36d4d13e850d1e36</t>
  </si>
  <si>
    <t>₳6.1m0.02%</t>
  </si>
  <si>
    <t>stake1u89am6d9l2kw4527zkud9h9jy0yedl6p85mdf5f7s5x3udsmvd0ww</t>
  </si>
  <si>
    <t>KTN2 [KTN2]
06b4d54e25…0267ec</t>
  </si>
  <si>
    <t>8b4893bac6…0d63a9
stake1ux95…anw92q</t>
  </si>
  <si>
    <t>https://adastat.net/accounts/8b4893bac638c6544c87ac126be724b8a878f895c481c0cbfa0d63a9</t>
  </si>
  <si>
    <t>8b4893bac638c6544c87ac126be724b8a878f895c481c0cbfa0d63a9</t>
  </si>
  <si>
    <t>₳10.47m0.03%</t>
  </si>
  <si>
    <t>stake1ux953ya6ccuvv4zvs7kpy6l8yju2s78cjhzgrsxtlgxk82ganw92q</t>
  </si>
  <si>
    <t>8e7f707bbd…1252fb
stake1ux88…zwwvm0</t>
  </si>
  <si>
    <t>https://adastat.net/accounts/8e7f707bbd233389464e6eb84430df47fd6d92292ee5d4aa841252fb</t>
  </si>
  <si>
    <t>8e7f707bbd233389464e6eb84430df47fd6d92292ee5d4aa841252fb</t>
  </si>
  <si>
    <t>stake1ux887urmh53n8z2xfehts3psmarl6mvj9yhwt492ssf997czwwvm0</t>
  </si>
  <si>
    <t>5d3015a00f…8c11aa
stake1u9wn…z4lkjh</t>
  </si>
  <si>
    <t>https://adastat.net/accounts/5d3015a00fc9d5603fd69ca3f50c2cda96b35ee8ef73e444d98c11aa</t>
  </si>
  <si>
    <t>5d3015a00fc9d5603fd69ca3f50c2cda96b35ee8ef73e444d98c11aa</t>
  </si>
  <si>
    <t>₳59.31m0.19%</t>
  </si>
  <si>
    <t>stake1u9wnq9dqplya2cpl66w28agv9ndfdv67arhh8ezymxxpr2sz4lkjh</t>
  </si>
  <si>
    <t>Aichi Stake Pool [AICHI]
970e9a7ae4…68f3da</t>
  </si>
  <si>
    <t>bba585041d…b96520
stake1uxa6…90jhsx</t>
  </si>
  <si>
    <t>https://adastat.net/accounts/bba585041dd68b242e4535ad3371dcae7c3f9d45983b1cafb7b96520</t>
  </si>
  <si>
    <t>bba585041dd68b242e4535ad3371dcae7c3f9d45983b1cafb7b96520</t>
  </si>
  <si>
    <t>₳5.98m0.02%</t>
  </si>
  <si>
    <t>stake1uxa6tpgyrhtgkfpwg5666vm3mjh8c0uagkvrk890k7uk2gq90jhsx</t>
  </si>
  <si>
    <t>n/a [N/A]
5cfc3c3314…21a905</t>
  </si>
  <si>
    <t>2d56b2c431…f5a950
stake1uyk4…eejr6r</t>
  </si>
  <si>
    <t>https://adastat.net/accounts/2d56b2c4317ac429c3582c5013e4e3ac9cc6ab0185d76295c4f5a950</t>
  </si>
  <si>
    <t>2d56b2c4317ac429c3582c5013e4e3ac9cc6ab0185d76295c4f5a950</t>
  </si>
  <si>
    <t>₳23m0.07%</t>
  </si>
  <si>
    <t>stake1uyk4dvkyx9avg2wrtqk9qylyuwkfe34tqxzawc54cn66j5qeejr6r</t>
  </si>
  <si>
    <t>WHCZPool [WHCZ]
00472a2a77…9289b3</t>
  </si>
  <si>
    <t>b80dcf5808…af77b0
stake1uxuq…tm7sqt</t>
  </si>
  <si>
    <t>https://adastat.net/accounts/b80dcf5808a096369ad84d77f1273bc01132c8594b1dbc36f9af77b0</t>
  </si>
  <si>
    <t>b80dcf5808a096369ad84d77f1273bc01132c8594b1dbc36f9af77b0</t>
  </si>
  <si>
    <t>₳22.02m0.07%</t>
  </si>
  <si>
    <t>stake1uxuqmn6cpzsfvd56mpxh0uf880qpzvkgt993m0pklxhh0vqtm7sqt</t>
  </si>
  <si>
    <t>n/a [N/A]
4987d8a81c…5dbf51</t>
  </si>
  <si>
    <t>2a4d2a60c8…c09208
stake1uy4y…0n39cn</t>
  </si>
  <si>
    <t>https://adastat.net/accounts/2a4d2a60c8adec5b70f938ea4553def4f58b47903c09c94955c09208</t>
  </si>
  <si>
    <t>2a4d2a60c8adec5b70f938ea4553def4f58b47903c09c94955c09208</t>
  </si>
  <si>
    <t>₳17.41m0.05%</t>
  </si>
  <si>
    <t>stake1uy4y62nqezk7ckmslyuw532nmm60tz68jq7qnj2f2hqfyzq0n39cn</t>
  </si>
  <si>
    <t>d8d1a9f3ee…1a227a
stake1u8vd…zg383c</t>
  </si>
  <si>
    <t>https://adastat.net/accounts/d8d1a9f3eea6fc48a491133bf0c085238ea0b051f3188470b71a227a</t>
  </si>
  <si>
    <t>d8d1a9f3eea6fc48a491133bf0c085238ea0b051f3188470b71a227a</t>
  </si>
  <si>
    <t>₳16.74m0.05%</t>
  </si>
  <si>
    <t>stake1u8vdr20na6n0cj9yjyfnhuxqs53cag9s28e33prskudzy7szg383c</t>
  </si>
  <si>
    <t>459fc875a0…e4f365
stake1u9ze…vesh26</t>
  </si>
  <si>
    <t>https://adastat.net/accounts/459fc875a0df7c1f00d80354b50bc39d96cc1f87d973d5767ee4f365</t>
  </si>
  <si>
    <t>459fc875a0df7c1f00d80354b50bc39d96cc1f87d973d5767ee4f365</t>
  </si>
  <si>
    <t>₳8.55m0.03%</t>
  </si>
  <si>
    <t>stake1u9zeljr45r0hc8cqmqp4fdgtcwwednqlslvh84tk0mj0xegvesh26</t>
  </si>
  <si>
    <t>ADA Farm [FARM]
6879ab43e8…263d6d</t>
  </si>
  <si>
    <t>3c8ac6becb…dfb8d2
stake1uy7g…afwnlv</t>
  </si>
  <si>
    <t>https://adastat.net/accounts/3c8ac6becb81c5e1b478a0ebc644fe20265380e981b81e3494dfb8d2</t>
  </si>
  <si>
    <t>3c8ac6becb81c5e1b478a0ebc644fe20265380e981b81e3494dfb8d2</t>
  </si>
  <si>
    <t>₳6.45m0.02%</t>
  </si>
  <si>
    <t>stake1uy7g4347ewqutcd50zswh3jylcszv5uqaxqms835jn0m35safwnlv</t>
  </si>
  <si>
    <t>stakefish [FISH]
37c37fde72…0b1efe</t>
  </si>
  <si>
    <t>517ba23212…3f4ee9
stake1u9gh…u3vxxm</t>
  </si>
  <si>
    <t>https://adastat.net/accounts/517ba23212515dcb0548121454a8bf03de0f1c4180014f9dde3f4ee9</t>
  </si>
  <si>
    <t>517ba23212515dcb0548121454a8bf03de0f1c4180014f9dde3f4ee9</t>
  </si>
  <si>
    <t>stake1u9ghhg3jzfg4mjc9fqfpg49ghupaurcugxqqznuamcl5a6gu3vxxm</t>
  </si>
  <si>
    <t>12600d3a02…411ffb
stake1uyfx…j70a3d</t>
  </si>
  <si>
    <t>https://adastat.net/accounts/12600d3a0269a49c87d5f0895f92c4da566f431150663d7a92411ffb</t>
  </si>
  <si>
    <t>12600d3a0269a49c87d5f0895f92c4da566f431150663d7a92411ffb</t>
  </si>
  <si>
    <t>₳5.3m0.02%</t>
  </si>
  <si>
    <t>stake1uyfxqrf6qf56f8y86hcgjhujcnd9vm6rz9gxv0t6jfq3l7cj70a3d</t>
  </si>
  <si>
    <t>GAGA2 [GAGA2]
e98e298624…b6fc9e</t>
  </si>
  <si>
    <t>4d24dc62a3…303a8d
stake1u9xj…yjwckx</t>
  </si>
  <si>
    <t>https://adastat.net/accounts/4d24dc62a3379e2d0677a17ade70079bd85d106f8893d694c7303a8d</t>
  </si>
  <si>
    <t>4d24dc62a3379e2d0677a17ade70079bd85d106f8893d694c7303a8d</t>
  </si>
  <si>
    <t>₳42.14m0.13%</t>
  </si>
  <si>
    <t>stake1u9xjfhrz5vmeutgxw7sh4hnsq7dashgsd7yf8455cucr4rgyjwckx</t>
  </si>
  <si>
    <t>Moonstake 4 [MS4]
707725a418…fe2014</t>
  </si>
  <si>
    <t>32947b47f5…38a822
stake1uyef…wcu6xs</t>
  </si>
  <si>
    <t>https://adastat.net/accounts/32947b47f5160b07e0ab2545d51b2c85cb371ed991b48834a838a822</t>
  </si>
  <si>
    <t>32947b47f5160b07e0ab2545d51b2c85cb371ed991b48834a838a822</t>
  </si>
  <si>
    <t>₳41.01m0.13%</t>
  </si>
  <si>
    <t>stake1uyefg76875tqkplq4vj5t4gm9jzukdc7mxgmfzp54qu2sgswcu6xs</t>
  </si>
  <si>
    <t>YLGAPool [YLGA]
f17566678e…d18746</t>
  </si>
  <si>
    <t>5bcd6a2211…21c559
stake1u9du…jdglug</t>
  </si>
  <si>
    <t>https://adastat.net/accounts/5bcd6a22113cb74ca7d16a9154b497af42ea64ef1a7a8e096c21c559</t>
  </si>
  <si>
    <t>5bcd6a22113cb74ca7d16a9154b497af42ea64ef1a7a8e096c21c559</t>
  </si>
  <si>
    <t>stake1u9du663zzy7twn98694fz495j7h596nyaud84rsfdssu2kgjdglug</t>
  </si>
  <si>
    <t>FOEQPool [FOEQ]
55eaf38bf6…089903</t>
  </si>
  <si>
    <t>5b46f803b1…0c0c30
stake1u9d5…2wwwq3</t>
  </si>
  <si>
    <t>https://adastat.net/accounts/5b46f803b1b1a1d6a78a95e0e64241b5914d6b85d35fbe6a0c0c0c30</t>
  </si>
  <si>
    <t>5b46f803b1b1a1d6a78a95e0e64241b5914d6b85d35fbe6a0c0c0c30</t>
  </si>
  <si>
    <t>stake1u9d5d7qrkxc6r4483227pejzgx6eznttshf4l0n2psxqcvq2wwwq3</t>
  </si>
  <si>
    <t>planetarium39 [PNR39]
8e8053ca6e…dead06</t>
  </si>
  <si>
    <t>8e5f96d440…b09b56
stake1ux89…dgw9nr</t>
  </si>
  <si>
    <t>https://adastat.net/accounts/8e5f96d4409bd970c085ac35cc61ca6bacc4b1293341cd1e24b09b56</t>
  </si>
  <si>
    <t>8e5f96d4409bd970c085ac35cc61ca6bacc4b1293341cd1e24b09b56</t>
  </si>
  <si>
    <t>₳13.74m0.04%</t>
  </si>
  <si>
    <t>stake1ux89l9k5gzdajuxqskkrtnrpef46e3939ye5rng7yjcfk4sdgw9nr</t>
  </si>
  <si>
    <t>cardanofun1 [FUN1]
09612bc8cf…73554b</t>
  </si>
  <si>
    <t>df17424191…757df8
stake1u803…l996n7</t>
  </si>
  <si>
    <t>https://adastat.net/accounts/df1742419135830c692053ea4969794bfa551141e17d206b3e757df8</t>
  </si>
  <si>
    <t>df1742419135830c692053ea4969794bfa551141e17d206b3e757df8</t>
  </si>
  <si>
    <t>₳7.37m0.02%</t>
  </si>
  <si>
    <t>stake1u803wsjpjy6cxrrfypf75jtf099l54g3g8sh6grt8e6hm7ql996n7</t>
  </si>
  <si>
    <t>ADA Ocean Four [OCEA4]
cfff134970…daaf19</t>
  </si>
  <si>
    <t>0f772605c4…67d691
stake1uy8h…djndcz</t>
  </si>
  <si>
    <t>https://adastat.net/accounts/0f772605c4d38721cc5b5a0167d410bd28a84f246e78ab8b3c67d691</t>
  </si>
  <si>
    <t>0f772605c4d38721cc5b5a0167d410bd28a84f246e78ab8b3c67d691</t>
  </si>
  <si>
    <t>₳6.17m0.02%</t>
  </si>
  <si>
    <t>stake1uy8hwfs9cnfcwgwvtddqze75zz7j32z0y3h832ut83nadygdjndcz</t>
  </si>
  <si>
    <t>Nu.Fi &amp; AdaLite E [NUFIE]
49f23c8654…9392eb</t>
  </si>
  <si>
    <t>9716f622c3…c88cea
stake1uxt3…8zadwj</t>
  </si>
  <si>
    <t>https://adastat.net/accounts/9716f622c32eff02690618bdceb6e51e2649f717ab79cfa466c88cea</t>
  </si>
  <si>
    <t>9716f622c32eff02690618bdceb6e51e2649f717ab79cfa466c88cea</t>
  </si>
  <si>
    <t>₳55.82m0.18%</t>
  </si>
  <si>
    <t>stake1uxt3da3zcvh07qnfqcvtmn4ku50zvj0hz74hnnayvmyge6s8zadwj</t>
  </si>
  <si>
    <t>KTN3 [KTN3]
0b38a13726…3d027b</t>
  </si>
  <si>
    <t>3b5b283d9b…2156fd
stake1uya4…89r8j6</t>
  </si>
  <si>
    <t>https://adastat.net/accounts/3b5b283d9b7b18fc94ffd0cd846f855269a816619fd5106bc72156fd</t>
  </si>
  <si>
    <t>3b5b283d9b7b18fc94ffd0cd846f855269a816619fd5106bc72156fd</t>
  </si>
  <si>
    <t>₳42.1m0.13%</t>
  </si>
  <si>
    <t>stake1uya4k2panda33ly5llgvmpr0s4fxn2qkvx0a2yrtcus4dlg89r8j6</t>
  </si>
  <si>
    <t>N/A [N/A]
7d45120fc9…21d7bd</t>
  </si>
  <si>
    <t>e6f0bbecbf…c03706
stake1u8n0…lghaq6</t>
  </si>
  <si>
    <t>https://adastat.net/accounts/e6f0bbecbf6239dd2d0302ecbdf2b2ed757d3aebda87956bb8c03706</t>
  </si>
  <si>
    <t>e6f0bbecbf6239dd2d0302ecbdf2b2ed757d3aebda87956bb8c03706</t>
  </si>
  <si>
    <t>stake1u8n0pwlvha3rnhfdqvpwe00jktkh2lf6a0dg09tthrqrwpslghaq6</t>
  </si>
  <si>
    <t>BVUYPool [BVUY]
c7e4315184…9a22ad</t>
  </si>
  <si>
    <t>36f4d2444a…696042
stake1uym0…rt8pz9</t>
  </si>
  <si>
    <t>https://adastat.net/accounts/36f4d2444aea6081c7896527afe2df34749fcff9a842d63697696042</t>
  </si>
  <si>
    <t>36f4d2444aea6081c7896527afe2df34749fcff9a842d63697696042</t>
  </si>
  <si>
    <t>stake1uym0f5jyft4xpqw839jj0tlzmu68f870lx5y943kja5kqssrt8pz9</t>
  </si>
  <si>
    <t>XJKGPool [XJKG]
585a5de1da…641760</t>
  </si>
  <si>
    <t>dc8e645b93…c3b0ca
stake1u8wg…0xxq6h</t>
  </si>
  <si>
    <t>https://adastat.net/accounts/dc8e645b936afdc2c3ae16d934f99493b8e479c5d8f60922afc3b0ca</t>
  </si>
  <si>
    <t>dc8e645b936afdc2c3ae16d934f99493b8e479c5d8f60922afc3b0ca</t>
  </si>
  <si>
    <t>stake1u8wguezmjd40mskr4ctdjd8ejjfm3erechv0vzfz4lpmpjs0xxq6h</t>
  </si>
  <si>
    <t>OPSXPool [OPSX]
43bf2e2c76…f52e50</t>
  </si>
  <si>
    <t>2ac635d460…ab9a34
stake1uy4v…jnfhfg</t>
  </si>
  <si>
    <t>https://adastat.net/accounts/2ac635d4604d470b3c0e0dc4d2c1a5e299fe8769ce7b4bef87ab9a34</t>
  </si>
  <si>
    <t>2ac635d4604d470b3c0e0dc4d2c1a5e299fe8769ce7b4bef87ab9a34</t>
  </si>
  <si>
    <t>stake1uy4vvdw5vpx5wzeupcxuf5kp5h3fnl58d888kjl0s74e5dqjnfhfg</t>
  </si>
  <si>
    <t>MOJWPool [MOJW]
dd47ad6a8f…26aad2</t>
  </si>
  <si>
    <t>d32bd3674b…6fd07d
stake1u8fj…pvce92</t>
  </si>
  <si>
    <t>https://adastat.net/accounts/d32bd3674bea9fb37f191ad856085fd4b205051639bd37c9d76fd07d</t>
  </si>
  <si>
    <t>d32bd3674bea9fb37f191ad856085fd4b205051639bd37c9d76fd07d</t>
  </si>
  <si>
    <t>stake1u8fjh5m8f04flvmlrydds4sgtl2typg9zcum6d7f6ahaqlgpvce92</t>
  </si>
  <si>
    <t>DIPNPool [DIPN]
486d217a5e…a1ef6a</t>
  </si>
  <si>
    <t>730c8b89c1…31b25f
stake1u9es…3zzd2q</t>
  </si>
  <si>
    <t>https://adastat.net/accounts/730c8b89c18155cc1700970208cc8d14c827e1d4667d09809331b25f</t>
  </si>
  <si>
    <t>730c8b89c18155cc1700970208cc8d14c827e1d4667d09809331b25f</t>
  </si>
  <si>
    <t>stake1u9esezufcxq4tnqhqztsyzxv352vsflp63n86zvqjvcmyhc3zzd2q</t>
  </si>
  <si>
    <t>ARTHPool [ARTH]
68ac3c1be0…03b9fb</t>
  </si>
  <si>
    <t>59547af9ff…3d1048
stake1u9v4…8pxjj7</t>
  </si>
  <si>
    <t>https://adastat.net/accounts/59547af9ffd21d65649513cbdaa57654d32ac76f12fb76735c3d1048</t>
  </si>
  <si>
    <t>59547af9ffd21d65649513cbdaa57654d32ac76f12fb76735c3d1048</t>
  </si>
  <si>
    <t>stake1u9v4g7hellfp6etyj5fuhk49we2dx2k8duf0kannts73qjq8pxjj7</t>
  </si>
  <si>
    <t>4ed9c93723…fdbcf4
stake1u98d…c48wdq</t>
  </si>
  <si>
    <t>https://adastat.net/accounts/4ed9c937236f2a2c2501bfca5219e8ef0cc859ec35b9f9c286fdbcf4</t>
  </si>
  <si>
    <t>4ed9c937236f2a2c2501bfca5219e8ef0cc859ec35b9f9c286fdbcf4</t>
  </si>
  <si>
    <t>₳15.26m0.05%</t>
  </si>
  <si>
    <t>stake1u98dnjfhydhj5tp9qxlu55searhsejzeas6mn7wzsm7meaqc48wdq</t>
  </si>
  <si>
    <t>pool1up53z2kadt…ujclpq3h
e069112add…02d5c9</t>
  </si>
  <si>
    <t>0373dfc66c…5f0463
stake1uyph…38hmae</t>
  </si>
  <si>
    <t>https://adastat.net/accounts/0373dfc66cc19f67a7828a33ba13cb208afab411f4960bbc2b5f0463</t>
  </si>
  <si>
    <t>0373dfc66cc19f67a7828a33ba13cb208afab411f4960bbc2b5f0463</t>
  </si>
  <si>
    <t>₳10.17m0.03%</t>
  </si>
  <si>
    <t>stake1uyph8h7xdnqe7ea8s29r8wsnevsg4745z86fvzau9d0sgcc38hmae</t>
  </si>
  <si>
    <t>55ce91b6e6…d50ff9
stake1u92u…m3f6kr</t>
  </si>
  <si>
    <t>https://adastat.net/accounts/55ce91b6e654e5567210a95e895a83c8aec729282deab82c30d50ff9</t>
  </si>
  <si>
    <t>55ce91b6e654e5567210a95e895a83c8aec729282deab82c30d50ff9</t>
  </si>
  <si>
    <t>₳8.97m0.03%</t>
  </si>
  <si>
    <t>stake1u92uaydkue2w24njzz54az26s0y2a3ef9qk74wpvxr2sl7gm3f6kr</t>
  </si>
  <si>
    <t>09c40f8574…c03346
stake1uyyu…5eadrl</t>
  </si>
  <si>
    <t>https://adastat.net/accounts/09c40f857483ac529a511e5db55429e6cd0da7602d8bd7d0f5c03346</t>
  </si>
  <si>
    <t>09c40f857483ac529a511e5db55429e6cd0da7602d8bd7d0f5c03346</t>
  </si>
  <si>
    <t>₳7.78m0.02%</t>
  </si>
  <si>
    <t>stake1uyyugru9wjp6c5562y09md2598nv6rd8vqkch47s7hqrx3s5eadrl</t>
  </si>
  <si>
    <t>Nu.Fi &amp; AdaLite F [NUFIF]
3862e102e1…fcd6bd</t>
  </si>
  <si>
    <t>1e72fad325…16bfa4
stake1uy08…22uxem</t>
  </si>
  <si>
    <t>https://adastat.net/accounts/1e72fad3254733870231efad86f2494c5467f52321d1e2fdf616bfa4</t>
  </si>
  <si>
    <t>1e72fad3254733870231efad86f2494c5467f52321d1e2fdf616bfa4</t>
  </si>
  <si>
    <t>₳55.93m0.18%</t>
  </si>
  <si>
    <t>stake1uy0897kny4rn8pczx8h6mphjf9x9gel4yvsarcha7cttlfq22uxem</t>
  </si>
  <si>
    <t>Nu.Fi &amp; AdaLite G [NUFIG]
a2d42d8732…b28125</t>
  </si>
  <si>
    <t>e90503d221…2fd501
stake1u85s…5fyxkw</t>
  </si>
  <si>
    <t>https://adastat.net/accounts/e90503d221933fb89a4e98e02ff388cb3a39ae7d1a6b08122f2fd501</t>
  </si>
  <si>
    <t>e90503d221933fb89a4e98e02ff388cb3a39ae7d1a6b08122f2fd501</t>
  </si>
  <si>
    <t>₳55.88m0.18%</t>
  </si>
  <si>
    <t>stake1u85s2q7jyxfnlwy6f6vwqtln3r9n5wdw05dxkzqj9uha2qg5fyxkw</t>
  </si>
  <si>
    <t>N/A [N/A]
6334904a31…a7d662</t>
  </si>
  <si>
    <t>db35433e27…189b70
stake1u8dn…x5th8a</t>
  </si>
  <si>
    <t>https://adastat.net/accounts/db35433e27ea0bb40e58c9e2d682f442f1563d09626dc7a342189b70</t>
  </si>
  <si>
    <t>db35433e27ea0bb40e58c9e2d682f442f1563d09626dc7a342189b70</t>
  </si>
  <si>
    <t>₳47.57m0.15%</t>
  </si>
  <si>
    <t>stake1u8dn2se7yl4qhdqwtry7945z73p0z43ap93xm3arggvfkuqx5th8a</t>
  </si>
  <si>
    <t>N/A [N/A]
27ca1ffda6…eeb6fb</t>
  </si>
  <si>
    <t>926520770f…ea270d
stake1uxfx…hkf55l</t>
  </si>
  <si>
    <t>https://adastat.net/accounts/926520770f99d8e881daa1b42adde5ba2ad4606778ef4274fdea270d</t>
  </si>
  <si>
    <t>926520770f99d8e881daa1b42adde5ba2ad4606778ef4274fdea270d</t>
  </si>
  <si>
    <t>₳47.23m0.15%</t>
  </si>
  <si>
    <t>stake1uxfx2grhp7va36ypm2smg2kaukaz44rqvauw7sn5lh4zwrghkf55l</t>
  </si>
  <si>
    <t>85134ed39e…ad37c4
stake1uxz3…tvsvp4</t>
  </si>
  <si>
    <t>https://adastat.net/accounts/85134ed39eab8cce2bc20975da03be37b44074aa3674d3e763ad37c4</t>
  </si>
  <si>
    <t>85134ed39eab8cce2bc20975da03be37b44074aa3674d3e763ad37c4</t>
  </si>
  <si>
    <t>stake1uxz3xnknn64cen3tcgyhtksrhcmmgsr54gm8f5l8vwkn03qtvsvp4</t>
  </si>
  <si>
    <t>BASHO [BASHO]
ec128b017b…848bc0</t>
  </si>
  <si>
    <t>a153e33492…d70cc7
stake1uxs4…4chm3f</t>
  </si>
  <si>
    <t>https://adastat.net/accounts/a153e334929694b3987b90331a8a4d3f95cf2f1673087148dbd70cc7</t>
  </si>
  <si>
    <t>a153e334929694b3987b90331a8a4d3f95cf2f1673087148dbd70cc7</t>
  </si>
  <si>
    <t>₳6.09m0.02%</t>
  </si>
  <si>
    <t>stake1uxs48ce5j2tffvuc0wgrxx52f5letne0zeessu2gm0tse3c4chm3f</t>
  </si>
  <si>
    <t>92640dde90…ae3f51
stake1uxfx…74flu8</t>
  </si>
  <si>
    <t>https://adastat.net/accounts/92640dde909c5a475cd303cefc27167cd00ebf9d1de5b4062cae3f51</t>
  </si>
  <si>
    <t>92640dde909c5a475cd303cefc27167cd00ebf9d1de5b4062cae3f51</t>
  </si>
  <si>
    <t>stake1uxfxgrw7jzw9536u6vpualp8ze7dqr4ln5w7tdqx9jhr75g74flu8</t>
  </si>
  <si>
    <t>76c8ddfad6…f1a84a
stake1u9mv…cez9qj</t>
  </si>
  <si>
    <t>https://adastat.net/accounts/76c8ddfad64293bc6c41dbf43ef58f44b165991a062185998cf1a84a</t>
  </si>
  <si>
    <t>76c8ddfad64293bc6c41dbf43ef58f44b165991a062185998cf1a84a</t>
  </si>
  <si>
    <t>₳5.41m0.02%</t>
  </si>
  <si>
    <t>stake1u9mv3h066epf80rvg8dlg0h43aztzevergrzrpve3nc6sjscez9qj</t>
  </si>
  <si>
    <t>BEAST Pool [BEAST]
c01546efeb…f75b4e</t>
  </si>
  <si>
    <t>c1d503157f…464e2e
stake1u8qa…myxsr0</t>
  </si>
  <si>
    <t>https://adastat.net/accounts/c1d503157f25fda7f5288136dd76c240eff11617ac0583ec5c464e2e</t>
  </si>
  <si>
    <t>c1d503157f25fda7f5288136dd76c240eff11617ac0583ec5c464e2e</t>
  </si>
  <si>
    <t>₳44.83m0.14%</t>
  </si>
  <si>
    <t>stake1u8qa2qc40ujlmfl49zqndhtkcfqwlugkz7kqtqlvt3ryutsmyxsr0</t>
  </si>
  <si>
    <t>CLIO1 [CLIO1]
c1cadab46b…09a7bc</t>
  </si>
  <si>
    <t>76c160d7c2…ab796f
stake1u9mv…hya4jl</t>
  </si>
  <si>
    <t>https://adastat.net/accounts/76c160d7c2ee890d8302361037c26a40806918d4dcaa8e6ebdab796f</t>
  </si>
  <si>
    <t>76c160d7c2ee890d8302361037c26a40806918d4dcaa8e6ebdab796f</t>
  </si>
  <si>
    <t>₳4.96m0.02%</t>
  </si>
  <si>
    <t>stake1u9mvzcxhcthgjrvrqgmpqd7zdfqgq6gc6nw24rnwhk4hjmchya4jl</t>
  </si>
  <si>
    <t>ce546dd429…f16c2e
stake1u889…660z6u</t>
  </si>
  <si>
    <t>https://adastat.net/accounts/ce546dd42978ecef73b8987c668e66ec39bd10de1c7d59e141f16c2e</t>
  </si>
  <si>
    <t>ce546dd42978ecef73b8987c668e66ec39bd10de1c7d59e141f16c2e</t>
  </si>
  <si>
    <t>₳37.6m0.12%</t>
  </si>
  <si>
    <t>stake1u889gmw599uwemmnhzv8ce5wvmkrn0gsmcw86k0pg8ckcts660z6u</t>
  </si>
  <si>
    <t>ZDUHPool [ZDUH]
35a38b78bf…83c4c7</t>
  </si>
  <si>
    <t>0513cb8ff2…2ffacb
stake1uyz3…zg70q2</t>
  </si>
  <si>
    <t>https://adastat.net/accounts/0513cb8ff20f2ab13d08fa338052a72da9f017650c2aba664f2ffacb</t>
  </si>
  <si>
    <t>0513cb8ff20f2ab13d08fa338052a72da9f017650c2aba664f2ffacb</t>
  </si>
  <si>
    <t>stake1uyz38ju07g8j4vfaprar8qzj5uk6nuqhv5xz4wnxfuhl4jczg70q2</t>
  </si>
  <si>
    <t>wavepool.digital [SKY]
4511bcca38…704dc9</t>
  </si>
  <si>
    <t>bea31e1111…ebe74b
stake1uxl2…e6uql0</t>
  </si>
  <si>
    <t>https://adastat.net/accounts/bea31e1111334b9b568da8bbf86b7cab0b75e298303d49ea7aebe74b</t>
  </si>
  <si>
    <t>bea31e1111334b9b568da8bbf86b7cab0b75e298303d49ea7aebe74b</t>
  </si>
  <si>
    <t>₳22m0.07%</t>
  </si>
  <si>
    <t>stake1uxl2x8s3zye5hx6k3k5th7rt0j4ska0znqcr6j020t47wjce6uql0</t>
  </si>
  <si>
    <t>4899ad0faa…855724
stake1u9yf…mewtux</t>
  </si>
  <si>
    <t>https://adastat.net/accounts/4899ad0faa6dd6750e32d19fa2e0b0aadab06c8541f431ff4e855724</t>
  </si>
  <si>
    <t>4899ad0faa6dd6750e32d19fa2e0b0aadab06c8541f431ff4e855724</t>
  </si>
  <si>
    <t>₳11.37m0.04%</t>
  </si>
  <si>
    <t>stake1u9yfntg04fkavagwxtgelghqkz4d4vrvs4qlgv0lf6z4wfqmewtux</t>
  </si>
  <si>
    <t>2aaf2d3d18…d518a3
stake1uy42…vc3sym</t>
  </si>
  <si>
    <t>https://adastat.net/accounts/2aaf2d3d18e352ec7bd1f4eca705bdd332bdc6fba01a71c05fd518a3</t>
  </si>
  <si>
    <t>2aaf2d3d18e352ec7bd1f4eca705bdd332bdc6fba01a71c05fd518a3</t>
  </si>
  <si>
    <t>₳11.21m0.04%</t>
  </si>
  <si>
    <t>stake1uy427tfarr349mrm686wefc9hhfn90wxlwsp5uwqtl233gcvc3sym</t>
  </si>
  <si>
    <t>Steak.and.ADA [ST3AK]
f76e3a1104…7e33ab</t>
  </si>
  <si>
    <t>b51927e842…46c03c
stake1ux63…dcxwxk</t>
  </si>
  <si>
    <t>https://adastat.net/accounts/b51927e842f300e3ff3341796a69a1e900049989dfb76b409646c03c</t>
  </si>
  <si>
    <t>b51927e842f300e3ff3341796a69a1e900049989dfb76b409646c03c</t>
  </si>
  <si>
    <t>₳7.23m0.02%</t>
  </si>
  <si>
    <t>stake1ux63jflggtespcllxdqhj6nf585sqpye380mw66qjervq0qdcxwxk</t>
  </si>
  <si>
    <t>d5172e92e0…5169e1
stake1u823…tngmgs</t>
  </si>
  <si>
    <t>https://adastat.net/accounts/d5172e92e06778baf9904999119fa740e8b6471aebf4c33e925169e1</t>
  </si>
  <si>
    <t>d5172e92e06778baf9904999119fa740e8b6471aebf4c33e925169e1</t>
  </si>
  <si>
    <t>₳6.71m0.02%</t>
  </si>
  <si>
    <t>stake1u823wt5jupnh3whejpyejyvl5aqw3dj8rt4lfse7jfgkncgtngmgs</t>
  </si>
  <si>
    <t>Moonstake 6 [MS6]
4879437060…ad9ca8</t>
  </si>
  <si>
    <t>aa0b5d0700…060185
stake1ux4q…7ecpll</t>
  </si>
  <si>
    <t>https://adastat.net/accounts/aa0b5d07000be9570ee5dc703a024eb55db1bdcc9d201b079a060185</t>
  </si>
  <si>
    <t>aa0b5d07000be9570ee5dc703a024eb55db1bdcc9d201b079a060185</t>
  </si>
  <si>
    <t>₳51.55m0.16%</t>
  </si>
  <si>
    <t>stake1ux4qkhg8qq97j4cwuhw8qwszf664mvdaejwjqxc8ngrqrpg7ecpll</t>
  </si>
  <si>
    <t>#4 Nordic Pool [NORTH]
b6a310df0c…5465de</t>
  </si>
  <si>
    <t>bdedc4be4b…808106
stake1ux77…j5d5rt</t>
  </si>
  <si>
    <t>https://adastat.net/accounts/bdedc4be4be05fe3bd2cfdd05355c4a30b9e58e1916fae7108808106</t>
  </si>
  <si>
    <t>bdedc4be4be05fe3bd2cfdd05355c4a30b9e58e1916fae7108808106</t>
  </si>
  <si>
    <t>stake1ux77m397f0s9lcaa9n7aq564cj3sh8jcuxgkltn3pzqgzpsj5d5rt</t>
  </si>
  <si>
    <t>AdaStrong [ADAST]
e2eed9f58a…91d748</t>
  </si>
  <si>
    <t>ac6a591aa2…a483ee
stake1uxkx…hfytyk</t>
  </si>
  <si>
    <t>https://adastat.net/accounts/ac6a591aa2c26539314c13b3ab2c32f6a6141c24ba5219c841a483ee</t>
  </si>
  <si>
    <t>ac6a591aa2c26539314c13b3ab2c32f6a6141c24ba5219c841a483ee</t>
  </si>
  <si>
    <t>₳5.09m0.02%</t>
  </si>
  <si>
    <t>stake1uxkx5kg65tpx2wf3fsfm82evxtm2v9quyja9yxwggxjg8mshfytyk</t>
  </si>
  <si>
    <t>4d700ec5ee…dfa29e
stake1u9xh…6jgg6w</t>
  </si>
  <si>
    <t>https://adastat.net/accounts/4d700ec5ee2485322781dd200dfd3dec661e159f5743f4ba35dfa29e</t>
  </si>
  <si>
    <t>4d700ec5ee2485322781dd200dfd3dec661e159f5743f4ba35dfa29e</t>
  </si>
  <si>
    <t>stake1u9xhqrk9acjg2v38s8wjqr0a8hkxv8s4nat58a96xh0698s6jgg6w</t>
  </si>
  <si>
    <t>cc800d89e9…16a15f
stake1u8xg…vdj9fp</t>
  </si>
  <si>
    <t>https://adastat.net/accounts/cc800d89e9ec054eb41b23c773e3fc3f798f13d908ba01ef1416a15f</t>
  </si>
  <si>
    <t>cc800d89e9ec054eb41b23c773e3fc3f798f13d908ba01ef1416a15f</t>
  </si>
  <si>
    <t>stake1u8xgqrvfa8kq2n45rv3uwulrlslhnrcnmyyt5q00zst2zhcvdj9fp</t>
  </si>
  <si>
    <t>Nu.Fi &amp; AdaLite 1 [NUFI1]
c779f67a0f…f42e56</t>
  </si>
  <si>
    <t>d382e92845…447adb
stake1u8fc…hr6c7e</t>
  </si>
  <si>
    <t>https://adastat.net/accounts/d382e928452277eb8d9d15d277ae4fa4ee5672270ea583195a447adb</t>
  </si>
  <si>
    <t>d382e928452277eb8d9d15d277ae4fa4ee5672270ea583195a447adb</t>
  </si>
  <si>
    <t>₳13.27m0.04%</t>
  </si>
  <si>
    <t>stake1u8fc96fgg53806udn52ayaawf7jwu4njyu82tqcetfz84kchr6c7e</t>
  </si>
  <si>
    <t>IBEX2 ADA Pool [IBEX2]
093281f3d4…656a3b</t>
  </si>
  <si>
    <t>b2b9325b9d…87f935
stake1uxet…tvsprw</t>
  </si>
  <si>
    <t>https://adastat.net/accounts/b2b9325b9d033d96774b5a82077222ed196656790596806a7087f935</t>
  </si>
  <si>
    <t>b2b9325b9d033d96774b5a82077222ed196656790596806a7087f935</t>
  </si>
  <si>
    <t>₳10.34m0.03%</t>
  </si>
  <si>
    <t>stake1uxetjvjmn5pnm9nhfddgypmjytk3jejk0yzedqr2wzrljdgtvsprw</t>
  </si>
  <si>
    <t>Endeavor One [ENDVR]
ea595c6f72…7c5841</t>
  </si>
  <si>
    <t>e65c4b1a8b…13dc0d
stake1u8n9…cqfveh</t>
  </si>
  <si>
    <t>https://adastat.net/accounts/e65c4b1a8b4b49e7bb175db241edac4d785923e738196310ab13dc0d</t>
  </si>
  <si>
    <t>e65c4b1a8b4b49e7bb175db241edac4d785923e738196310ab13dc0d</t>
  </si>
  <si>
    <t>₳62.74m0.20%</t>
  </si>
  <si>
    <t>stake1u8n9cjc63d95neamzawmys0d43xhskfruuupjccs4vfacrgcqfveh</t>
  </si>
  <si>
    <t>722c714a24…76f421
stake1u9ez…fhcg6q</t>
  </si>
  <si>
    <t>https://adastat.net/accounts/722c714a242efb0803b39a8a791c3b44b45c5561e02afb7c1d76f421</t>
  </si>
  <si>
    <t>722c714a242efb0803b39a8a791c3b44b45c5561e02afb7c1d76f421</t>
  </si>
  <si>
    <t>₳32.37m0.10%</t>
  </si>
  <si>
    <t>stake1u9ezcu22ysh0kzqrkwdg57gu8dztghz4v8sz47mur4m0gggfhcg6q</t>
  </si>
  <si>
    <r>
      <rPr>
        <rFont val="Nunito, sans-serif"/>
        <color rgb="FF000000"/>
        <sz val="11.0"/>
        <u/>
      </rPr>
      <t>b2670c3728…a07a3b</t>
    </r>
    <r>
      <rPr>
        <rFont val="Nunito, sans-serif"/>
        <color rgb="FF000000"/>
        <sz val="11.0"/>
      </rPr>
      <t xml:space="preserve">
stake1uxex…2y9t33</t>
    </r>
  </si>
  <si>
    <t>https://adastat.net/accounts/b2670c3728d418fd9550fd8c482b0ef7f8c78a644c6a85e02da07a3b</t>
  </si>
  <si>
    <t>b2670c3728d418fd9550fd8c482b0ef7f8c78a644c6a85e02da07a3b</t>
  </si>
  <si>
    <t>₳200m0.63%</t>
  </si>
  <si>
    <t>stake1uxexwrph9r2p3lv42r7ccjptpmml33u2v3xx4p0q9ks85wc2y9t33</t>
  </si>
  <si>
    <t>Staking4ADA.org [4ADA]
a631b46315…331e5e</t>
  </si>
  <si>
    <t>28f63b647a…c1c797
stake1uy50…fflya0</t>
  </si>
  <si>
    <t>https://adastat.net/accounts/28f63b647a5aaeb63e65ac9bf6a1b3ba93473d161962e1d118c1c797</t>
  </si>
  <si>
    <t>28f63b647a5aaeb63e65ac9bf6a1b3ba93473d161962e1d118c1c797</t>
  </si>
  <si>
    <t>₳15.39m0.05%</t>
  </si>
  <si>
    <t>stake1uy50vwmy0fd2ad37vkkfha4pkwafx3eazcvk9cw3rrqu09cfflya0</t>
  </si>
  <si>
    <t>Cardanode: 0.00% Fee &amp; 100% Rewards Guaranteed [CNODE]
0775f0139a…135c3e</t>
  </si>
  <si>
    <t>2f4c29acee…fde82f
stake1uyh5…8ezgtp</t>
  </si>
  <si>
    <t>https://adastat.net/accounts/2f4c29acee73ca57ced9345285732a1adfca4fc979a393723efde82f</t>
  </si>
  <si>
    <t>2f4c29acee73ca57ced9345285732a1adfca4fc979a393723efde82f</t>
  </si>
  <si>
    <t>₳9.5m0.03%</t>
  </si>
  <si>
    <t>stake1uyh5c2dvaeeu547wmy699ptn9gddljj0e9u68ymj8m77stc8ezgtp</t>
  </si>
  <si>
    <t>Ouroboros-暗号通貨革命 [OBS]
072a7705ce…66b07e</t>
  </si>
  <si>
    <t>f2127ae2ae…51bfba
stake1u8ep…p9h3nw</t>
  </si>
  <si>
    <t>https://adastat.net/accounts/f2127ae2ae37feb5eb5f9f866053938f498c2faf6ccbae0e9551bfba</t>
  </si>
  <si>
    <t>f2127ae2ae37feb5eb5f9f866053938f498c2faf6ccbae0e9551bfba</t>
  </si>
  <si>
    <t>₳6.6m0.02%</t>
  </si>
  <si>
    <t>stake1u8epy7hz4cmlad0tt70cvcznjw85nrp04akvhtswj4gmlwsp9h3nw</t>
  </si>
  <si>
    <t>Moonstake 5 [MS5]
2fc479904f…f54ef1</t>
  </si>
  <si>
    <t>12590c307c…8a9aeb
stake1uyf9…jqgurt</t>
  </si>
  <si>
    <t>https://adastat.net/accounts/12590c307cb568c527c0026bf762771a0b87426ff7e1f150f28a9aeb</t>
  </si>
  <si>
    <t>12590c307cb568c527c0026bf762771a0b87426ff7e1f150f28a9aeb</t>
  </si>
  <si>
    <t>₳51.6m0.16%</t>
  </si>
  <si>
    <t>stake1uyf9jrps0j6k33f8cqpxhamzwudqhp6zdlm7ru2s729f46cjqgurt</t>
  </si>
  <si>
    <t>1554687479…6a8d64
stake1uy24…z6uza2</t>
  </si>
  <si>
    <t>https://adastat.net/accounts/1554687479b1c13e0bf371bee2b82954f4661803f0ee0b1a5a6a8d64</t>
  </si>
  <si>
    <t>1554687479b1c13e0bf371bee2b82954f4661803f0ee0b1a5a6a8d64</t>
  </si>
  <si>
    <t>stake1uy24g6r50xcuz0st7dcmac4c9920gescq0cwuzc6tf4g6eqz6uza2</t>
  </si>
  <si>
    <t>LEO3 Pool [LEO3]
20b95f87c9…8bc7fc</t>
  </si>
  <si>
    <t>c7d7714697…b60610
stake1u8ra…qg8wxc</t>
  </si>
  <si>
    <t>https://adastat.net/accounts/c7d7714697c25c4c912114ff58ad86c3b447d5b320f3d9b552b60610</t>
  </si>
  <si>
    <t>c7d7714697c25c4c912114ff58ad86c3b447d5b320f3d9b552b60610</t>
  </si>
  <si>
    <t>₳15.93m0.05%</t>
  </si>
  <si>
    <t>stake1u8rawu2xjlp9cny3yy207k9dsmpmg374kvs08kd422mqvyqqg8wxc</t>
  </si>
  <si>
    <t>ca273b0584…744715
stake1u89z…j6yp06</t>
  </si>
  <si>
    <t>https://adastat.net/accounts/ca273b0584d66e5d59f0172236c96c3254b0fcc58406610a30744715</t>
  </si>
  <si>
    <t>ca273b0584d66e5d59f0172236c96c3254b0fcc58406610a30744715</t>
  </si>
  <si>
    <t>₳14.01m0.04%</t>
  </si>
  <si>
    <t>stake1u89zwwc9sntxuh2e7qtjydkfdse9fv8uckzqvcg2xp6yw9gj6yp06</t>
  </si>
  <si>
    <t>f8579ddcc0…5e7d5e
stake1u8u9…5vc5su</t>
  </si>
  <si>
    <t>https://adastat.net/accounts/f8579ddcc064bf220529e578ad7e1cd74cdc237ddcd4b976d35e7d5e</t>
  </si>
  <si>
    <t>f8579ddcc064bf220529e578ad7e1cd74cdc237ddcd4b976d35e7d5e</t>
  </si>
  <si>
    <t>₳6.02m0.02%</t>
  </si>
  <si>
    <t>stake1u8u908wucpjt7gs998jh3tt7rnt5ehpr0hwdfwtk6d086hs5vc5su</t>
  </si>
  <si>
    <t>Garden Pool Three [EDEN]
c7a434e331…d8dda4</t>
  </si>
  <si>
    <t>b44293d490…c35b82
stake1ux6y…57k22x</t>
  </si>
  <si>
    <t>https://adastat.net/accounts/b44293d490cdb39c2c8bcc84b87adb098c55b3964d8cc75857c35b82</t>
  </si>
  <si>
    <t>b44293d490cdb39c2c8bcc84b87adb098c55b3964d8cc75857c35b82</t>
  </si>
  <si>
    <t>₳5m0.02%</t>
  </si>
  <si>
    <t>stake1ux6y9y75jrxm88pv30xgfwr6mvycc4dnjexce36c2lp4hqs57k22x</t>
  </si>
  <si>
    <t>Nu.Fi &amp; AdaLite 4 [NUFI4]
d785ff6a03…d46eda</t>
  </si>
  <si>
    <t>ebc010f400…294fb4
stake1u84u…enardf</t>
  </si>
  <si>
    <t>https://adastat.net/accounts/ebc010f40061f997b52b56cf6c62105eaae99e82b12f10321d294fb4</t>
  </si>
  <si>
    <t>ebc010f40061f997b52b56cf6c62105eaae99e82b12f10321d294fb4</t>
  </si>
  <si>
    <t>₳59.26m0.19%</t>
  </si>
  <si>
    <t>stake1u84uqy85qpsln9a49dtv7mrzzp0246v7s2cj7ypjr555ldqenardf</t>
  </si>
  <si>
    <t>Nu.Fi &amp; AdaLite 0 [NUFI0]
a0fc643d83…376520</t>
  </si>
  <si>
    <t>458d370ae1…f08704
stake1u9zc…dnma8a</t>
  </si>
  <si>
    <t>https://adastat.net/accounts/458d370ae1115c886c2efa629d0ba1a69f416e24968904f15cf08704</t>
  </si>
  <si>
    <t>458d370ae1115c886c2efa629d0ba1a69f416e24968904f15cf08704</t>
  </si>
  <si>
    <t>₳50.08m0.16%</t>
  </si>
  <si>
    <t>stake1u9zc6dc2uyg4ezrv9max98gt5xnf7stwyjtgjp83tncgwpqdnma8a</t>
  </si>
  <si>
    <t>ff70e64133…549f9e
stake1u8lh…gmuunz</t>
  </si>
  <si>
    <t>https://adastat.net/accounts/ff70e64133affaffab139c01536b9f2f8adc9a34ab7a0a3958549f9e</t>
  </si>
  <si>
    <t>ff70e64133affaffab139c01536b9f2f8adc9a34ab7a0a3958549f9e</t>
  </si>
  <si>
    <t>stake1u8lhpejpxwhl4latzwwqz5mtnuhc4hy6xj4h5z3etp2fl8sgmuunz</t>
  </si>
  <si>
    <t>26adff1972…a6940c
stake1uyn2…5apecj</t>
  </si>
  <si>
    <t>https://adastat.net/accounts/26adff1972f6c662f3df59d086feae59387b4fdf7a10fc6c3ea6940c</t>
  </si>
  <si>
    <t>26adff1972f6c662f3df59d086feae59387b4fdf7a10fc6c3ea6940c</t>
  </si>
  <si>
    <t>₳5.05m0.02%</t>
  </si>
  <si>
    <t>stake1uyn2mlcewtmvvchnmavapph74evns760maapplrv86nfgrq5apecj</t>
  </si>
  <si>
    <t>#3 Nordic Pool [NORTH]
fa58244068…9111c5</t>
  </si>
  <si>
    <t>28a27c61f6…478a2e
stake1uy52…4s45ms</t>
  </si>
  <si>
    <t>https://adastat.net/accounts/28a27c61f6cba2301bd87b6e0aff6632c09e2091fe4e2b1c77478a2e</t>
  </si>
  <si>
    <t>28a27c61f6cba2301bd87b6e0aff6632c09e2091fe4e2b1c77478a2e</t>
  </si>
  <si>
    <t>₳22.77m0.07%</t>
  </si>
  <si>
    <t>stake1uy52ylrp7m96yvqmmpakuzhlvcevp83qj8lyu2cuwarc5ts4s45ms</t>
  </si>
  <si>
    <t>b7ae89363b…8ee399
stake1uxm6…wfd6qn</t>
  </si>
  <si>
    <t>https://adastat.net/accounts/b7ae89363bccc4007d715eec72d0464f1386c67c6c751290d98ee399</t>
  </si>
  <si>
    <t>b7ae89363bccc4007d715eec72d0464f1386c67c6c751290d98ee399</t>
  </si>
  <si>
    <t>₳14.81m0.05%</t>
  </si>
  <si>
    <t>stake1uxm6azfk80xvgqraw90wcuksge838pkx03k82y5smx8w8xgwfd6qn</t>
  </si>
  <si>
    <t>GROW TEAM [GROW]
95954fa839…e3a23e</t>
  </si>
  <si>
    <t>3ffa9fb914…f9902a
stake1uyll…xs2kxu</t>
  </si>
  <si>
    <t>https://adastat.net/accounts/3ffa9fb914b8fe3e1c93e32bab7b844482ec8e5d44e55a733df9902a</t>
  </si>
  <si>
    <t>3ffa9fb914b8fe3e1c93e32bab7b844482ec8e5d44e55a733df9902a</t>
  </si>
  <si>
    <t>₳13.26m0.04%</t>
  </si>
  <si>
    <t>stake1uyll48aezju0u0suj03jh2mms3zg9mywt4zw2knn8hueq2sxs2kxu</t>
  </si>
  <si>
    <t>9d26c55244…ceb047
stake1uxwj…8f20nj</t>
  </si>
  <si>
    <t>https://adastat.net/accounts/9d26c55244e5c2bc8ad0dde538823cc181f2af4a20b234caa2ceb047</t>
  </si>
  <si>
    <t>9d26c55244e5c2bc8ad0dde538823cc181f2af4a20b234caa2ceb047</t>
  </si>
  <si>
    <t>₳12.51m0.04%</t>
  </si>
  <si>
    <t>stake1uxwjd32jgnju90y26rw72wyz8nqcru40fgstydx25t8tq3c8f20nj</t>
  </si>
  <si>
    <t>banC StakePool [BANC]
e6d3f91ef2…ee6ff1</t>
  </si>
  <si>
    <t>af5a667c58…047c7e
stake1uxh4…4hed7s</t>
  </si>
  <si>
    <t>https://adastat.net/accounts/af5a667c58356ee9339e0b611d54b3e8cb448ba6ee32f7b9b1047c7e</t>
  </si>
  <si>
    <t>af5a667c58356ee9339e0b611d54b3e8cb448ba6ee32f7b9b1047c7e</t>
  </si>
  <si>
    <t>₳11.46m0.04%</t>
  </si>
  <si>
    <t>stake1uxh45enutq6ka6fnnc9kz825k05vk3yt5mhr9aaekyz8cls4hed7s</t>
  </si>
  <si>
    <t>SPP Stake Pool [SPP]
2146dfb28b…8ab8fc</t>
  </si>
  <si>
    <t>9315b73d36…dcbf95
stake1uxf3…9lu0mt</t>
  </si>
  <si>
    <t>https://adastat.net/accounts/9315b73d3637b99c3f028f11c2bddae5c3c87cb6795a0a3f80dcbf95</t>
  </si>
  <si>
    <t>9315b73d3637b99c3f028f11c2bddae5c3c87cb6795a0a3f80dcbf95</t>
  </si>
  <si>
    <t>₳10.78m0.03%</t>
  </si>
  <si>
    <t>stake1uxf3tdeaxcmmn8plq283rs4amtju8jrukeu45z3lsrwtl9g9lu0mt</t>
  </si>
  <si>
    <t>1d3e344ee5…e6666a
stake1uywn…97g208</t>
  </si>
  <si>
    <t>https://adastat.net/accounts/1d3e344ee530bf80f19a258ffda3f04a4fcd9c0404abf75c38e6666a</t>
  </si>
  <si>
    <t>1d3e344ee530bf80f19a258ffda3f04a4fcd9c0404abf75c38e6666a</t>
  </si>
  <si>
    <t>₳8.44m0.03%</t>
  </si>
  <si>
    <t>stake1uywnudzwu5ctlq83ngjclldr7p9ylnvuqsz2ha6u8rnxv6s97g208</t>
  </si>
  <si>
    <t>🌍 PLANETSTAKE 1 [STAKE]
0019cb5ac9…7f4de4</t>
  </si>
  <si>
    <t>ebba573150…c6101c
stake1u84m…f5df6k</t>
  </si>
  <si>
    <t>https://adastat.net/accounts/ebba57315002ffbc1d3e4c379d15d3b89e9dcedaad1065b454c6101c</t>
  </si>
  <si>
    <t>ebba57315002ffbc1d3e4c379d15d3b89e9dcedaad1065b454c6101c</t>
  </si>
  <si>
    <t>₳7.48m0.02%</t>
  </si>
  <si>
    <t>stake1u84m54e32qp0l0qa8exr08g46wufa8wwm2k3qed52nrpq8qf5df6k</t>
  </si>
  <si>
    <t>621b76a5ca…f4bdf9
stake1u93p…s07wm9</t>
  </si>
  <si>
    <t>https://adastat.net/accounts/621b76a5caf3bbb33adf7dcecd95242934d0ca68b3b3941323f4bdf9</t>
  </si>
  <si>
    <t>621b76a5caf3bbb33adf7dcecd95242934d0ca68b3b3941323f4bdf9</t>
  </si>
  <si>
    <t>₳6.5m0.02%</t>
  </si>
  <si>
    <t>stake1u93pka49etemhve6ma7uanv4ys5nf5x2dzem89qny06tm7gs07wm9</t>
  </si>
  <si>
    <t>Nu.Fi &amp; AdaLite 8 [NUFI8]
03fbee96b8…4a55b6</t>
  </si>
  <si>
    <t>a17e732195…e367fb
stake1uxsh…fyd2e6</t>
  </si>
  <si>
    <t>https://adastat.net/accounts/a17e732195fb9737d8b9d772e85d7a64fd2ca1f8a44dca638de367fb</t>
  </si>
  <si>
    <t>a17e732195fb9737d8b9d772e85d7a64fd2ca1f8a44dca638de367fb</t>
  </si>
  <si>
    <t>₳54.13m0.17%</t>
  </si>
  <si>
    <t>stake1uxshuuepjhaewd7ch8th96za0fj06t9plzjymjnr3h3k07cfyd2e6</t>
  </si>
  <si>
    <t>6f34f4bdae…83e304
stake1u9hn…ka6vku</t>
  </si>
  <si>
    <t>https://adastat.net/accounts/6f34f4bdaec599b80a69c2af432498415df0d88cf0eac6dca383e304</t>
  </si>
  <si>
    <t>6f34f4bdaec599b80a69c2af432498415df0d88cf0eac6dca383e304</t>
  </si>
  <si>
    <t>₳5.84m0.02%</t>
  </si>
  <si>
    <t>stake1u9hnfa9a4mzenwq2d8p27seynpq4muxc3ncw43ku5wp7xpqka6vku</t>
  </si>
  <si>
    <t>1 Percent Pool #2 (v1) [1PCT2]
17a6a1f2fb…510bb9</t>
  </si>
  <si>
    <t>05aff649d2…e30d20
stake1uyz6…r37jsk</t>
  </si>
  <si>
    <t>https://adastat.net/accounts/05aff649d23ab516acb2df8df6de0d434d35c8f9a35af12d4ce30d20</t>
  </si>
  <si>
    <t>05aff649d23ab516acb2df8df6de0d434d35c8f9a35af12d4ce30d20</t>
  </si>
  <si>
    <t>₳5.53m0.02%</t>
  </si>
  <si>
    <t>stake1uyz6lajf6gat294vkt0cmak7p4p56dwglx344ufdfn3s6gqr37jsk</t>
  </si>
  <si>
    <t>VIVI Pool [VIVI]
ee89064cca…35b36f</t>
  </si>
  <si>
    <t>9c0261b23a…83cd3e
stake1uxwq…2qkcwr</t>
  </si>
  <si>
    <t>https://adastat.net/accounts/9c0261b23afb18e5322754ecd94656f74954aa2d3b813f08f383cd3e</t>
  </si>
  <si>
    <t>9c0261b23afb18e5322754ecd94656f74954aa2d3b813f08f383cd3e</t>
  </si>
  <si>
    <t>stake1uxwqycdj8ta33efjya2wek2x2mm5j49295acz0cg7wpu60s2qkcwr</t>
  </si>
  <si>
    <t>JAZZ [JAZZ]
bbe8aaed7d…93b970</t>
  </si>
  <si>
    <t>57397ca58f…36171a
stake1u9tn…z46gsk</t>
  </si>
  <si>
    <t>https://adastat.net/accounts/57397ca58ff108df6b8945b5d1da46bf3d4c74fcd488325de136171a</t>
  </si>
  <si>
    <t>57397ca58ff108df6b8945b5d1da46bf3d4c74fcd488325de136171a</t>
  </si>
  <si>
    <t>stake1u9tnjl993lcs3hmt39zmt5w6g6ln6nr5ln2gsvjauympwxsz46gsk</t>
  </si>
  <si>
    <t>5728736963…eb95ee
stake1u9tj…qycsdk</t>
  </si>
  <si>
    <t>https://adastat.net/accounts/5728736963244a56228d77fa67baf4d0e0f51169c7385ce2fceb95ee</t>
  </si>
  <si>
    <t>5728736963244a56228d77fa67baf4d0e0f51169c7385ce2fceb95ee</t>
  </si>
  <si>
    <t>stake1u9tjsumfvvjy543z34ml5ea67ngwpag3d8rnsh8zln4etmsqycsdk</t>
  </si>
  <si>
    <t>LEO9 Pool [LEO9]
86a1ac9199…deccc5</t>
  </si>
  <si>
    <t>2a197e99c3…b7bdbf
stake1uy4p…rea229</t>
  </si>
  <si>
    <t>https://adastat.net/accounts/2a197e99c3245fe80c5147451c4d5d3716973ac7acf41699e9b7bdbf</t>
  </si>
  <si>
    <t>2a197e99c3245fe80c5147451c4d5d3716973ac7acf41699e9b7bdbf</t>
  </si>
  <si>
    <t>₳21m0.07%</t>
  </si>
  <si>
    <t>stake1uy4pjl5ecvj9l6qv29r528zdt5m3d9e6c7k0g95eaxmmm0crea229</t>
  </si>
  <si>
    <t>BLADE Pool - bladepool.com [BLADE]
d765dee553…bb82a7</t>
  </si>
  <si>
    <t>e29c80b681…14a7ed
stake1u83f…yj0a8n</t>
  </si>
  <si>
    <t>https://adastat.net/accounts/e29c80b681ff8a2083cbf114807eceab1d3eb246705905ebef14a7ed</t>
  </si>
  <si>
    <t>e29c80b681ff8a2083cbf114807eceab1d3eb246705905ebef14a7ed</t>
  </si>
  <si>
    <t>₳18.87m0.06%</t>
  </si>
  <si>
    <t>stake1u83feq9ks8lc5gyre0c3fqr7e643604jgec9jp0tau220mgyj0a8n</t>
  </si>
  <si>
    <t>Woof Pool [WOOF]
c22942e1b8…d17208</t>
  </si>
  <si>
    <t>0cde1b7a25…0e52dc
stake1uyxd…nt6ta7</t>
  </si>
  <si>
    <t>https://adastat.net/accounts/0cde1b7a251018ac6529f76348b363812b9fd41156554d715e0e52dc</t>
  </si>
  <si>
    <t>0cde1b7a251018ac6529f76348b363812b9fd41156554d715e0e52dc</t>
  </si>
  <si>
    <t>₳14.54m0.05%</t>
  </si>
  <si>
    <t>stake1uyxduxm6y5gp3tr998mkxj9nvwqjh875z9t92nt3tc899hqnt6ta7</t>
  </si>
  <si>
    <t>Blockdaemon 🧱😈 Stake Pool 2 [BD2]
6feba2d1c9…35c5ac</t>
  </si>
  <si>
    <t>79670fc906…94d0f7
stake1u9uk…hkjfnl</t>
  </si>
  <si>
    <t>https://adastat.net/accounts/79670fc9067dfcf1f2342035626c65391d8c1b1b72f361c61594d0f7</t>
  </si>
  <si>
    <t>79670fc9067dfcf1f2342035626c65391d8c1b1b72f361c61594d0f7</t>
  </si>
  <si>
    <t>₳11.09m0.03%</t>
  </si>
  <si>
    <t>stake1u9ukwr7fqe7leu0jxssr2cnvv5u3mrqmrde0xcwxzk2dpachkjfnl</t>
  </si>
  <si>
    <t>e38b97f5c5…d9d8bc
stake1u83c…kenc0e</t>
  </si>
  <si>
    <t>https://adastat.net/accounts/e38b97f5c52cd0cf0d07a09295a81d5e9d11b599fcb3d43304d9d8bc</t>
  </si>
  <si>
    <t>e38b97f5c52cd0cf0d07a09295a81d5e9d11b599fcb3d43304d9d8bc</t>
  </si>
  <si>
    <t>₳9.73m0.03%</t>
  </si>
  <si>
    <t>stake1u83ch9l4c5kdpncdq7sf99dgr40f6yd4n87t84pnqnva30qkenc0e</t>
  </si>
  <si>
    <t>pool1wfma2hqtzk…n7kvev82
7277d55c0b…1a153f</t>
  </si>
  <si>
    <t>f9e73a612e…c1c9a6
stake1u8u7…0pzt6g</t>
  </si>
  <si>
    <t>https://adastat.net/accounts/f9e73a612ea8631864c8d2d742071b9b5764831aa290855e95c1c9a6</t>
  </si>
  <si>
    <t>f9e73a612ea8631864c8d2d742071b9b5764831aa290855e95c1c9a6</t>
  </si>
  <si>
    <t>₳70m0.22%</t>
  </si>
  <si>
    <t>stake1u8u7wwnp965xxxryerfdwss8rwd4weyrr23fpp27jhqunfs0pzt6g</t>
  </si>
  <si>
    <t>Blockdaemon 🧱😈 Stake Pool 4 [BD4]
3e695a66ff…5147c5</t>
  </si>
  <si>
    <t>24e2ebfde2…1bf88a
stake1uyjw…fqpetn</t>
  </si>
  <si>
    <t>https://adastat.net/accounts/24e2ebfde2a0702b3da7010f5a044428a67c92304c4ce3a6801bf88a</t>
  </si>
  <si>
    <t>24e2ebfde2a0702b3da7010f5a044428a67c92304c4ce3a6801bf88a</t>
  </si>
  <si>
    <t>₳67.66m0.21%</t>
  </si>
  <si>
    <t>stake1uyjw96lau2s8q2ea5uqs7ksygs52vlyjxpxyecaxsqdl3zsfqpetn</t>
  </si>
  <si>
    <t>877cfad9d1…92b556
stake1uxrh…m853lc</t>
  </si>
  <si>
    <t>https://adastat.net/accounts/877cfad9d1549fe3c189560fefa7c408b84bc623495426664c92b556</t>
  </si>
  <si>
    <t>877cfad9d1549fe3c189560fefa7c408b84bc623495426664c92b556</t>
  </si>
  <si>
    <t>₳67.5m0.21%</t>
  </si>
  <si>
    <t>stake1uxrhe7ke692flc7p39tqlma8csytsj7xydy4gfnxfjft24sm853lc</t>
  </si>
  <si>
    <t>SITION POOL3 [SIPO3]
0d25da9f80…b3e68b</t>
  </si>
  <si>
    <t>aab4cd1ab9…623301
stake1ux4t…2qpyqg</t>
  </si>
  <si>
    <t>https://adastat.net/accounts/aab4cd1ab9afac10bbea33e4bb8a5e02151611e8e7beb71044623301</t>
  </si>
  <si>
    <t>aab4cd1ab9afac10bbea33e4bb8a5e02151611e8e7beb71044623301</t>
  </si>
  <si>
    <t>₳6.96m0.02%</t>
  </si>
  <si>
    <t>stake1ux4tfng6hxh6cy9mage7fwu2tcpp29s3arnmadcsg33rxqg2qpyqg</t>
  </si>
  <si>
    <t>Sunshine Stake Pool [SUNNY]
2d10d9ee5a…4cec1c</t>
  </si>
  <si>
    <t>86189cce8a…e86fb0
stake1uxrp…sl6s9n</t>
  </si>
  <si>
    <t>https://adastat.net/accounts/86189cce8a6d5bc55bdfdc0ccd61e5a057358e541ec5255501e86fb0</t>
  </si>
  <si>
    <t>86189cce8a6d5bc55bdfdc0ccd61e5a057358e541ec5255501e86fb0</t>
  </si>
  <si>
    <t>₳6.39m0.02%</t>
  </si>
  <si>
    <t>stake1uxrp38xw3fk4h32mmlwqentpuks9wdvw2s0v2f24q85xlvqsl6s9n</t>
  </si>
  <si>
    <t>LEO8 Pool [LEO8]
4a78ca15af…8f140e</t>
  </si>
  <si>
    <t>94a94bbaf9…38a0aa
stake1ux22…fltxtz</t>
  </si>
  <si>
    <t>https://adastat.net/accounts/94a94bbaf978e228e6577603852f405275c81c183a354a49a338a0aa</t>
  </si>
  <si>
    <t>94a94bbaf978e228e6577603852f405275c81c183a354a49a338a0aa</t>
  </si>
  <si>
    <t>₳6.34m0.02%</t>
  </si>
  <si>
    <t>stake1ux22jja6l9uwy28x2amq8pf0gpf8tjqurqar2jjf5vu2p2sfltxtz</t>
  </si>
  <si>
    <t>59a036c0ea…7cf53a
stake1u9v6…sxmqfk</t>
  </si>
  <si>
    <t>https://adastat.net/accounts/59a036c0ea346673c53e81c762f774c67c57d8025bd250d62c7cf53a</t>
  </si>
  <si>
    <t>59a036c0ea346673c53e81c762f774c67c57d8025bd250d62c7cf53a</t>
  </si>
  <si>
    <t>stake1u9v6qdkqag6xvu7986quwchhwnr8c47cqfday5xk93702wssxmqfk</t>
  </si>
  <si>
    <t>f009e4ea32…c4f523
stake1u8cq…d3djwq</t>
  </si>
  <si>
    <t>https://adastat.net/accounts/f009e4ea32f4c6fa615a8507093c92d2674d50a0fa0edf600bc4f523</t>
  </si>
  <si>
    <t>f009e4ea32f4c6fa615a8507093c92d2674d50a0fa0edf600bc4f523</t>
  </si>
  <si>
    <t>₳5.34m0.02%</t>
  </si>
  <si>
    <t>stake1u8cqne82xt6vd7npt2zswzfujtfxwn2s5raqahmqp0z02gcd3djwq</t>
  </si>
  <si>
    <t>34f3619c3f…51cb4a
stake1uy60…dl4d8e</t>
  </si>
  <si>
    <t>https://adastat.net/accounts/34f3619c3f736e76240a8c189c2c57447e73f0b2c5be27023e51cb4a</t>
  </si>
  <si>
    <t>34f3619c3f736e76240a8c189c2c57447e73f0b2c5be27023e51cb4a</t>
  </si>
  <si>
    <t>₳4.94m0.02%</t>
  </si>
  <si>
    <t>stake1uy60xcvu8aekua3yp2xp38pv2az8uulsktzmufcz8egukjsdl4d8e</t>
  </si>
  <si>
    <t>77f43388dd…d934f7
stake1u9ml…ux6703</t>
  </si>
  <si>
    <t>https://adastat.net/accounts/77f43388dd71319b73acd3ebe87d27aadc615e3e62debc2f70d934f7</t>
  </si>
  <si>
    <t>77f43388dd71319b73acd3ebe87d27aadc615e3e62debc2f70d934f7</t>
  </si>
  <si>
    <t>₳21.25m0.07%</t>
  </si>
  <si>
    <t>stake1u9mlgvugm4cnrxmn4nf7h6ray74dcc278e3da0p0wrvnfacux6703</t>
  </si>
  <si>
    <t>bad021b5be…112129
stake1uxad…9cq7nz</t>
  </si>
  <si>
    <t>https://adastat.net/accounts/bad021b5be29bffb7217df59191ab79c5eb6d71a13a71ad18d112129</t>
  </si>
  <si>
    <t>bad021b5be29bffb7217df59191ab79c5eb6d71a13a71ad18d112129</t>
  </si>
  <si>
    <t>₳20m0.06%</t>
  </si>
  <si>
    <t>stake1uxadqgd4hc5ml7mjzl04jxg6k7w9adkhrgf6wxk335gjz2g9cq7nz</t>
  </si>
  <si>
    <t>92771b3c01…53c9c8
stake1uxf8…t8qcf6</t>
  </si>
  <si>
    <t>https://adastat.net/accounts/92771b3c01de3b7baed246d1316c1f31d0eea0cfd095bfe64c53c9c8</t>
  </si>
  <si>
    <t>92771b3c01de3b7baed246d1316c1f31d0eea0cfd095bfe64c53c9c8</t>
  </si>
  <si>
    <t>stake1uxf8wxeuq80rk7aw6frdzvtvrucapm4qelgft0lxf3funjqt8qcf6</t>
  </si>
  <si>
    <t>StakeBowlPool1 [SBP1]
3a2c7b31a5…b2dc66</t>
  </si>
  <si>
    <t>438bfc04d5…f66d61
stake1u9pc…nkh9x9</t>
  </si>
  <si>
    <t>https://adastat.net/accounts/438bfc04d55f866dcce67b21b3bd3a0600562e43e24ab00939f66d61</t>
  </si>
  <si>
    <t>438bfc04d55f866dcce67b21b3bd3a0600562e43e24ab00939f66d61</t>
  </si>
  <si>
    <t>stake1u9pchlqy640cvmwvueajrvaa8grqq43wg03y4vqf88mx6cgnkh9x9</t>
  </si>
  <si>
    <t>LEO6 Pool [LEO6]
5ea0be5748…625e99</t>
  </si>
  <si>
    <t>5cb91b8736…421566
stake1u9wt…njaxrh</t>
  </si>
  <si>
    <t>https://adastat.net/accounts/5cb91b8736024554cc4f696e102dc817fb5e1baa1dcae32c5f421566</t>
  </si>
  <si>
    <t>5cb91b8736024554cc4f696e102dc817fb5e1baa1dcae32c5f421566</t>
  </si>
  <si>
    <t>₳19.52m0.06%</t>
  </si>
  <si>
    <t>stake1u9wtjxu8xcpy24xvfa5kuypdeqtlkhsm4gwu4cevtapp2esnjaxrh</t>
  </si>
  <si>
    <t>Maluiin [Malu]
38927599cc…5bb05a</t>
  </si>
  <si>
    <t>4053b77736…a970df
stake1u9q9…m5xanz</t>
  </si>
  <si>
    <t>https://adastat.net/accounts/4053b7773628e634374ebbc323e79a538de07acb2d63782f78a970df</t>
  </si>
  <si>
    <t>4053b7773628e634374ebbc323e79a538de07acb2d63782f78a970df</t>
  </si>
  <si>
    <t>stake1u9q98dmhxc5wvdphf6auxgl8nffcmcr6evkkx7p00z5hphcm5xanz</t>
  </si>
  <si>
    <t>a52b8a5d9c…f85243
stake1uxjj…jyx2c4</t>
  </si>
  <si>
    <t>https://adastat.net/accounts/a52b8a5d9cbcf4fdc1de40df0238a853ff021966fc776a8c2df85243</t>
  </si>
  <si>
    <t>a52b8a5d9cbcf4fdc1de40df0238a853ff021966fc776a8c2df85243</t>
  </si>
  <si>
    <t>₳12.01m0.04%</t>
  </si>
  <si>
    <t>stake1uxjjhzjanj70flwpmeqd7q3c4pfl7qsevm78w65v9hu9yscjyx2c4</t>
  </si>
  <si>
    <t>POP [POP]
2e65f9aa58…9db85d</t>
  </si>
  <si>
    <t>c0ab8f5e57…e62e9e
stake1u8q2…0uw2sz</t>
  </si>
  <si>
    <t>https://adastat.net/accounts/c0ab8f5e57e3397c1d441344ef98f8994676ff270d44623fbee62e9e</t>
  </si>
  <si>
    <t>c0ab8f5e57e3397c1d441344ef98f8994676ff270d44623fbee62e9e</t>
  </si>
  <si>
    <t>₳7.42m0.02%</t>
  </si>
  <si>
    <t>stake1u8q2hr672l3njlqagsf5fmuclzv5vahlyux5gc3lhmnza8s0uw2sz</t>
  </si>
  <si>
    <t>1 Percent Pool #9 (v1) [1PCT9]
b59366e330…1d84aa</t>
  </si>
  <si>
    <t>af2f300198…88280a
stake1uxhj…66h35j</t>
  </si>
  <si>
    <t>https://adastat.net/accounts/af2f30019815c453d250af96e7a8c5871a74f24450a1fd8ef988280a</t>
  </si>
  <si>
    <t>af2f30019815c453d250af96e7a8c5871a74f24450a1fd8ef988280a</t>
  </si>
  <si>
    <t>₳7.38m0.02%</t>
  </si>
  <si>
    <t>stake1uxhj7vqpnq2ug57j2zhedeagckr35a8jg3g2rlvwlxyzszs66h35j</t>
  </si>
  <si>
    <t>1 Percent Pool #3 (v2) [1PCT3]
43e608ee29…6a8dda</t>
  </si>
  <si>
    <t>5d33168bd2…31f556
stake1u9wn…frx4h5</t>
  </si>
  <si>
    <t>https://adastat.net/accounts/5d33168bd214de89ff085865902b5ce0c6306a07df59e834bc31f556</t>
  </si>
  <si>
    <t>5d33168bd214de89ff085865902b5ce0c6306a07df59e834bc31f556</t>
  </si>
  <si>
    <t>₳7.17m0.02%</t>
  </si>
  <si>
    <t>stake1u9wnx95t6g2daz0lppvxtypttnsvvvr2ql04n6p5hscl24sfrx4h5</t>
  </si>
  <si>
    <t>293a78a027…81d560
stake1uy5n…3r7wg5</t>
  </si>
  <si>
    <t>https://adastat.net/accounts/293a78a027531d7b63ee1c529ee50ca737842d654e7a94d98281d560</t>
  </si>
  <si>
    <t>293a78a027531d7b63ee1c529ee50ca737842d654e7a94d98281d560</t>
  </si>
  <si>
    <t>₳6.47m0.02%</t>
  </si>
  <si>
    <t>stake1uy5n579qyaf367mracw998h9pjnn0ppdv48849xes2qa2cq3r7wg5</t>
  </si>
  <si>
    <t>StakePool Service No.5 [SPS5]
3257f318b0…3d5b63</t>
  </si>
  <si>
    <t>1ead1c5de5…22964f
stake1uy02…tec9r6</t>
  </si>
  <si>
    <t>https://adastat.net/accounts/1ead1c5de50752408f35bfcad2b45a4ee7b1264c711854e4e622964f</t>
  </si>
  <si>
    <t>1ead1c5de50752408f35bfcad2b45a4ee7b1264c711854e4e622964f</t>
  </si>
  <si>
    <t>stake1uy0268zau5r4ysy0xklu4545tf8w0vfxf3c3s48yuc3fvnctec9r6</t>
  </si>
  <si>
    <t>Gold Staking Pool [GOLD]
df27b852b9…c49c1c</t>
  </si>
  <si>
    <t>da013ad800…f4b62c
stake1u8dq…lgajgy</t>
  </si>
  <si>
    <t>https://adastat.net/accounts/da013ad800a17927f8aec04adeb3150ec5e2b20c77a1a32544f4b62c</t>
  </si>
  <si>
    <t>da013ad800a17927f8aec04adeb3150ec5e2b20c77a1a32544f4b62c</t>
  </si>
  <si>
    <t>₳5.4m0.02%</t>
  </si>
  <si>
    <t>stake1u8dqzwkcqzshjflc4mqy4h4nz58vtc4jp3m6rge9gn6tvtqlgajgy</t>
  </si>
  <si>
    <t>AzureADA [AZUR]
79c4d4fe10…141cd1</t>
  </si>
  <si>
    <t>844b4a94bc…100321
stake1uxzy…j44g0m</t>
  </si>
  <si>
    <t>https://adastat.net/accounts/844b4a94bc42d0e8cd76431ce4731a397d47d12584084c57ee100321</t>
  </si>
  <si>
    <t>844b4a94bc42d0e8cd76431ce4731a397d47d12584084c57ee100321</t>
  </si>
  <si>
    <t>stake1uxzykj55h3pdp6xdwep3eernrguh6373ykzqsnzhacgqxggj44g0m</t>
  </si>
  <si>
    <t>Pudim's pool [PUDIM]
e4b1c8ec89…90c715</t>
  </si>
  <si>
    <t>25bfe910a3…8f565c
stake1uyjm…vm6vj6</t>
  </si>
  <si>
    <t>https://adastat.net/accounts/25bfe910a3d92fcd56e6d117656a646f46884170924b18570a8f565c</t>
  </si>
  <si>
    <t>25bfe910a3d92fcd56e6d117656a646f46884170924b18570a8f565c</t>
  </si>
  <si>
    <t>stake1uyjml6gs50vjln2kumg3wet2v3h5dzzpwzfykxzhp284vhqvm6vj6</t>
  </si>
  <si>
    <t>d31d3a7d57…90967b
stake1u8f3…tx4fd0</t>
  </si>
  <si>
    <t>https://adastat.net/accounts/d31d3a7d57c3eaec0ec50facd0bfdeb1541be1b10d628650d890967b</t>
  </si>
  <si>
    <t>d31d3a7d57c3eaec0ec50facd0bfdeb1541be1b10d628650d890967b</t>
  </si>
  <si>
    <t>stake1u8f36wna2lp74mqwc586e59lm6c4gxlpkyxk9pjsmzgfv7ctx4fd0</t>
  </si>
  <si>
    <t>LEO4 Pool [LEO4]
e455088c91…06cfe5</t>
  </si>
  <si>
    <t>1188868454…5bca25
stake1uygc…g9neud</t>
  </si>
  <si>
    <t>https://adastat.net/accounts/1188868454065a51928a9e0092f0ad2dae122f18c0184c977c5bca25</t>
  </si>
  <si>
    <t>1188868454065a51928a9e0092f0ad2dae122f18c0184c977c5bca25</t>
  </si>
  <si>
    <t>₳24.03m0.08%</t>
  </si>
  <si>
    <t>stake1uygc3p5y2sr955vj320qpyhs45k6uy30rrqpsnyh03du5fgg9neud</t>
  </si>
  <si>
    <t>f319c01482…71285b
stake1u8e3…67vapr</t>
  </si>
  <si>
    <t>https://adastat.net/accounts/f319c0148246243623cce93d3f56f98b65bd0acbb5079dcdcb71285b</t>
  </si>
  <si>
    <t>f319c0148246243623cce93d3f56f98b65bd0acbb5079dcdcb71285b</t>
  </si>
  <si>
    <t>stake1u8e3nsq5sfrzgd3ren5n606klx9kt0g2ew6s08wdedcjskc67vapr</t>
  </si>
  <si>
    <t>334da34789…0ed7a6
stake1uye5…s4c9gv</t>
  </si>
  <si>
    <t>https://adastat.net/accounts/334da34789bc04e55547111869b945c92df71d868362bb5bd30ed7a6</t>
  </si>
  <si>
    <t>334da34789bc04e55547111869b945c92df71d868362bb5bd30ed7a6</t>
  </si>
  <si>
    <t>stake1uye5mg683x7qfe24gug3s6deghyjmacas6pk9w6m6v8d0fss4c9gv</t>
  </si>
  <si>
    <t>SAKE🍶 [SAKE]
37d2b23f57…5093f2</t>
  </si>
  <si>
    <t>f2ba43270a…9b5894
stake1u8et…6tj6mt</t>
  </si>
  <si>
    <t>https://adastat.net/accounts/f2ba43270aa4100259ba33ac9347dfb1309c92dd97e0d233249b5894</t>
  </si>
  <si>
    <t>f2ba43270aa4100259ba33ac9347dfb1309c92dd97e0d233249b5894</t>
  </si>
  <si>
    <t>stake1u8et5se8p2jpqqjehge6ey68m7cnp8yjmkt7p53nyjd439q6tj6mt</t>
  </si>
  <si>
    <t>𝛑 + ₳ = ∞ [PIADA]
b8d8742c7b…24bc65</t>
  </si>
  <si>
    <t>63da6802ab…842aea
stake1u93a…rjvz4v</t>
  </si>
  <si>
    <t>https://adastat.net/accounts/63da6802abe2ff22aae3da27ba3df6f6fb224110a3b1d0dae5842aea</t>
  </si>
  <si>
    <t>63da6802abe2ff22aae3da27ba3df6f6fb224110a3b1d0dae5842aea</t>
  </si>
  <si>
    <t>stake1u93a56qz40307g42u0dz0w3a7mm0kgjpzz3mr5x6ukzz46srjvz4v</t>
  </si>
  <si>
    <t>RDLRT [RDLRT]
5271fc86fd…ebbc9e</t>
  </si>
  <si>
    <t>d290fe19da…b04504
stake1u8ff…lldnpf</t>
  </si>
  <si>
    <t>https://adastat.net/accounts/d290fe19da76ca7e290a7e75ab829760fd6d0038e195a80c2eb04504</t>
  </si>
  <si>
    <t>d290fe19da76ca7e290a7e75ab829760fd6d0038e195a80c2eb04504</t>
  </si>
  <si>
    <t>₳14.53m0.05%</t>
  </si>
  <si>
    <t>stake1u8ffplsemfmv5l3fpfl8t2uzjas06mgq8rset2qv96cy2pqlldnpf</t>
  </si>
  <si>
    <t>QCPOL - HOSKY ISPO + Machiavellic Partner [QCPOL]
c2b8bff516…508a3e</t>
  </si>
  <si>
    <t>a6e522cfdd…e748f1
stake1uxnw…hgh772</t>
  </si>
  <si>
    <t>https://adastat.net/accounts/a6e522cfdd6ee10b39723039b61ce183ec60266c607592a7c3e748f1</t>
  </si>
  <si>
    <t>a6e522cfdd6ee10b39723039b61ce183ec60266c607592a7c3e748f1</t>
  </si>
  <si>
    <t>stake1uxnw2gk0m4hwzzeewgcrndsuuxp7ccpxd3s8ty48c0n53ughgh772</t>
  </si>
  <si>
    <t>SPH [SPH]
105a681670…b05968</t>
  </si>
  <si>
    <t>2d85748659…43112a
stake1uykc…xjp6nj</t>
  </si>
  <si>
    <t>https://adastat.net/accounts/2d8574865928105ae5439c668a02b684b84a85cb94c8a5cb9343112a</t>
  </si>
  <si>
    <t>2d8574865928105ae5439c668a02b684b84a85cb94c8a5cb9343112a</t>
  </si>
  <si>
    <t>₳12.2m0.04%</t>
  </si>
  <si>
    <t>stake1uykc2ayxty5pqkh9gwwxdzszk6ztsj59ew2v3fwtjdp3z2sxjp6nj</t>
  </si>
  <si>
    <t>6244859be6…ae55b8
stake1u93y…gzxeu5</t>
  </si>
  <si>
    <t>https://adastat.net/accounts/6244859be6ff8d35ea3930242244c33041ccd3980bea607920ae55b8</t>
  </si>
  <si>
    <t>6244859be6ff8d35ea3930242244c33041ccd3980bea607920ae55b8</t>
  </si>
  <si>
    <t>₳10.18m0.03%</t>
  </si>
  <si>
    <t>stake1u93yfpvmumlc6d028yczggjycvcyrnxnnq975creyzh9twqgzxeu5</t>
  </si>
  <si>
    <t>JAPAN [JAPAN]
2f09336a66…434081</t>
  </si>
  <si>
    <t>ec77bb5d44…ad9324
stake1u8k8…pdzeer</t>
  </si>
  <si>
    <t>https://adastat.net/accounts/ec77bb5d445c689c53910c7be5b5f87412b1a4d4d285d45930ad9324</t>
  </si>
  <si>
    <t>ec77bb5d445c689c53910c7be5b5f87412b1a4d4d285d45930ad9324</t>
  </si>
  <si>
    <t>₳8.3m0.03%</t>
  </si>
  <si>
    <t>stake1u8k80w6ag3wx38znjyx8hed4lp6p9vdy6nfgt4zexzkexfqpdzeer</t>
  </si>
  <si>
    <t>cardanofun [FUN]
75edaff5db…4dc393</t>
  </si>
  <si>
    <t>6c2a8fc600…1722af
stake1u9kz…npkd62</t>
  </si>
  <si>
    <t>https://adastat.net/accounts/6c2a8fc600117b44eda0098f1b75946ae13879541d8b348d0e1722af</t>
  </si>
  <si>
    <t>6c2a8fc600117b44eda0098f1b75946ae13879541d8b348d0e1722af</t>
  </si>
  <si>
    <t>₳8.25m0.03%</t>
  </si>
  <si>
    <t>stake1u9kz4r7xqqghk38d5qyc7xm4j34wzwre2swckdydpctj9tcnpkd62</t>
  </si>
  <si>
    <t>97d42f10ad…43e0f0
stake1uxta…84v4wj</t>
  </si>
  <si>
    <t>https://adastat.net/accounts/97d42f10adacd4010edb079b5232897fd9d2504853726f93c143e0f0</t>
  </si>
  <si>
    <t>97d42f10adacd4010edb079b5232897fd9d2504853726f93c143e0f0</t>
  </si>
  <si>
    <t>stake1uxtagtcs4kkdgqgwmvrek53j39lan5jsfpfhymunc9p7puq84v4wj</t>
  </si>
  <si>
    <t>JAPAN4 [JP4]
ffcd73fdf7…f168c3</t>
  </si>
  <si>
    <t>fd92e3e304…0c1330
stake1u87e…hsn40k</t>
  </si>
  <si>
    <t>https://adastat.net/accounts/fd92e3e304a81dccf2a2c0e6689ba0ac96db4fa5d3f3a598d50c1330</t>
  </si>
  <si>
    <t>fd92e3e304a81dccf2a2c0e6689ba0ac96db4fa5d3f3a598d50c1330</t>
  </si>
  <si>
    <t>₳6.75m0.02%</t>
  </si>
  <si>
    <t>stake1u87e9clrqj5pmn8j5tqwv6ym5zkfdk605hfl8fvc65xpxvqhsn40k</t>
  </si>
  <si>
    <t>910370c8b3…4530f8
stake1uxgs…6zv98y</t>
  </si>
  <si>
    <t>https://adastat.net/accounts/910370c8b32bdaf99ee59ac6960aece597f432be0e8d2c6f9b4530f8</t>
  </si>
  <si>
    <t>910370c8b32bdaf99ee59ac6960aece597f432be0e8d2c6f9b4530f8</t>
  </si>
  <si>
    <t>stake1uxgsxuxgkv4a47v7ukdvd9s2anje0apjhc8g6tr0ndznp7q6zv98y</t>
  </si>
  <si>
    <t>Fair Pool #01 [FAIR]
6b51a5aae5…40aeb2</t>
  </si>
  <si>
    <t>d24191225e…948c44
stake1u8fy…c0p98c</t>
  </si>
  <si>
    <t>https://adastat.net/accounts/d24191225e45e136b249f8f3399ce5dcb20f864d61da235614948c44</t>
  </si>
  <si>
    <t>d24191225e45e136b249f8f3399ce5dcb20f864d61da235614948c44</t>
  </si>
  <si>
    <t>stake1u8fyryfztez7zd4jf8u0xwvuuhwtyruxf4sa5g6kzj2gc3qc0p98c</t>
  </si>
  <si>
    <t>fdb9fab4ab…abc8a7
stake1u87m…86730l</t>
  </si>
  <si>
    <t>https://adastat.net/accounts/fdb9fab4ab77912113069248c9e9c7eefce857837c6a0f4b79abc8a7</t>
  </si>
  <si>
    <t>fdb9fab4ab77912113069248c9e9c7eefce857837c6a0f4b79abc8a7</t>
  </si>
  <si>
    <t>₳41.36m0.13%</t>
  </si>
  <si>
    <t>stake1u87mn7454dmezggnq6fy3j0fclh0e6zhsd7x5r6t0x4u3fc86730l</t>
  </si>
  <si>
    <t>🔒{SAFE}STAK [SAFE]
74a10b8241…fbed97</t>
  </si>
  <si>
    <t>b0c18260f3…e9f4a9
stake1uxcv…3lhnxn</t>
  </si>
  <si>
    <t>https://adastat.net/accounts/b0c18260f3b70886e9b2641fd5897526ea5e3da1e10c20f4c0e9f4a9</t>
  </si>
  <si>
    <t>b0c18260f3b70886e9b2641fd5897526ea5e3da1e10c20f4c0e9f4a9</t>
  </si>
  <si>
    <t>₳14.74m0.05%</t>
  </si>
  <si>
    <t>stake1uxcvrqnq7wms3phfkfjpl4vfw5nw5h3a58sscg85cr5lf2g3lhnxn</t>
  </si>
  <si>
    <t>SpidarPool [SPIDR]
5cff121b72…67fab9</t>
  </si>
  <si>
    <t>2b3606b007…5a3c57
stake1uy4n…69puf8</t>
  </si>
  <si>
    <t>https://adastat.net/accounts/2b3606b0077d9e0e990d93ee6a2869e814cf967d22dbb759a75a3c57</t>
  </si>
  <si>
    <t>2b3606b0077d9e0e990d93ee6a2869e814cf967d22dbb759a75a3c57</t>
  </si>
  <si>
    <t>₳14.69m0.05%</t>
  </si>
  <si>
    <t>stake1uy4nvp4sqa7eur5epkf7u63gd85pfnuk053dhd6e5adrc4c69puf8</t>
  </si>
  <si>
    <t>StakePool247 [EU01]
76e80e1b3f…17dc52</t>
  </si>
  <si>
    <t>e8d7d99371…054649
stake1u85d…spkzez</t>
  </si>
  <si>
    <t>https://adastat.net/accounts/e8d7d993712beae8513fda5e2ca084290135765bc3528b1d2e054649</t>
  </si>
  <si>
    <t>e8d7d993712beae8513fda5e2ca084290135765bc3528b1d2e054649</t>
  </si>
  <si>
    <t>₳14.56m0.05%</t>
  </si>
  <si>
    <t>stake1u85d0kvnwy4746z38ld9ut9qss5szdtkt0p49zca9cz5vjgspkzez</t>
  </si>
  <si>
    <t>💃 Tango Pool 🕺 [TANGO]
bd5f6b2547…e29ae5</t>
  </si>
  <si>
    <t>7b1eefc77a…a6d924
stake1u9a3…g7a9gy</t>
  </si>
  <si>
    <t>https://adastat.net/accounts/7b1eefc77ace7b443f076a985573bd4576c6912b8535049749a6d924</t>
  </si>
  <si>
    <t>7b1eefc77ace7b443f076a985573bd4576c6912b8535049749a6d924</t>
  </si>
  <si>
    <t>stake1u9a3am780t88k3plqa4fs4tnh4zhd3539wzn2pyhfxndjfqg7a9gy</t>
  </si>
  <si>
    <t>Summer Night SKY pool [SNSKY]
075578defd…3a3578</t>
  </si>
  <si>
    <t>906e76347f…3a8ed6
stake1uxgx…y6w30e</t>
  </si>
  <si>
    <t>https://adastat.net/accounts/906e76347f32187ed0da9b3067a4da92550087574c3f04a7db3a8ed6</t>
  </si>
  <si>
    <t>906e76347f32187ed0da9b3067a4da92550087574c3f04a7db3a8ed6</t>
  </si>
  <si>
    <t>stake1uxgxua350uepslksm2dnqeaym2f92qy82axr7p98mvaga4sy6w30e</t>
  </si>
  <si>
    <t>Army of Spies [AOS]
eaa28db3bf…c79acd</t>
  </si>
  <si>
    <t>bc0c35c3d6…195543
stake1ux7q…kg9xu9</t>
  </si>
  <si>
    <t>https://adastat.net/accounts/bc0c35c3d65bf2146c8c626a896594e0cb17b3de6adf2da51c195543</t>
  </si>
  <si>
    <t>bc0c35c3d65bf2146c8c626a896594e0cb17b3de6adf2da51c195543</t>
  </si>
  <si>
    <t>stake1ux7qcdwr6edly9rv333x4zt9jnsvk9anme4d7td9rsv42sckg9xu9</t>
  </si>
  <si>
    <t>Pegasus [PEGA]
bbbe8bd9d3…8cc2ab</t>
  </si>
  <si>
    <t>be35057dce…22c40e
stake1uxlr…ggv858</t>
  </si>
  <si>
    <t>https://adastat.net/accounts/be35057dce32f6c8a4b4eb486d67a4e182a3d7882081cfb08b22c40e</t>
  </si>
  <si>
    <t>be35057dce32f6c8a4b4eb486d67a4e182a3d7882081cfb08b22c40e</t>
  </si>
  <si>
    <t>stake1uxlr2ptaece0dj9ykn45smt85nsc9g7h3qsgrnas3v3vgrsggv858</t>
  </si>
  <si>
    <t>ChainCrucial.io [CCIO]
7c81fb4933…0a861e</t>
  </si>
  <si>
    <t>c188c1f21e…65dc97
stake1u8qc…zhg93l</t>
  </si>
  <si>
    <t>https://adastat.net/accounts/c188c1f21e8a8a49d2fccc79ca8d2b034cd09dda7f9f1e5c6165dc97</t>
  </si>
  <si>
    <t>c188c1f21e8a8a49d2fccc79ca8d2b034cd09dda7f9f1e5c6165dc97</t>
  </si>
  <si>
    <t>stake1u8qc3s0jr69g5jwjlnx8nj5d9vp5e5yamfle78juv9jae9czhg93l</t>
  </si>
  <si>
    <t>CardanoSHARP Stake Pool [SHARP]
557fb2fa1a…168f3d</t>
  </si>
  <si>
    <t>a5bdee271f…9e7ac5
stake1uxjm…e4wt30</t>
  </si>
  <si>
    <t>https://adastat.net/accounts/a5bdee271f82c55dcdb4416809ce0fbe54ae4284e97cf1b6b89e7ac5</t>
  </si>
  <si>
    <t>a5bdee271f82c55dcdb4416809ce0fbe54ae4284e97cf1b6b89e7ac5</t>
  </si>
  <si>
    <t>stake1uxjmmm38r7pv2hwdk3qkszwwp7l9ftjzsn5heudkhz0843ge4wt30</t>
  </si>
  <si>
    <t>1 Percent Pool #1 (v2) [1PCT1]
e0bfd78fd1…4dfdc0</t>
  </si>
  <si>
    <t>166069e087…5a3c9a
stake1uytx…9e6040</t>
  </si>
  <si>
    <t>https://adastat.net/accounts/166069e0874049e7dbc1a0ced087979f2310ef4910dc1567a65a3c9a</t>
  </si>
  <si>
    <t>166069e0874049e7dbc1a0ced087979f2310ef4910dc1567a65a3c9a</t>
  </si>
  <si>
    <t>₳13.97m0.04%</t>
  </si>
  <si>
    <t>stake1uytxq60qsaqyne7mcxsva5y8j70jxy80fygdc9t85edrexs9e6040</t>
  </si>
  <si>
    <t>UBX Pool 1 [UBX1]
92a10197f7…cd65fb</t>
  </si>
  <si>
    <t>d7e5015256…78cb9a
stake1u8t7…xhny23</t>
  </si>
  <si>
    <t>https://adastat.net/accounts/d7e5015256c0b1c25081463ffd4144e84e1c9c14cb7ef0f0bf78cb9a</t>
  </si>
  <si>
    <t>d7e5015256c0b1c25081463ffd4144e84e1c9c14cb7ef0f0bf78cb9a</t>
  </si>
  <si>
    <t>₳12.31m0.04%</t>
  </si>
  <si>
    <t>stake1u8t72q2j2mqtrsjss9rrll2pgn5yu8yuzn9hau8shauvhxsxhny23</t>
  </si>
  <si>
    <t>33a8e3a2c8…30518b
stake1uye6…6fln9v</t>
  </si>
  <si>
    <t>https://adastat.net/accounts/33a8e3a2c857d8b96fc3f6a0d76345b6f4bdce24ca4071604530518b</t>
  </si>
  <si>
    <t>33a8e3a2c857d8b96fc3f6a0d76345b6f4bdce24ca4071604530518b</t>
  </si>
  <si>
    <t>stake1uye63cazepta3wt0c0m2p4mrgkm0f0wwyn9yqutqg5c9rzc6fln9v</t>
  </si>
  <si>
    <t>Plush Pool [PLUSH]
14cb796369…20bca0</t>
  </si>
  <si>
    <t>850dc7b5c9…abf4da
stake1uxzs…9zmlur</t>
  </si>
  <si>
    <t>https://adastat.net/accounts/850dc7b5c9a05007fe910a867a9eb586c4a1ceadd0f06e0fb7abf4da</t>
  </si>
  <si>
    <t>850dc7b5c9a05007fe910a867a9eb586c4a1ceadd0f06e0fb7abf4da</t>
  </si>
  <si>
    <t>₳10.71m0.03%</t>
  </si>
  <si>
    <t>stake1uxzsm3a4exs9qpl7jy9gv757kkrvfgww4hg0qms0k74lfks9zmlur</t>
  </si>
  <si>
    <t>Cardano GURU Pool [GURU]
96840eba5a…544855</t>
  </si>
  <si>
    <t>74707d33d9…ba7eb9
stake1u968…ftkj7n</t>
  </si>
  <si>
    <t>https://adastat.net/accounts/74707d33d9f2f69551d809c6cf1ed38755ad9b83b619ad3070ba7eb9</t>
  </si>
  <si>
    <t>74707d33d9f2f69551d809c6cf1ed38755ad9b83b619ad3070ba7eb9</t>
  </si>
  <si>
    <t>stake1u968qlfnm8e0d923mqyudnc76wr4ttvmswmpntfswza8awgftkj7n</t>
  </si>
  <si>
    <t>#1 Nordic Pool [NORTH]
52e22df52e…e47cd9</t>
  </si>
  <si>
    <t>65d4c832ae…507158
stake1u9ja…rnstk2</t>
  </si>
  <si>
    <t>https://adastat.net/accounts/65d4c832aeb8e99a44c2a885d8c7039280c050f33bff9d6eb3507158</t>
  </si>
  <si>
    <t>65d4c832aeb8e99a44c2a885d8c7039280c050f33bff9d6eb3507158</t>
  </si>
  <si>
    <t>₳7.27m0.02%</t>
  </si>
  <si>
    <t>stake1u9jafjpj46uwnxjyc25gtkx8qwfgpszs7vall8twkdg8zkqrnstk2</t>
  </si>
  <si>
    <t>ONYX Stake Pool #3 [ONYX]</t>
  </si>
  <si>
    <t>88f8e97d1e…28feff
stake1uxy0…39d0rl</t>
  </si>
  <si>
    <t>https://adastat.net/accounts/88f8e97d1eea95435956c4c08d720f7e15913fef3a776f2ee428feff</t>
  </si>
  <si>
    <t>88f8e97d1eea95435956c4c08d720f7e15913fef3a776f2ee428feff</t>
  </si>
  <si>
    <t>₳56.3m0.18%</t>
  </si>
  <si>
    <t>stake1uxy036tarm4f2s6e2mzvprtjpalptyflaua8wmewus50alc39d0rl</t>
  </si>
  <si>
    <t>57b2bde718…02508a
stake1u9tm…7cjtrg</t>
  </si>
  <si>
    <t>https://adastat.net/accounts/57b2bde718e7b7c7d907cfbc8672846c7fbb7774568dfb2add02508a</t>
  </si>
  <si>
    <t>57b2bde718e7b7c7d907cfbc8672846c7fbb7774568dfb2add02508a</t>
  </si>
  <si>
    <t>stake1u9tm9008rrnm037eql8mepnjs3k8lwmhw3tgm7e2m5p9pzs7cjtrg</t>
  </si>
  <si>
    <t>NICE rewards for you [NICE]
1649d50e91…8cd6e6</t>
  </si>
  <si>
    <t>d182394712…5f31dc
stake1u8gc…66j93r</t>
  </si>
  <si>
    <t>https://adastat.net/accounts/d18239471263bd5e89a08d52f8c58b6f874384db9e8cbaf2b35f31dc</t>
  </si>
  <si>
    <t>d18239471263bd5e89a08d52f8c58b6f874384db9e8cbaf2b35f31dc</t>
  </si>
  <si>
    <t>₳5.45m0.02%</t>
  </si>
  <si>
    <t>stake1u8gcyw28zf3m6h5f5zx497x93dhcwsuymw0gewhjkd0nrhq66j93r</t>
  </si>
  <si>
    <t>Emurgo #2 [EMUR2]
04357793d8…306ecf</t>
  </si>
  <si>
    <t>e8c25f4813…ef8443
stake1u85v…7ykhz6</t>
  </si>
  <si>
    <t>https://adastat.net/accounts/e8c25f48134190dddfc2f7319750a746f5bdf10e5cb9dd758fef8443</t>
  </si>
  <si>
    <t>e8c25f48134190dddfc2f7319750a746f5bdf10e5cb9dd758fef8443</t>
  </si>
  <si>
    <t>stake1u85vyh6gzdqephwlctmnr96s5ar0t003pewtnht43lhcgsc7ykhz6</t>
  </si>
  <si>
    <t>7ab8875da4…d66a37
stake1u9at…4nmtm0</t>
  </si>
  <si>
    <t>https://adastat.net/accounts/7ab8875da44da279b336703da051d0896ef701b78f4f9e9ebad66a37</t>
  </si>
  <si>
    <t>7ab8875da44da279b336703da051d0896ef701b78f4f9e9ebad66a37</t>
  </si>
  <si>
    <t>₳4.95m0.02%</t>
  </si>
  <si>
    <t>stake1u9at3p6a53x6y7dnxecrmgz36zykaacpk785l857httx5dc4nmtm0</t>
  </si>
  <si>
    <t>20bcf4a58a…dc02ac
stake1uyst…u7ncdm</t>
  </si>
  <si>
    <t>https://adastat.net/accounts/20bcf4a58aa926a1e0d89a875e74852a362b885b534f823a56dc02ac</t>
  </si>
  <si>
    <t>20bcf4a58aa926a1e0d89a875e74852a362b885b534f823a56dc02ac</t>
  </si>
  <si>
    <t>stake1uystea99325jdg0qmzdgwhn5s54rv2ugtdf5lq362mwq9tqu7ncdm</t>
  </si>
  <si>
    <t>Poly 0PCT Pool [POLY]
b3f9883d3d…10ba6b</t>
  </si>
  <si>
    <t>7e8e164624…94675f
stake1u9lg…z7ycmd</t>
  </si>
  <si>
    <t>https://adastat.net/accounts/7e8e16462417aaf4d82249228050eb66b16a143c0433b08de794675f</t>
  </si>
  <si>
    <t>7e8e16462417aaf4d82249228050eb66b16a143c0433b08de794675f</t>
  </si>
  <si>
    <t>₳30.84m0.10%</t>
  </si>
  <si>
    <t>stake1u9lgu9jxyst64axcyfyj9qzsadntz6s58szr8vydu72xwhcz7ycmd</t>
  </si>
  <si>
    <t>LEO7 Pool [LEO7]
3635fed045…297069</t>
  </si>
  <si>
    <t>085e408d9f…fc64fb
stake1uyy9…nlunwx</t>
  </si>
  <si>
    <t>https://adastat.net/accounts/085e408d9fff9a1e8f471c8ad5d65266eb6bbb8daa1a1228fffc64fb</t>
  </si>
  <si>
    <t>085e408d9fff9a1e8f471c8ad5d65266eb6bbb8daa1a1228fffc64fb</t>
  </si>
  <si>
    <t>₳27.64m0.09%</t>
  </si>
  <si>
    <t>stake1uyy9usydnlle5850guwg44wk2fnwk6am3k4p5y3gll7xf7cnlunwx</t>
  </si>
  <si>
    <t>LEO2 Pool [LEO2]
c4a4b16b33…9e39aa</t>
  </si>
  <si>
    <t>3e75029b4d…a96318
stake1uyl8…mus7k0</t>
  </si>
  <si>
    <t>https://adastat.net/accounts/3e75029b4d49c5a1dd857e22acd088f8978970c8d40e5d339fa96318</t>
  </si>
  <si>
    <t>3e75029b4d49c5a1dd857e22acd088f8978970c8d40e5d339fa96318</t>
  </si>
  <si>
    <t>₳17.87m0.06%</t>
  </si>
  <si>
    <t>stake1uyl82q5mf4yutgwas4lz9txs3ruf0ztser2quhfnn75kxxqmus7k0</t>
  </si>
  <si>
    <t>Dynamic Strategies [DSIO]
6ae0fb9fc1…5cf4e4</t>
  </si>
  <si>
    <t>8866f34212…f2104a
stake1uxyx…r364zu</t>
  </si>
  <si>
    <t>https://adastat.net/accounts/8866f342122a05ca634068ef3a27cdcbb8c3e73399a58f5c34f2104a</t>
  </si>
  <si>
    <t>8866f342122a05ca634068ef3a27cdcbb8c3e73399a58f5c34f2104a</t>
  </si>
  <si>
    <t>₳14.78m0.05%</t>
  </si>
  <si>
    <t>stake1uxyxdu6zzg4qtjnrgp5w7w38eh9m3sl8xwv6tr6uxnepqjsr364zu</t>
  </si>
  <si>
    <t>SolPi - Solar powered Pi [SOLPI]
8279008185…307400</t>
  </si>
  <si>
    <t>c0bc72e7a5…0128f5
stake1u8qt…j3dfvx</t>
  </si>
  <si>
    <t>https://adastat.net/accounts/c0bc72e7a5c2fdd606073d46de405e15d73f01664643e789880128f5</t>
  </si>
  <si>
    <t>c0bc72e7a5c2fdd606073d46de405e15d73f01664643e789880128f5</t>
  </si>
  <si>
    <t>₳14.77m0.05%</t>
  </si>
  <si>
    <t>stake1u8qtcuh85hp0m4sxqu75dhjqtc2aw0cpvery8euf3qqj3agj3dfvx</t>
  </si>
  <si>
    <t>EPOCH Stake Pool [EPOCH]
03e5b1d3dc…34ce24</t>
  </si>
  <si>
    <t>505f55f94e…20f3c5
stake1u9g9…g3q30v</t>
  </si>
  <si>
    <t>https://adastat.net/accounts/505f55f94e124e1601b4cb2bc8081b9e9c77ce3ff593ccf09520f3c5</t>
  </si>
  <si>
    <t>505f55f94e124e1601b4cb2bc8081b9e9c77ce3ff593ccf09520f3c5</t>
  </si>
  <si>
    <t>stake1u9g9740efcfyu9spkn9jhjqgrw0fca7w8l6e8n8sj5s083gg3q30v</t>
  </si>
  <si>
    <t>Cardano24 [ADA]
be6d07b366…91eeba</t>
  </si>
  <si>
    <t>87007f14d4…28a689
stake1uxrs…rh2x9v</t>
  </si>
  <si>
    <t>https://adastat.net/accounts/87007f14d423526c4745d94ce66ee4c50de2e97f6bf00e29fd28a689</t>
  </si>
  <si>
    <t>87007f14d423526c4745d94ce66ee4c50de2e97f6bf00e29fd28a689</t>
  </si>
  <si>
    <t>stake1uxrsqlc56s34ymz8ghv5eenwunzsmchf0a4lqr3fl552dzgrh2x9v</t>
  </si>
  <si>
    <t>ADA 9000 - Dedicated to Cardano [9000]
4f3410f074…e534bb</t>
  </si>
  <si>
    <t>0efaedc820…db8b50
stake1uy80…ct7x05</t>
  </si>
  <si>
    <t>https://adastat.net/accounts/0efaedc820603bc3e6b9fbd0ca2ed45892b6409d56dc3ee8afdb8b50</t>
  </si>
  <si>
    <t>0efaedc820603bc3e6b9fbd0ca2ed45892b6409d56dc3ee8afdb8b50</t>
  </si>
  <si>
    <t>₳14.76m0.05%</t>
  </si>
  <si>
    <t>stake1uy804mwgypsrhslxh8aapj3w63vf9djqn4tdc0hg4ldck5qct7x05</t>
  </si>
  <si>
    <t>GimbalPool [GMBL]
dddce8834d…ecc26a</t>
  </si>
  <si>
    <t>ba45bfc902…c72890
stake1uxay…r3v73k</t>
  </si>
  <si>
    <t>https://adastat.net/accounts/ba45bfc9024369bf95375071ed76bfb331a6706dad1e7fb9cec72890</t>
  </si>
  <si>
    <t>ba45bfc9024369bf95375071ed76bfb331a6706dad1e7fb9cec72890</t>
  </si>
  <si>
    <t>₳14.75m0.05%</t>
  </si>
  <si>
    <t>stake1uxayt07fqfpkn0u4xag8rmtkh7enrfnsdkk3ulaeemrj3yqr3v73k</t>
  </si>
  <si>
    <t>ef38e50a93…76cf4d
stake1u8hn…2948vr</t>
  </si>
  <si>
    <t>https://adastat.net/accounts/ef38e50a938771061a73b582a1b20cf7d778d5126aba84666b76cf4d</t>
  </si>
  <si>
    <t>ef38e50a938771061a73b582a1b20cf7d778d5126aba84666b76cf4d</t>
  </si>
  <si>
    <t>stake1u8hn3eg2jwrhzps6ww6c9gdjpnmaw7x4zf4t4prxddmv7ng2948vr</t>
  </si>
  <si>
    <t>JUNO stake pool [JUNO]
765e696303…58fff6</t>
  </si>
  <si>
    <t>3a3110884d…ebc424
stake1uyar…rss2lv</t>
  </si>
  <si>
    <t>https://adastat.net/accounts/3a3110884d72b191ca3f9b6808f33b3b2784a360be2c5327a7ebc424</t>
  </si>
  <si>
    <t>3a3110884d72b191ca3f9b6808f33b3b2784a360be2c5327a7ebc424</t>
  </si>
  <si>
    <t>stake1uyarzyygf4etryw287dksz8n8vaj0p9rvzlzc5e85l4ugfqrss2lv</t>
  </si>
  <si>
    <t>Harmonic [ARMN]
2a05c53481…b5e378</t>
  </si>
  <si>
    <t>08287797e6…f67ef5
stake1uyyz…82cexp</t>
  </si>
  <si>
    <t>https://adastat.net/accounts/08287797e6e62bdf3dc2611acf3873a4826fdf60684ec7674ff67ef5</t>
  </si>
  <si>
    <t>08287797e6e62bdf3dc2611acf3873a4826fdf60684ec7674ff67ef5</t>
  </si>
  <si>
    <t>stake1uyyzsauhumnzhheacfs34necwwjgym7lvp5ya3m8flm8aag82cexp</t>
  </si>
  <si>
    <t>BloxBean Pool [BLOXB]
8ebb7e21ac…f001a3</t>
  </si>
  <si>
    <t>125a67753b…6746b2
stake1uyf9…392pmu</t>
  </si>
  <si>
    <t>https://adastat.net/accounts/125a67753b5a51022d4f380633ddf7a1bded4a40e49882d1d96746b2</t>
  </si>
  <si>
    <t>125a67753b5a51022d4f380633ddf7a1bded4a40e49882d1d96746b2</t>
  </si>
  <si>
    <t>stake1uyf95em48dd9zq3dfuuqvv7a77smmm22grjf3qk3m9n5dvs392pmu</t>
  </si>
  <si>
    <t>Berry [BERRY]
2a748e3885…aa5091</t>
  </si>
  <si>
    <t>650185f051…66e4fc
stake1u9js…qssqnc</t>
  </si>
  <si>
    <t>https://adastat.net/accounts/650185f051dbaa6d46d4d9491cc80688ff8aa578145d3e835966e4fc</t>
  </si>
  <si>
    <t>650185f051dbaa6d46d4d9491cc80688ff8aa578145d3e835966e4fc</t>
  </si>
  <si>
    <t>stake1u9jsrp0s28d65m2x6nv5j8xgq6y0lz490q29605rt9nwflqqssqnc</t>
  </si>
  <si>
    <t>AHLNET 🇸🇪 [AHL]
0001a003af…cd548f</t>
  </si>
  <si>
    <t>6daf88ddf7…2ce03b
stake1u9k6…pntdpe</t>
  </si>
  <si>
    <t>https://adastat.net/accounts/6daf88ddf7464a2e9312bcca081ac2ea59d5386de83eb6d3f32ce03b</t>
  </si>
  <si>
    <t>6daf88ddf7464a2e9312bcca081ac2ea59d5386de83eb6d3f32ce03b</t>
  </si>
  <si>
    <t>stake1u9k6lzxa7ary5t5nz27v5zq6ct49n4fcdh5radkn7vkwqwcpntdpe</t>
  </si>
  <si>
    <t>Cero Stake Pool [CERO]
fc2d8488ef…b0aa45</t>
  </si>
  <si>
    <t>f88eb3e939…c16bf5
stake1u8ug…dhg0sh</t>
  </si>
  <si>
    <t>https://adastat.net/accounts/f88eb3e939afcbb05a73a3d4e1d265cfc4fbecee0e787da3fbc16bf5</t>
  </si>
  <si>
    <t>f88eb3e939afcbb05a73a3d4e1d265cfc4fbecee0e787da3fbc16bf5</t>
  </si>
  <si>
    <t>₳13.48m0.04%</t>
  </si>
  <si>
    <t>stake1u8ugavlf8xhuhvz6ww3afcwjvh8uf7lvac88sldrl0qkhagdhg0sh</t>
  </si>
  <si>
    <t>c8c74ef0e6…7e1e4a
stake1u8yv…hldp8a</t>
  </si>
  <si>
    <t>https://adastat.net/accounts/c8c74ef0e62464567c6a9f722eae0d4b7eed7074e39cbc9a647e1e4a</t>
  </si>
  <si>
    <t>c8c74ef0e62464567c6a9f722eae0d4b7eed7074e39cbc9a647e1e4a</t>
  </si>
  <si>
    <t>₳13.38m0.04%</t>
  </si>
  <si>
    <t>stake1u8yvwnhsucjxg4nud20hyt4wp49hamtswn3ee0y6v3lpujshldp8a</t>
  </si>
  <si>
    <t>SITION POOL2 [SIPO2]
38ee2f8d87…65d9ad</t>
  </si>
  <si>
    <t>3a39cef3b3…96c50e
stake1uyar…p999xp</t>
  </si>
  <si>
    <t>https://adastat.net/accounts/3a39cef3b3f2d0f1ce4ae75d2368f525b442447206396d645d96c50e</t>
  </si>
  <si>
    <t>3a39cef3b3f2d0f1ce4ae75d2368f525b442447206396d645d96c50e</t>
  </si>
  <si>
    <t>stake1uyarnnhnk0edpuwwftn46gmg75jmgsjywgrrjmtytktv2rsp999xp</t>
  </si>
  <si>
    <t>A CardanoLand pool ACL [ACL]
0c2e0c5a06…20f96b</t>
  </si>
  <si>
    <t>a10446a185…fa3ac4
stake1uxss…5cxqyk</t>
  </si>
  <si>
    <t>https://adastat.net/accounts/a10446a185419b15b63fa675dd5fc3b7cacf74f5fd106534a4fa3ac4</t>
  </si>
  <si>
    <t>a10446a185419b15b63fa675dd5fc3b7cacf74f5fd106534a4fa3ac4</t>
  </si>
  <si>
    <t>stake1uxssg34ps4qek9dk87n8th2lcwmu4nm57h73qef55nar43q5cxqyk</t>
  </si>
  <si>
    <t>AURA Pool [AURA]
89e0fe388d…2cf88e</t>
  </si>
  <si>
    <t>8c31fb272f…7de6cb
stake1uxxr…jd57wh</t>
  </si>
  <si>
    <t>https://adastat.net/accounts/8c31fb272f8471f645afbabc955685850decff3040cee9a9117de6cb</t>
  </si>
  <si>
    <t>8c31fb272f8471f645afbabc955685850decff3040cee9a9117de6cb</t>
  </si>
  <si>
    <t>stake1uxxrr7e897z8raj947ate92kskzsmm8lxpqva6dfz977djcjd57wh</t>
  </si>
  <si>
    <t>21be878282…9c7207
stake1uysm…v6yhha</t>
  </si>
  <si>
    <t>https://adastat.net/accounts/21be8782824de6e302e1fc0fdc7e1f44be474074e1fdbc2c019c7207</t>
  </si>
  <si>
    <t>21be8782824de6e302e1fc0fdc7e1f44be474074e1fdbc2c019c7207</t>
  </si>
  <si>
    <t>₳5.9m0.02%</t>
  </si>
  <si>
    <t>stake1uysmapuzsfx7dcczu87qlhr7raztu36qwnslm0pvqxw8ypcv6yhha</t>
  </si>
  <si>
    <t>StakePool Service No.4 [SPS4]
d808aa16ca…00b6f1</t>
  </si>
  <si>
    <t>4fcb385d30…facbdb
stake1u98u…xrse3k</t>
  </si>
  <si>
    <t>https://adastat.net/accounts/4fcb385d302c5a7764de1fbbe8130e654628803d0ca6a5ddb1facbdb</t>
  </si>
  <si>
    <t>4fcb385d302c5a7764de1fbbe8130e654628803d0ca6a5ddb1facbdb</t>
  </si>
  <si>
    <t>stake1u98ukwzaxqk95amymc0mh6qnpej5v2yq85x2dfwak8avhkcxrse3k</t>
  </si>
  <si>
    <t>adf52f8588…ed2c20
stake1uxkl…xyhytk</t>
  </si>
  <si>
    <t>https://adastat.net/accounts/adf52f8588f3d20d302a9871ae71b564b9a087caf0e80bb749ed2c20</t>
  </si>
  <si>
    <t>adf52f8588f3d20d302a9871ae71b564b9a087caf0e80bb749ed2c20</t>
  </si>
  <si>
    <t>stake1uxkl2tu93reayrfs92v8rtn3k4jtngy8etcwszahf8kjcgqxyhytk</t>
  </si>
  <si>
    <t>Endeavor Two [ENDVR]
1bdb8db050…d9d950</t>
  </si>
  <si>
    <t>d9b3aff954…65961c
stake1u8vm…c2txzy</t>
  </si>
  <si>
    <t>https://adastat.net/accounts/d9b3aff95424ddefd047e829c37fc7a6749ba01ed08c2d3da465961c</t>
  </si>
  <si>
    <t>d9b3aff95424ddefd047e829c37fc7a6749ba01ed08c2d3da465961c</t>
  </si>
  <si>
    <t>₳49.43m0.16%</t>
  </si>
  <si>
    <t>stake1u8vm8tle2sjdmm7sgl5znsmlc7n8fxaqrmggctfa53jev8qc2txzy</t>
  </si>
  <si>
    <t>Moonstake 10 [MS10]
3c68076a8b…7cc086</t>
  </si>
  <si>
    <t>a584cca99c…d4b931
stake1uxjc…37k8r7</t>
  </si>
  <si>
    <t>https://adastat.net/accounts/a584cca99c0ab05a121b965b2ae9276766d1a3c0f776eba06ad4b931</t>
  </si>
  <si>
    <t>a584cca99c0ab05a121b965b2ae9276766d1a3c0f776eba06ad4b931</t>
  </si>
  <si>
    <t>₳46.79m0.15%</t>
  </si>
  <si>
    <t>stake1uxjcfn9fns9tqksjrwt9k2hfyankd5drcrmhd6aqdt2tjvg37k8r7</t>
  </si>
  <si>
    <t>🐍Viper Stake Pool [VIPER]
d69b6b16c6…3ae25c</t>
  </si>
  <si>
    <t>6896210fac…e361a2
stake1u95f…0gf5q5</t>
  </si>
  <si>
    <t>https://adastat.net/accounts/6896210facd5cad596f08ae66e7dbe7d473746e5d295977610e361a2</t>
  </si>
  <si>
    <t>6896210facd5cad596f08ae66e7dbe7d473746e5d295977610e361a2</t>
  </si>
  <si>
    <t>₳18.54m0.06%</t>
  </si>
  <si>
    <t>stake1u95fvgg04n2u44vk7z9wvmnahe75wd6xuhfft9mkzr3krgs0gf5q5</t>
  </si>
  <si>
    <t>ab4312a5a0…d18a77
stake1ux45…przs46</t>
  </si>
  <si>
    <t>https://adastat.net/accounts/ab4312a5a0fb65889386902b163e9931bd54eff6fad3478170d18a77</t>
  </si>
  <si>
    <t>ab4312a5a0fb65889386902b163e9931bd54eff6fad3478170d18a77</t>
  </si>
  <si>
    <t>stake1ux45xy495raktzyns6gzk937nycm64807madx3upwrgc5acprzs46</t>
  </si>
  <si>
    <t>竜SM₳UG [SMAUG]
abacadaba9…a11d9b</t>
  </si>
  <si>
    <t>89cd7861f4…d1abf6
stake1uxyu…5js3ep</t>
  </si>
  <si>
    <t>https://adastat.net/accounts/89cd7861f4128d49116eb7e19deb914c7232d5036d5137a88ad1abf6</t>
  </si>
  <si>
    <t>89cd7861f4128d49116eb7e19deb914c7232d5036d5137a88ad1abf6</t>
  </si>
  <si>
    <t>stake1uxyu67rp7sfg6jg3d6m7r80tj9x8yvk4qdk4zdag3tg6has5js3ep</t>
  </si>
  <si>
    <t>VICE 💚 CardanoWall.com [VICE]
0880d4856c…23c450</t>
  </si>
  <si>
    <t>5bef12ac4e…cd491c
stake1u9d7…puh6c7</t>
  </si>
  <si>
    <t>https://adastat.net/accounts/5bef12ac4ef4f4d30be24894c9ecf7f3f29dadd7f30b643bb6cd491c</t>
  </si>
  <si>
    <t>5bef12ac4ef4f4d30be24894c9ecf7f3f29dadd7f30b643bb6cd491c</t>
  </si>
  <si>
    <t>stake1u9d77y4vfm60f5ctufyffj0v7lel98dd6leskepmkmx5j8qpuh6c7</t>
  </si>
  <si>
    <t>Hazelpool [HAZEL]
be80794a94…6edad4</t>
  </si>
  <si>
    <t>3924bb8a91…361799
stake1uyuj…0rwcnk</t>
  </si>
  <si>
    <t>https://adastat.net/accounts/3924bb8a91c2a3b99f0dfbb057159f441be40c0387d325aadd361799</t>
  </si>
  <si>
    <t>3924bb8a91c2a3b99f0dfbb057159f441be40c0387d325aadd361799</t>
  </si>
  <si>
    <t>stake1uyujfwu2j8p28wvlphamq4c4nazpheqvqwraxfd2m5mp0xg0rwcnk</t>
  </si>
  <si>
    <t>Fat Frog Cardano Stake Pool [FFR]
213ccec057…ef0638</t>
  </si>
  <si>
    <t>02b6deae0b…748c78
stake1uypt…4wwmwl</t>
  </si>
  <si>
    <t>https://adastat.net/accounts/02b6deae0bc0beaedf53258916c8d3b0374de24a1f14e1ce77748c78</t>
  </si>
  <si>
    <t>02b6deae0bc0beaedf53258916c8d3b0374de24a1f14e1ce77748c78</t>
  </si>
  <si>
    <t>stake1uyptdh4wp0qtatkl2vjcj9kg6wcrwn0zfg03fcwwwa6gc7q4wwmwl</t>
  </si>
  <si>
    <t>Everest Stake Pool [EVT]
31c4a56aec…aad007</t>
  </si>
  <si>
    <t>95d4298eec…593eff
stake1ux2a…ah2fq8</t>
  </si>
  <si>
    <t>https://adastat.net/accounts/95d4298eecfc7764a97069b1832940d23ad61e87a746e4f81c593eff</t>
  </si>
  <si>
    <t>95d4298eecfc7764a97069b1832940d23ad61e87a746e4f81c593eff</t>
  </si>
  <si>
    <t>stake1ux2ag2vwan78we9fwp5mrqefgrfr44s7s7n5de8cr3vnalcah2fq8</t>
  </si>
  <si>
    <t>Community driven grassroot network of visionairs [SWARM]
e40edb5a24…e80d9b</t>
  </si>
  <si>
    <t>3c815b6d89…06fc02
stake1uy7g…n8k454</t>
  </si>
  <si>
    <t>https://adastat.net/accounts/3c815b6d8963268aee95ba7c7d47bab2b122c98f9f61acb7b506fc02</t>
  </si>
  <si>
    <t>3c815b6d8963268aee95ba7c7d47bab2b122c98f9f61acb7b506fc02</t>
  </si>
  <si>
    <t>stake1uy7gzkmd393jdzhwjka8cl28h2etzgkf370krt9hk5r0cqsn8k454</t>
  </si>
  <si>
    <t>Centre for Open Systems Deployment [COSD]
c94e6fe112…c2d3d4</t>
  </si>
  <si>
    <t>57116e85a0…c4a4d4
stake1u9t3…u6hq2y</t>
  </si>
  <si>
    <t>https://adastat.net/accounts/57116e85a0d9fa7389da3b11df3c7348d490735e551233a070c4a4d4</t>
  </si>
  <si>
    <t>57116e85a0d9fa7389da3b11df3c7348d490735e551233a070c4a4d4</t>
  </si>
  <si>
    <t>stake1u9t3zm595rvl5uufmga3rheuwdydfyrnte23yvaqwrz2f4qu6hq2y</t>
  </si>
  <si>
    <t>Cardano Israel [ISR]
5121819e51…848f63</t>
  </si>
  <si>
    <t>ac5532a0eb…417df3
stake1uxk9…ejrc3w</t>
  </si>
  <si>
    <t>https://adastat.net/accounts/ac5532a0eb33880175a0fa77b6617699a5f7bb1ffdef3aa28c417df3</t>
  </si>
  <si>
    <t>ac5532a0eb33880175a0fa77b6617699a5f7bb1ffdef3aa28c417df3</t>
  </si>
  <si>
    <t>stake1uxk92v4qavecsqt45ra80dnpw6v6taamrl777w4z33qhmucejrc3w</t>
  </si>
  <si>
    <t>Stake with Pride - Hosky + NEWM ISPO [PRIDE]
93ca5c2f1e…20af51</t>
  </si>
  <si>
    <t>c17ba3ebc8…666d7d
stake1u8qh…x8umv2</t>
  </si>
  <si>
    <t>https://adastat.net/accounts/c17ba3ebc842a7ba2c697580f66e8352a57dce9cae2a53e11d666d7d</t>
  </si>
  <si>
    <t>c17ba3ebc842a7ba2c697580f66e8352a57dce9cae2a53e11d666d7d</t>
  </si>
  <si>
    <t>stake1u8qhhgltepp20w3vd96cpanwsdf22lwwnjhz55lpr4nx6lgx8umv2</t>
  </si>
  <si>
    <t>Stake Pool Central [CENT]
d34d33e345…1f3a0f</t>
  </si>
  <si>
    <t>b4bd15ed4d…4ad9c8
stake1ux6t…vkcenz</t>
  </si>
  <si>
    <t>https://adastat.net/accounts/b4bd15ed4d3b56699c314d6e58b3c73e8a6e52668769aaa41a4ad9c8</t>
  </si>
  <si>
    <t>b4bd15ed4d3b56699c314d6e58b3c73e8a6e52668769aaa41a4ad9c8</t>
  </si>
  <si>
    <t>stake1ux6t690df5a4v6vux9xkuk9nculg5mjjv6rkn24yrf9dnjqvkcenz</t>
  </si>
  <si>
    <t>MoxiePool [MOXIE]
26d2e140cb…f10b57</t>
  </si>
  <si>
    <t>68758b164d…de017d
stake1u958…mg8rwn</t>
  </si>
  <si>
    <t>https://adastat.net/accounts/68758b164dfd8830a629c0153864b73957bba87d7c3cad2d61de017d</t>
  </si>
  <si>
    <t>68758b164dfd8830a629c0153864b73957bba87d7c3cad2d61de017d</t>
  </si>
  <si>
    <t>stake1u958tzckfh7csv9x98qp2wrykuu40wag047retfdv80qzlgmg8rwn</t>
  </si>
  <si>
    <t>Loxe Inc. Pool [LOXE]
5f7ad5f786…502bba</t>
  </si>
  <si>
    <t>0980351eeb…3caf15
stake1uyyc…czg7w8</t>
  </si>
  <si>
    <t>https://adastat.net/accounts/0980351eeb2db9618846922fc56522229129d90966905f34e63caf15</t>
  </si>
  <si>
    <t>0980351eeb2db9618846922fc56522229129d90966905f34e63caf15</t>
  </si>
  <si>
    <t>stake1uyycqdg7avkmjcvgg6fzl3t9yg3fz2wep9nfqhe5uc7279gczg7w8</t>
  </si>
  <si>
    <t>Haskell CI Support Pool [ZW3RK]
e2c1791514…d1701a</t>
  </si>
  <si>
    <t>8f2d47f9fe…d21ece
stake1ux8j…4ww7kf</t>
  </si>
  <si>
    <t>https://adastat.net/accounts/8f2d47f9fe61aadf5fa0339f8ece7b1a8707e5dcf14358b80dd21ece</t>
  </si>
  <si>
    <t>8f2d47f9fe61aadf5fa0339f8ece7b1a8707e5dcf14358b80dd21ece</t>
  </si>
  <si>
    <t>stake1ux8j63leles64h6l5qeelrkw0vdgwpl9mnc5xk9cphfpans4ww7kf</t>
  </si>
  <si>
    <t>Grc1Pool [GRC1]
b3291d8a4e…a2dd40</t>
  </si>
  <si>
    <t>792662910b…5bf255
stake1u9uj…ytar60</t>
  </si>
  <si>
    <t>https://adastat.net/accounts/792662910be5a9f3a76265178175fee88d295c247dace966275bf255</t>
  </si>
  <si>
    <t>792662910be5a9f3a76265178175fee88d295c247dace966275bf255</t>
  </si>
  <si>
    <t>stake1u9ujvc53p0j6nua8vfj30qt4lm5g622uy376e6txyadly4gytar60</t>
  </si>
  <si>
    <t>ADA HEART STAKE POOL [HEART]
f8b811d63e…12cdb7</t>
  </si>
  <si>
    <t>ac59fc3381…40c8c8
stake1uxk9…573smc</t>
  </si>
  <si>
    <t>https://adastat.net/accounts/ac59fc33811c185ab766f682d7a86eda147377433b3e75f4b640c8c8</t>
  </si>
  <si>
    <t>ac59fc33811c185ab766f682d7a86eda147377433b3e75f4b640c8c8</t>
  </si>
  <si>
    <t>stake1uxk9nlpnsywpsk4hvmmg94agdmdpgumhgvanua05keqv3jq573smc</t>
  </si>
  <si>
    <t>AAAA pool [0AAAA]
2c799c3eb2…294a50</t>
  </si>
  <si>
    <t>61d8642103…cedeaf
stake1u9sa…kcen8l</t>
  </si>
  <si>
    <t>https://adastat.net/accounts/61d86421032efa48618d867988e5aaac231459c64be6f06b3bcedeaf</t>
  </si>
  <si>
    <t>61d86421032efa48618d867988e5aaac231459c64be6f06b3bcedeaf</t>
  </si>
  <si>
    <t>stake1u9saseppqvh05jrp3kr8nz8942kzx9zece97durt808datckcen8l</t>
  </si>
  <si>
    <t>Logical Mechanism [LOGIC]
07ac7dee6c…4b2b3e</t>
  </si>
  <si>
    <t>1da1c43c6c…e990b6
stake1uyw6…ya3rfx</t>
  </si>
  <si>
    <t>https://adastat.net/accounts/1da1c43c6cf20c3d64ac6b7ea6755f508a44ea37dd9083adfde990b6</t>
  </si>
  <si>
    <t>1da1c43c6cf20c3d64ac6b7ea6755f508a44ea37dd9083adfde990b6</t>
  </si>
  <si>
    <t>stake1uyw6r3pudneqc0ty434hafn4tagg5382xlwepqadlh5epdsya3rfx</t>
  </si>
  <si>
    <t>Nomad Pool [NOMAD]
bbebbbf81c…06664a</t>
  </si>
  <si>
    <t>fc86365a45…1f29ed
stake1u87g…p35uw2</t>
  </si>
  <si>
    <t>https://adastat.net/accounts/fc86365a45a3e8574e7e61fba60cfd81c1126d54b7260d1a011f29ed</t>
  </si>
  <si>
    <t>fc86365a45a3e8574e7e61fba60cfd81c1126d54b7260d1a011f29ed</t>
  </si>
  <si>
    <t>₳14.52m0.05%</t>
  </si>
  <si>
    <t>stake1u87gvdj6gk37s46w0eslhfsvlkquzynd2jmjvrg6qy0jnmgp35uw2</t>
  </si>
  <si>
    <t>daad99ce40…d8ca7f
stake1u8d2…08aemu</t>
  </si>
  <si>
    <t>https://adastat.net/accounts/daad99ce408eb7d91ff57b1404eda74a1d53199fc6b97ef8acd8ca7f</t>
  </si>
  <si>
    <t>daad99ce408eb7d91ff57b1404eda74a1d53199fc6b97ef8acd8ca7f</t>
  </si>
  <si>
    <t>stake1u8d2mxwwgz8t0kgl74a3gp8d5a9p65cenlrtjlhc4nvv5lc08aemu</t>
  </si>
  <si>
    <t>c5ffef8923…bbca6d
stake1u8zl…yg3g40</t>
  </si>
  <si>
    <t>https://adastat.net/accounts/c5ffef89232ba092aa8ca57b1451612c3c8a8a936a1d9e6457bbca6d</t>
  </si>
  <si>
    <t>c5ffef89232ba092aa8ca57b1451612c3c8a8a936a1d9e6457bbca6d</t>
  </si>
  <si>
    <t>stake1u8zllmufyv46py423jjhk9z3vykrez52jd4pm8ny27au5mgyg3g40</t>
  </si>
  <si>
    <r>
      <rPr>
        <rFont val="Nunito, sans-serif"/>
        <color rgb="FF000000"/>
        <sz val="11.0"/>
        <u/>
      </rPr>
      <t>701d5d2383…00b15e</t>
    </r>
    <r>
      <rPr>
        <rFont val="Nunito, sans-serif"/>
        <color rgb="FF000000"/>
        <sz val="11.0"/>
      </rPr>
      <t xml:space="preserve">
stake1u9cp…y472z0</t>
    </r>
  </si>
  <si>
    <t>https://adastat.net/accounts/701d5d23830187ca65ce6166aed1ffb90077b1a7f655513ee400b15e</t>
  </si>
  <si>
    <t>701d5d23830187ca65ce6166aed1ffb90077b1a7f655513ee400b15e</t>
  </si>
  <si>
    <t>₳935.15m2.93%</t>
  </si>
  <si>
    <t>stake1u9cp6hfrsvqc0jn9eeskdtk3l7usqaa35lm925f7usqtzhsy472z0</t>
  </si>
  <si>
    <t>dc637fd34e…8461ca
stake1u8wx…4f9gpk</t>
  </si>
  <si>
    <t>https://adastat.net/accounts/dc637fd34ec29d3cacf3524a9673f38c9f0c0b9212534141218461ca</t>
  </si>
  <si>
    <t>dc637fd34ec29d3cacf3524a9673f38c9f0c0b9212534141218461ca</t>
  </si>
  <si>
    <t>stake1u8wxxl7nfmpf609v7dfy49nn7wxf7rqtjgf9xs2pyxzxrjs4f9gpk</t>
  </si>
  <si>
    <t>ONYX Stake Pool #4 [ONYX]
052100e65f…b1a1ac</t>
  </si>
  <si>
    <t>cecb5b73c2…0d9aa4
stake1u88v…0gq9d9</t>
  </si>
  <si>
    <t>https://adastat.net/accounts/cecb5b73c2ee28c267a2779281e0b7ba9dc9d06c9cc79ecdb40d9aa4</t>
  </si>
  <si>
    <t>cecb5b73c2ee28c267a2779281e0b7ba9dc9d06c9cc79ecdb40d9aa4</t>
  </si>
  <si>
    <t>₳62.83m0.20%</t>
  </si>
  <si>
    <t>stake1u88vkkmncthz3sn85fme9q0qk7afmjwsdjwv08kdksxe4fq0gq9d9</t>
  </si>
  <si>
    <t>f34cefc4fd…7b9997
stake1u8e5…y3md5j</t>
  </si>
  <si>
    <t>https://adastat.net/accounts/f34cefc4fd44f4eef0a9a0575cfa5d875bf6489ab62b02493a7b9997</t>
  </si>
  <si>
    <t>f34cefc4fd44f4eef0a9a0575cfa5d875bf6489ab62b02493a7b9997</t>
  </si>
  <si>
    <t>₳6.36m0.02%</t>
  </si>
  <si>
    <t>stake1u8e5em7yl4z0fmhs4xs9wh86tkr4hajgn2mzkqjf8faen9cy3md5j</t>
  </si>
  <si>
    <t>⚡ KysenPool Thunder 2 ⚡ [KYSN2]
6fb41f0933…19c097</t>
  </si>
  <si>
    <t>959c1ca37d…8bb656
stake1ux2e…zfhtjk</t>
  </si>
  <si>
    <t>https://adastat.net/accounts/959c1ca37d8c2823542594723f10a469a28fab5a2cd41d19b38bb656</t>
  </si>
  <si>
    <t>959c1ca37d8c2823542594723f10a469a28fab5a2cd41d19b38bb656</t>
  </si>
  <si>
    <t>₳6.2m0.02%</t>
  </si>
  <si>
    <t>stake1ux2ec89r0kxzsg65yk28y0cs53569rattgkdg8gekw9mv4szfhtjk</t>
  </si>
  <si>
    <t>d545f2c685…6bf4a9
stake1u825…nsd0ez</t>
  </si>
  <si>
    <t>https://adastat.net/accounts/d545f2c685d81596681c4dcedfa63aa0f665f6cdc7d0043b936bf4a9</t>
  </si>
  <si>
    <t>d545f2c685d81596681c4dcedfa63aa0f665f6cdc7d0043b936bf4a9</t>
  </si>
  <si>
    <t>stake1u825tukxshvpt9ngr3xuahax82s0ve0kehraqppmjd4lf2gnsd0ez</t>
  </si>
  <si>
    <t>Emurgo Private E [EMURE]
1634c08e60…064e40</t>
  </si>
  <si>
    <t>4f0f55d899…8f0ff4
stake1u98s…r0pstm</t>
  </si>
  <si>
    <t>https://adastat.net/accounts/4f0f55d899e4f28faa2e4707c85956e9be18359a3b3bd943e78f0ff4</t>
  </si>
  <si>
    <t>4f0f55d899e4f28faa2e4707c85956e9be18359a3b3bd943e78f0ff4</t>
  </si>
  <si>
    <t>₳50.24m0.16%</t>
  </si>
  <si>
    <t>stake1u98s74wcn8j09ra29ers0jze2m5muxp4nganhk2ru78slaqr0pstm</t>
  </si>
  <si>
    <t>Pilot Pool [PILOT]
c83beb18d5…bc3a82</t>
  </si>
  <si>
    <t>42ca6cb459…487bdd
stake1u9pv…yefjeg</t>
  </si>
  <si>
    <t>https://adastat.net/accounts/42ca6cb4599b7a730d519cce74179182ae6ed56d4fa7daf64c487bdd</t>
  </si>
  <si>
    <t>42ca6cb4599b7a730d519cce74179182ae6ed56d4fa7daf64c487bdd</t>
  </si>
  <si>
    <t>₳19.96m0.06%</t>
  </si>
  <si>
    <t>stake1u9pv5m95txdh5ucd2xwvuaqhjxp2umk4d4860khkf3y8hhgyefjeg</t>
  </si>
  <si>
    <t>KOPI 咖啡 Singapore [KOPI]
fb4b7b76ea…ec3346</t>
  </si>
  <si>
    <t>66b1e9cb66…ecda10
stake1u9nt…n0ljdh</t>
  </si>
  <si>
    <t>https://adastat.net/accounts/66b1e9cb666e8009edf4fe2c20ed646db8a083af108c8282b8ecda10</t>
  </si>
  <si>
    <t>66b1e9cb666e8009edf4fe2c20ed646db8a083af108c8282b8ecda10</t>
  </si>
  <si>
    <t>₳18.34m0.06%</t>
  </si>
  <si>
    <t>stake1u9ntr6wtvehgqz0d7nlzcg8dv3km3gyr4uggeq5zhrkd5yqn0ljdh</t>
  </si>
  <si>
    <t>fdc656aabe…cc743c
stake1u87u…k4us6e</t>
  </si>
  <si>
    <t>https://adastat.net/accounts/fdc656aabe01000e655e978d25378bd599add9d4b902eaed1dcc743c</t>
  </si>
  <si>
    <t>fdc656aabe01000e655e978d25378bd599add9d4b902eaed1dcc743c</t>
  </si>
  <si>
    <t>₳17.26m0.05%</t>
  </si>
  <si>
    <t>stake1u87uv442hcqsqrn9t6tc6ffh302entwe6jus96hdrhx8g0qk4us6e</t>
  </si>
  <si>
    <t>22d68c07e5…71e640
stake1uy3d…624h87</t>
  </si>
  <si>
    <t>https://adastat.net/accounts/22d68c07e5fd6fc6bad7d59dc8de3414d00500d82a1cd801dc71e640</t>
  </si>
  <si>
    <t>22d68c07e5fd6fc6bad7d59dc8de3414d00500d82a1cd801dc71e640</t>
  </si>
  <si>
    <t>₳10.58m0.03%</t>
  </si>
  <si>
    <t>stake1uy3ddrq8uh7kl3466l2emjx7xs2dqpgqmq4pekqpm3c7vsq624h87</t>
  </si>
  <si>
    <t>210fee1b0a…cc42b5
stake1uyss…u0qlwk</t>
  </si>
  <si>
    <t>https://adastat.net/accounts/210fee1b0a8181033335be65f786613af39e62bb4e96e48d2dcc42b5</t>
  </si>
  <si>
    <t>210fee1b0a8181033335be65f786613af39e62bb4e96e48d2dcc42b5</t>
  </si>
  <si>
    <t>stake1uysslmsmp2qczqenxklxtauxvya088nzhd8fdeyd9hxy9dgu0qlwk</t>
  </si>
  <si>
    <t>ed20ffbdbf…6ebd25
stake1u8kj…yd0zqa</t>
  </si>
  <si>
    <t>https://adastat.net/accounts/ed20ffbdbf5795d2f3afb262e57c77cbf3d076f74ec8c802d86ebd25</t>
  </si>
  <si>
    <t>ed20ffbdbf5795d2f3afb262e57c77cbf3d076f74ec8c802d86ebd25</t>
  </si>
  <si>
    <t>stake1u8kjplaahatet5hn47ex9etuwl9l85rk7a8v3jqzmpht6fgyd0zqa</t>
  </si>
  <si>
    <t>dark-private [DARK]
8e0bb9b126…2182b8</t>
  </si>
  <si>
    <t>933cf2b089…da1654
stake1uxfn…dhsqfs</t>
  </si>
  <si>
    <t>https://adastat.net/accounts/933cf2b0899140654ccee28ea779b952926d3493baacdd7425da1654</t>
  </si>
  <si>
    <t>933cf2b0899140654ccee28ea779b952926d3493baacdd7425da1654</t>
  </si>
  <si>
    <t>₳67.61m0.21%</t>
  </si>
  <si>
    <t>stake1uxfneu4s3xg5qe2vem3gafmeh9ffymf5jwa2eht5yhdpv4qdhsqfs</t>
  </si>
  <si>
    <t>Input Output Global (IOHK) - Private [IOGP]
a532904ca6…7820ec</t>
  </si>
  <si>
    <t>de73b99c6b…4b5b64
stake1u808…fm3nv3</t>
  </si>
  <si>
    <t>https://adastat.net/accounts/de73b99c6b7cd0c466fbd853226838e32a3e1aa2331fc64c434b5b64</t>
  </si>
  <si>
    <t>de73b99c6b7cd0c466fbd853226838e32a3e1aa2331fc64c434b5b64</t>
  </si>
  <si>
    <t>₳64.33m0.20%</t>
  </si>
  <si>
    <t>stake1u8088wvudd7dp3rxl0v9xgng8r3j50s65ge3l3jvgd94keqfm3nv3</t>
  </si>
  <si>
    <t>Input Output Global (IOHK) - Private [IOGP]
9e734b6c22…9df399</t>
  </si>
  <si>
    <t>fc7ebc8aa3…1b73e8
stake1u878…xjhws8</t>
  </si>
  <si>
    <t>https://adastat.net/accounts/fc7ebc8aa32e2176c8bb009f933c56ebad4b73f174a467c7f51b73e8</t>
  </si>
  <si>
    <t>fc7ebc8aa32e2176c8bb009f933c56ebad4b73f174a467c7f51b73e8</t>
  </si>
  <si>
    <t>stake1u878a0y25vhzzakghvqflyeu2m466jmn7962ge7875dh86qxjhws8</t>
  </si>
  <si>
    <t>Input Output Global (IOHK) - Private [IOGP]
4045672633…271678</t>
  </si>
  <si>
    <t>7d8e543cba…2a48b2
stake1u97c…dx6xs4</t>
  </si>
  <si>
    <t>https://adastat.net/accounts/7d8e543cba7d7c7b8465106c3ce2f6cb1b28a87bee4e86c1fe2a48b2</t>
  </si>
  <si>
    <t>7d8e543cba7d7c7b8465106c3ce2f6cb1b28a87bee4e86c1fe2a48b2</t>
  </si>
  <si>
    <t>stake1u97cu4puhf7hc7uyv5gxc08z7m93k29g00hyapkplc4y3vsdx6xs4</t>
  </si>
  <si>
    <t>Blue Cheese Stakehouse [BCSH]
00beef0a9b…477114</t>
  </si>
  <si>
    <t>58d04bbf67…caef9f
stake1u9vd…xjgw83</t>
  </si>
  <si>
    <t>https://adastat.net/accounts/58d04bbf67a793aaefbe379fa2e0e8089bbfe9731aa9261174caef9f</t>
  </si>
  <si>
    <t>58d04bbf67a793aaefbe379fa2e0e8089bbfe9731aa9261174caef9f</t>
  </si>
  <si>
    <t>stake1u9vdqjalv7ne82h0hcmelghqaqyfh0lfwvd2jfs3wn9wl8cxjgw83</t>
  </si>
  <si>
    <t>980f774dfc…52e774
stake1uxvq…u2eyx4</t>
  </si>
  <si>
    <t>https://adastat.net/accounts/980f774dfc974be8f5af716578f2c9ae00ce34dba54cc4fdd552e774</t>
  </si>
  <si>
    <t>980f774dfc974be8f5af716578f2c9ae00ce34dba54cc4fdd552e774</t>
  </si>
  <si>
    <t>stake1uxvq7a6dljt5h6844ack278jexhqpn35mwj5e38a64fwwaqu2eyx4</t>
  </si>
  <si>
    <t>Input Output Global (IOHK) - 1 [IOG1]
d9812f8d30…e808a0</t>
  </si>
  <si>
    <t>d6353c40be…805d0d
stake1u8tr…94spt0</t>
  </si>
  <si>
    <t>https://adastat.net/accounts/d6353c40be8d7fbd56b308384f64bfa2de548ee51373654407805d0d</t>
  </si>
  <si>
    <t>d6353c40be8d7fbd56b308384f64bfa2de548ee51373654407805d0d</t>
  </si>
  <si>
    <t>stake1u8tr20zqh6xhl02kkvyrsnmyh73du4ywu5fhxe2yq7q96rg94spt0</t>
  </si>
  <si>
    <t>b2da11a0b2…bc1744
stake1uxed…y6tx9k</t>
  </si>
  <si>
    <t>https://adastat.net/accounts/b2da11a0b28bc424d5f6a959f34766377809a6dd346a0aab84bc1744</t>
  </si>
  <si>
    <t>b2da11a0b28bc424d5f6a959f34766377809a6dd346a0aab84bc1744</t>
  </si>
  <si>
    <t>stake1uxed5ydqk29ugfx47654nu68vcmhszdxm56x5z4tsj7pw3qy6tx9k</t>
  </si>
  <si>
    <t>497100ca84…b00902
stake1u9yh…wapy45</t>
  </si>
  <si>
    <t>https://adastat.net/accounts/497100ca8450b19d04846c3ce956236fe90a654987e73399f7b00902</t>
  </si>
  <si>
    <t>497100ca8450b19d04846c3ce956236fe90a654987e73399f7b00902</t>
  </si>
  <si>
    <t>stake1u9yhzqx2s3gtr8gys3kre62kydh7jzn9fxr7wvue77cqjqswapy45</t>
  </si>
  <si>
    <t>Garden Pool Five [EDEN]
aa8ce95c38…6483b9</t>
  </si>
  <si>
    <t>12e0d84a26…f44410
stake1uyfw…qdcxkn</t>
  </si>
  <si>
    <t>https://adastat.net/accounts/12e0d84a26dca0288c49369dd235e5f11cf14d26c9acd57026f44410</t>
  </si>
  <si>
    <t>12e0d84a26dca0288c49369dd235e5f11cf14d26c9acd57026f44410</t>
  </si>
  <si>
    <t>stake1uyfwpkz2ymw2q2yvfymfm534uhc3eu2dymy6e4tsym6ygyqqdcxkn</t>
  </si>
  <si>
    <t>af82fad0cf…17b537
stake1uxhc…sfpgsa</t>
  </si>
  <si>
    <t>https://adastat.net/accounts/af82fad0cf48f458e1ca0fd71a050e7bf84655bb321346df4d17b537</t>
  </si>
  <si>
    <t>af82fad0cf48f458e1ca0fd71a050e7bf84655bb321346df4d17b537</t>
  </si>
  <si>
    <t>stake1uxhc97kseay0gk8peg8awxs9peals3j4hvepx3klf5tm2dcsfpgsa</t>
  </si>
  <si>
    <t>Squid Pool [SQUID]
cb11e3e501…0a2b7e</t>
  </si>
  <si>
    <t>a4bac8a3cc…681476
stake1uxjt…zqjnmv</t>
  </si>
  <si>
    <t>https://adastat.net/accounts/a4bac8a3cccf91d3bc5a09b07a40f9644b2d7326b1eb892d19681476</t>
  </si>
  <si>
    <t>a4bac8a3cccf91d3bc5a09b07a40f9644b2d7326b1eb892d19681476</t>
  </si>
  <si>
    <t>stake1uxjt4j9ren8er5autgymq7jql9jykttny6c7hzfdr95pgaszqjnmv</t>
  </si>
  <si>
    <t>9cc166f127…bfb86b
stake1uxwv…jhneg9</t>
  </si>
  <si>
    <t>https://adastat.net/accounts/9cc166f1270ded6e651515f3200c6a2bc75e928553dc753329bfb86b</t>
  </si>
  <si>
    <t>9cc166f1270ded6e651515f3200c6a2bc75e928553dc753329bfb86b</t>
  </si>
  <si>
    <t>stake1uxwvzeh3yux76mn9z52lxgqvdg4uwh5js4facafn9xlms6cjhneg9</t>
  </si>
  <si>
    <t>CTEC2 Stake Pool [CTEC2]
55962d2905…a14f0e</t>
  </si>
  <si>
    <t>080bc15526…52bc99
stake1uyyq…k7r2sv</t>
  </si>
  <si>
    <t>https://adastat.net/accounts/080bc15526a88a03325f3bf6543eaab6430cf4b692abc8b23152bc99</t>
  </si>
  <si>
    <t>080bc15526a88a03325f3bf6543eaab6430cf4b692abc8b23152bc99</t>
  </si>
  <si>
    <t>stake1uyyqhs24y65g5qejtualv4p742myxr85k6f2hj9jx9ftexgk7r2sv</t>
  </si>
  <si>
    <t>6e553956f9…ec5f03
stake1u9h9…4utaja</t>
  </si>
  <si>
    <t>https://adastat.net/accounts/6e553956f9ce86b0256724d35d2fc3a42696ce67c8f10e415aec5f03</t>
  </si>
  <si>
    <t>6e553956f9ce86b0256724d35d2fc3a42696ce67c8f10e415aec5f03</t>
  </si>
  <si>
    <t>₳19.22m0.06%</t>
  </si>
  <si>
    <t>stake1u9h92w2kl88gdvp9vujdxhf0cwjzd9kwvly0zrjpttk97qc4utaja</t>
  </si>
  <si>
    <t>91e3bf0c20…e71a30
stake1uxg7…z9aykh</t>
  </si>
  <si>
    <t>https://adastat.net/accounts/91e3bf0c20b50ee2b3ad9ccbb0d0b664c0fa4d0ec95ae06d70e71a30</t>
  </si>
  <si>
    <t>91e3bf0c20b50ee2b3ad9ccbb0d0b664c0fa4d0ec95ae06d70e71a30</t>
  </si>
  <si>
    <t>₳11m0.03%</t>
  </si>
  <si>
    <t>stake1uxg780cvyz6sac4n4kwvhvxskejvp7jdpmy44crdwrn35vqz9aykh</t>
  </si>
  <si>
    <t>Cardano Thailand [CDNTH]
7c30ca0386…dbe0c2</t>
  </si>
  <si>
    <t>a20419eee9…7770aa
stake1ux3q…dgnpwt</t>
  </si>
  <si>
    <t>https://adastat.net/accounts/a20419eee976418faae546d53e60b10b46e9ea38a8d82699757770aa</t>
  </si>
  <si>
    <t>a20419eee976418faae546d53e60b10b46e9ea38a8d82699757770aa</t>
  </si>
  <si>
    <t>₳7.73m0.02%</t>
  </si>
  <si>
    <t>stake1ux3qgx0wa9myrra2u4rd20nqky95d6028z5dsf5ew4mhp2sdgnpwt</t>
  </si>
  <si>
    <t>177ed1bb0e…6beb4c
stake1uyth…r5zkrg</t>
  </si>
  <si>
    <t>https://adastat.net/accounts/177ed1bb0edf6ea57c1017c04abc735ea9fba35df40d919f2d6beb4c</t>
  </si>
  <si>
    <t>177ed1bb0edf6ea57c1017c04abc735ea9fba35df40d919f2d6beb4c</t>
  </si>
  <si>
    <t>stake1uytha5dmpm0kaftuzqtuqj4uwd02n7arth6qmyvl9447knqr5zkrg</t>
  </si>
  <si>
    <t>a8b0f65f0e…40a028
stake1ux5t…ww0acs</t>
  </si>
  <si>
    <t>https://adastat.net/accounts/a8b0f65f0e55493ba25d3a40ca3e34ca0024342ad29dc8a19740a028</t>
  </si>
  <si>
    <t>a8b0f65f0e55493ba25d3a40ca3e34ca0024342ad29dc8a19740a028</t>
  </si>
  <si>
    <t>stake1ux5tpajlpe25jwazt5aypj37xn9qqfp59tffmj9pjaq2q2qww0acs</t>
  </si>
  <si>
    <t>CEX.IO Validator [CEX2]
3c81cdc939…cede6b</t>
  </si>
  <si>
    <t>9580a29345…d8886e
stake1ux2c…8fz2wa</t>
  </si>
  <si>
    <t>https://adastat.net/accounts/9580a293451121384f24409347b8314cee0b49a0238f82e810d8886e</t>
  </si>
  <si>
    <t>9580a293451121384f24409347b8314cee0b49a0238f82e810d8886e</t>
  </si>
  <si>
    <t>₳6.23m0.02%</t>
  </si>
  <si>
    <t>stake1ux2cpg5ng5gjzwz0y3qfx3acx9xwuz6f5q3clqhgzrvgsms8fz2wa</t>
  </si>
  <si>
    <t>8f80716375…9f6b1a
stake1ux8c…p3vqum</t>
  </si>
  <si>
    <t>https://adastat.net/accounts/8f80716375fce62abdab4a8dad460edc942e8072566238dd3b9f6b1a</t>
  </si>
  <si>
    <t>8f80716375fce62abdab4a8dad460edc942e8072566238dd3b9f6b1a</t>
  </si>
  <si>
    <t>₳5.71m0.02%</t>
  </si>
  <si>
    <t>stake1ux8cqutrwh7wv24a4d9gmt2xpmwfgt5qwftxywxa8w0kkxsp3vqum</t>
  </si>
  <si>
    <t>34413a0636…5585ac
stake1uy6y…wvp4m5</t>
  </si>
  <si>
    <t>https://adastat.net/accounts/34413a0636147fa77078361330822f7c4f79e35e006290badd5585ac</t>
  </si>
  <si>
    <t>34413a0636147fa77078361330822f7c4f79e35e006290badd5585ac</t>
  </si>
  <si>
    <t>₳43.65m0.14%</t>
  </si>
  <si>
    <t>stake1uy6yzwsxxc28lfms0qmpxvyz9a7y770rtcqx9y96m42cttqwvp4m5</t>
  </si>
  <si>
    <t>a6772868ce…376a30
stake1uxn8…k62pkv</t>
  </si>
  <si>
    <t>https://adastat.net/accounts/a6772868ce05a3387b04d1a4ba7f2b5f4ce8240072f67ee5c0376a30</t>
  </si>
  <si>
    <t>a6772868ce05a3387b04d1a4ba7f2b5f4ce8240072f67ee5c0376a30</t>
  </si>
  <si>
    <t>₳21.32m0.07%</t>
  </si>
  <si>
    <t>stake1uxn8w2rgecz6xwrmqng6fwnl9d05e6pyqpe0vlh9cqmk5vqk62pkv</t>
  </si>
  <si>
    <t>MORH [MORH]
87dc693d71…fd9f24</t>
  </si>
  <si>
    <t>4ac606f85c…24ba5e
stake1u99v…8nhjzj</t>
  </si>
  <si>
    <t>https://adastat.net/accounts/4ac606f85c249fa298e49f577a23eab7e9a292239464e5e13a24ba5e</t>
  </si>
  <si>
    <t>4ac606f85c249fa298e49f577a23eab7e9a292239464e5e13a24ba5e</t>
  </si>
  <si>
    <t>₳18.05m0.06%</t>
  </si>
  <si>
    <t>stake1u99vvphctsjflg5cuj04w73ra2m7ng5jyw2xfe0p8gjt5hs8nhjzj</t>
  </si>
  <si>
    <t>MANTIS 1PERCENT [MANT]
54f5f2618a…26bc18</t>
  </si>
  <si>
    <t>df1afb26c8…b36832
stake1u803…6wyl5p</t>
  </si>
  <si>
    <t>https://adastat.net/accounts/df1afb26c8a86196e8d892b729be7a557c0630cafcb7d6fb98b36832</t>
  </si>
  <si>
    <t>df1afb26c8a86196e8d892b729be7a557c0630cafcb7d6fb98b36832</t>
  </si>
  <si>
    <t>stake1u80347exez5xr9hgmzftw2d70f2hcp3set7t04hmnzeksvs6wyl5p</t>
  </si>
  <si>
    <t>CARDANIANS.io [CRDNS]
618ab17ec8…29d510</t>
  </si>
  <si>
    <t>6157500d72…be0a20
stake1u9s4…w8as9h</t>
  </si>
  <si>
    <t>https://adastat.net/accounts/6157500d7284fb9286ed6d0e8a9a2c5674828129158827e6bdbe0a20</t>
  </si>
  <si>
    <t>6157500d7284fb9286ed6d0e8a9a2c5674828129158827e6bdbe0a20</t>
  </si>
  <si>
    <t>₳9.47m0.03%</t>
  </si>
  <si>
    <t>stake1u9s4w5qdw2z0hy5xa4ksaz5693t8fq5p9y2csflxhklq5gqw8as9h</t>
  </si>
  <si>
    <t>fc9c77da7d…df2093
stake1u87f…h5693u</t>
  </si>
  <si>
    <t>https://adastat.net/accounts/fc9c77da7d5d36d2768ad3d696c6c86bc928a50a1f4800179fdf2093</t>
  </si>
  <si>
    <t>fc9c77da7d5d36d2768ad3d696c6c86bc928a50a1f4800179fdf2093</t>
  </si>
  <si>
    <t>stake1u87fca7604wnd5nk3tfad9kxep4uj299pg05sqqhnl0jpych5693u</t>
  </si>
  <si>
    <t>🐍Viper Stake Pool #2 [VIPER]
0319357f45…a05d03</t>
  </si>
  <si>
    <t>1499a72d60…26d784
stake1uy2f…2v694u</t>
  </si>
  <si>
    <t>https://adastat.net/accounts/1499a72d6095b7e2928eee9eced6252f42e40879d89553d61326d784</t>
  </si>
  <si>
    <t>1499a72d6095b7e2928eee9eced6252f42e40879d89553d61326d784</t>
  </si>
  <si>
    <t>₳7.11m0.02%</t>
  </si>
  <si>
    <t>stake1uy2fnfedvz2m0c5j3mhfankky5h59eqg08vf257kzvnd0pq2v694u</t>
  </si>
  <si>
    <t>588e7c738f…3979c6
stake1u9vg…k46amt</t>
  </si>
  <si>
    <t>https://adastat.net/accounts/588e7c738f7f1f97897041eb85eed9d1a981ade67609c4e2f23979c6</t>
  </si>
  <si>
    <t>588e7c738f7f1f97897041eb85eed9d1a981ade67609c4e2f23979c6</t>
  </si>
  <si>
    <t>₳63.54m0.20%</t>
  </si>
  <si>
    <t>stake1u9vgulrn3al3l9ufwpq7hp0wm8g6nqdduemqn38z7guhn3sk46amt</t>
  </si>
  <si>
    <t>2116f89dc9…46799f
stake1uys3…df47g4</t>
  </si>
  <si>
    <t>https://adastat.net/accounts/2116f89dc99bfedb078c17a6217f94fe8983e226001897e3e346799f</t>
  </si>
  <si>
    <t>2116f89dc99bfedb078c17a6217f94fe8983e226001897e3e346799f</t>
  </si>
  <si>
    <t>₳6.9m0.02%</t>
  </si>
  <si>
    <t>stake1uys3d7yaexdlakc83st6vgtljnlgnqlzycqp39lrudr8n8cdf47g4</t>
  </si>
  <si>
    <t>648ada7c6c…0ce22c
stake1u9jg…4sgafa</t>
  </si>
  <si>
    <t>https://adastat.net/accounts/648ada7c6cba37fd0185eddc80ea7a830ec039db6f105002c50ce22c</t>
  </si>
  <si>
    <t>648ada7c6cba37fd0185eddc80ea7a830ec039db6f105002c50ce22c</t>
  </si>
  <si>
    <t>stake1u9jg4knudjar0lgpshkaeq8202psaspemdh3q5qzc5xwytq4sgafa</t>
  </si>
  <si>
    <t>ONYX Stake Pool #2 [ONYX]
4690a6bcbf…7bc7c5</t>
  </si>
  <si>
    <t>58c032dac8…ccaf2d
stake1u9vv…ez5usa</t>
  </si>
  <si>
    <t>https://adastat.net/accounts/58c032dac8393f26d47d8ec42d868f48b5580b439606830c0cccaf2d</t>
  </si>
  <si>
    <t>58c032dac8393f26d47d8ec42d868f48b5580b439606830c0cccaf2d</t>
  </si>
  <si>
    <t>₳59.34m0.19%</t>
  </si>
  <si>
    <t>stake1u9vvqvk6equn7fk50k8vgtvx3ayt2kqtgwtqdqcvpnx27tgez5usa</t>
  </si>
  <si>
    <t>ONE Pool [ONE1]
9a881d6856…2df659</t>
  </si>
  <si>
    <t>69bb006aae…4bdb34
stake1u95m…qsxgc7</t>
  </si>
  <si>
    <t>https://adastat.net/accounts/69bb006aaecfa2566e7019a3228f7dd2d2b6d610a305d2ddb94bdb34</t>
  </si>
  <si>
    <t>69bb006aaecfa2566e7019a3228f7dd2d2b6d610a305d2ddb94bdb34</t>
  </si>
  <si>
    <t>stake1u95mkqr24m86y4nwwqv6xg500hfd9dkkzz3st5kah99akdqqsxgc7</t>
  </si>
  <si>
    <t>6111223379…5c5d11
stake1u9s3…dn6cw8</t>
  </si>
  <si>
    <t>https://adastat.net/accounts/6111223379fdd96641af07bf1d7f88632d1289651ae5a2bbb15c5d11</t>
  </si>
  <si>
    <t>6111223379fdd96641af07bf1d7f88632d1289651ae5a2bbb15c5d11</t>
  </si>
  <si>
    <t>₳4.98m0.02%</t>
  </si>
  <si>
    <t>stake1u9s3zg3n087ajejp4urm78tl3p3j6y5fv5dwtg4mk9w96ygdn6cw8</t>
  </si>
  <si>
    <t>79766f28cc…8fef98
stake1u9uh…k46092</t>
  </si>
  <si>
    <t>https://adastat.net/accounts/79766f28ccb9f2426fc87ce1d01399be22ba244d7fa788c2168fef98</t>
  </si>
  <si>
    <t>79766f28ccb9f2426fc87ce1d01399be22ba244d7fa788c2168fef98</t>
  </si>
  <si>
    <t>₳27.57m0.09%</t>
  </si>
  <si>
    <t>stake1u9uhvmegejulysn0ep7wr5qnnxlz9w3yf4l60zxzz687lxqk46092</t>
  </si>
  <si>
    <t>b6ab0b5dfa…4c7545
stake1uxm2…ds9nsm</t>
  </si>
  <si>
    <t>https://adastat.net/accounts/b6ab0b5dfa2f72b7bca125657a0543f4baff2ccd3a271199604c7545</t>
  </si>
  <si>
    <t>b6ab0b5dfa2f72b7bca125657a0543f4baff2ccd3a271199604c7545</t>
  </si>
  <si>
    <t>₳17.56m0.06%</t>
  </si>
  <si>
    <t>stake1uxm2kz6alghh9dau5yjk27s9g06t4leve5azwyvevpx823gds9nsm</t>
  </si>
  <si>
    <t>f6e9acd370…330f3a
stake1u8mw…kf5x4n</t>
  </si>
  <si>
    <t>https://adastat.net/accounts/f6e9acd3709ebaaed219e4ad55796150153cf6044e2d29bdf3330f3a</t>
  </si>
  <si>
    <t>f6e9acd3709ebaaed219e4ad55796150153cf6044e2d29bdf3330f3a</t>
  </si>
  <si>
    <t>stake1u8mwntxnwz0t4tkjr8j264tev9gp208kq38z62da7ves7wskf5x4n</t>
  </si>
  <si>
    <t>ebfe5cd0d6…8227ac
stake1u84l…s9jajm</t>
  </si>
  <si>
    <t>https://adastat.net/accounts/ebfe5cd0d6a0fcb3609549e7bcdf5bcffcb369e116c76d51dd8227ac</t>
  </si>
  <si>
    <t>ebfe5cd0d6a0fcb3609549e7bcdf5bcffcb369e116c76d51dd8227ac</t>
  </si>
  <si>
    <t>₳8.86m0.03%</t>
  </si>
  <si>
    <t>stake1u84luhxs66s0evmqj4y700xlt08levmfuytvwm23mkpz0tqs9jajm</t>
  </si>
  <si>
    <t>pool103w4na57zy…ezphv53t
7c5d59f69e…356191</t>
  </si>
  <si>
    <t>1d5ab98527…b8df3c
stake1uyw4…cys72v</t>
  </si>
  <si>
    <t>https://adastat.net/accounts/1d5ab9852735d812d177bd428859e592e5434675e4025ebe48b8df3c</t>
  </si>
  <si>
    <t>1d5ab9852735d812d177bd428859e592e5434675e4025ebe48b8df3c</t>
  </si>
  <si>
    <t>₳7.61m0.02%</t>
  </si>
  <si>
    <t>stake1uyw44wv9yu6asyk3w7759zzeukfw2s6xwhjqyh47fzud70qcys72v</t>
  </si>
  <si>
    <t>9ac2c90717…ee5b1b
stake1uxdv…87lxvz</t>
  </si>
  <si>
    <t>https://adastat.net/accounts/9ac2c907173a1c376694c3e9dee7a5b84994bbf808e01f65dfee5b1b</t>
  </si>
  <si>
    <t>9ac2c907173a1c376694c3e9dee7a5b84994bbf808e01f65dfee5b1b</t>
  </si>
  <si>
    <t>₳7.19m0.02%</t>
  </si>
  <si>
    <t>stake1uxdv9jg8zuapcdmxjnp7nhh85kuyn99mlqywq8m9mlh9kxc87lxvz</t>
  </si>
  <si>
    <t>pool1l5c0jhhlkn…qcf7spx2
fd30f95eff…2e8c0c</t>
  </si>
  <si>
    <t>59e340a24e…7b5d04
stake1u9v7…54kq3a</t>
  </si>
  <si>
    <t>https://adastat.net/accounts/59e340a24ec5fa591a977232993068035de7931a3303afce6b7b5d04</t>
  </si>
  <si>
    <t>59e340a24ec5fa591a977232993068035de7931a3303afce6b7b5d04</t>
  </si>
  <si>
    <t>₳60.03m0.19%</t>
  </si>
  <si>
    <t>stake1u9v7xs9zfmzl5kg6jaer9xfsdqp4meunrges8t7wdda46pq54kq3a</t>
  </si>
  <si>
    <t>b8a25b1f23…dd367d
stake1uxu2…l25adz</t>
  </si>
  <si>
    <t>https://adastat.net/accounts/b8a25b1f2334e9247cec29eb8960f4745c5f0766dade04980edd367d</t>
  </si>
  <si>
    <t>b8a25b1f2334e9247cec29eb8960f4745c5f0766dade04980edd367d</t>
  </si>
  <si>
    <t>₳6.66m0.02%</t>
  </si>
  <si>
    <t>stake1uxu2ykclyv6wjfruas57hztq7369chc8vmddupycpmwnvlgl25adz</t>
  </si>
  <si>
    <t>6ee442016f…dc601e
stake1u9hw…agw4dm</t>
  </si>
  <si>
    <t>https://adastat.net/accounts/6ee442016fe9bfae69b4a2afe84d9b82b62afa978ed7b57acbdc601e</t>
  </si>
  <si>
    <t>6ee442016fe9bfae69b4a2afe84d9b82b62afa978ed7b57acbdc601e</t>
  </si>
  <si>
    <t>₳6.65m0.02%</t>
  </si>
  <si>
    <t>stake1u9hwgsspdl5mltnfkj32l6zdnwptv2h6j78d0dt6e0wxq8sagw4dm</t>
  </si>
  <si>
    <t>90db1585c4…623198
stake1uxgd…rn2r0u</t>
  </si>
  <si>
    <t>https://adastat.net/accounts/90db1585c47a60b8621a1cd3b10310b15e3b7edcf8e322093f623198</t>
  </si>
  <si>
    <t>90db1585c47a60b8621a1cd3b10310b15e3b7edcf8e322093f623198</t>
  </si>
  <si>
    <t>stake1uxgdk9v9c3axpwrzrgwd8vgrzzc4uwm7mnuwxgsf8a3rrxqrn2r0u</t>
  </si>
  <si>
    <t>4a96a17a2a…99aada
stake1u99f…hj7cjh</t>
  </si>
  <si>
    <t>https://adastat.net/accounts/4a96a17a2a33d0cbee0832fd42cdca9be034e1d9ae18750bb599aada</t>
  </si>
  <si>
    <t>4a96a17a2a33d0cbee0832fd42cdca9be034e1d9ae18750bb599aada</t>
  </si>
  <si>
    <t>₳50m0.16%</t>
  </si>
  <si>
    <t>stake1u99fdgt69geapjlwpqe06skde2d7qd8pmxhpsagtkkv64kshj7cjh</t>
  </si>
  <si>
    <t>Emurgo #4 [EMUR4]
c5293f2ba8…c9ece4</t>
  </si>
  <si>
    <t>0d7a21d060…eeeda0
stake1uyxh…wqx0lt</t>
  </si>
  <si>
    <t>https://adastat.net/accounts/0d7a21d0607e143e3428d055bdc0681cdddd22049d4b137c8ceeeda0</t>
  </si>
  <si>
    <t>0d7a21d0607e143e3428d055bdc0681cdddd22049d4b137c8ceeeda0</t>
  </si>
  <si>
    <t>₳45.53m0.14%</t>
  </si>
  <si>
    <t>stake1uyxh5gwsvplpg0359rg9t0wqdqwdmhfzqjw5kymu3nhwmgqwqx0lt</t>
  </si>
  <si>
    <t>ONYX Stake Pool #1 [ONYX]
f1b265f1e5…671e7f</t>
  </si>
  <si>
    <t>17c7889d99…b5f2bd
stake1uytu…2u4z5p</t>
  </si>
  <si>
    <t>https://adastat.net/accounts/17c7889d99ab76efd13e913c40c8f04694b1fd4370f2a69bc5b5f2bd</t>
  </si>
  <si>
    <t>17c7889d99ab76efd13e913c40c8f04694b1fd4370f2a69bc5b5f2bd</t>
  </si>
  <si>
    <t>₳35.62m0.11%</t>
  </si>
  <si>
    <t>stake1uytu0zyanx4hdm7386gncsxg7prffv0agdc09f5mck6l90g2u4z5p</t>
  </si>
  <si>
    <t>bc135c333e…c6a94e
stake1ux7p…wr0q9y</t>
  </si>
  <si>
    <t>https://adastat.net/accounts/bc135c333e1ac5e88711e935bde1c7a7514058def5c1bfd14ac6a94e</t>
  </si>
  <si>
    <t>bc135c333e1ac5e88711e935bde1c7a7514058def5c1bfd14ac6a94e</t>
  </si>
  <si>
    <t>₳16.48m0.05%</t>
  </si>
  <si>
    <t>stake1ux7pxhpn8cdvt6y8z85nt00pc7n4zszcmm6ur073ftr2jnswr0q9y</t>
  </si>
  <si>
    <t>BITA [BITA]
3d1e6611b3…00ec37</t>
  </si>
  <si>
    <t>81dd62a83e…58ce2b
stake1uxqa…0ymdva</t>
  </si>
  <si>
    <t>https://adastat.net/accounts/81dd62a83e465e5a18033a88666a0cddc03b6c95bf6f443a1a58ce2b</t>
  </si>
  <si>
    <t>81dd62a83e465e5a18033a88666a0cddc03b6c95bf6f443a1a58ce2b</t>
  </si>
  <si>
    <t>₳12.34m0.04%</t>
  </si>
  <si>
    <t>stake1uxqa6c4g8er9ukscqvagsen2pnwuqwmvjklk73p6rfvvu2c0ymdva</t>
  </si>
  <si>
    <t>b75d941556…21dc19
stake1uxm4…w9yluk</t>
  </si>
  <si>
    <t>https://adastat.net/accounts/b75d9415565816fadc5c638654fbeeabc827e124b4a44ff87921dc19</t>
  </si>
  <si>
    <t>b75d9415565816fadc5c638654fbeeabc827e124b4a44ff87921dc19</t>
  </si>
  <si>
    <t>stake1uxm4m9q42evpd7kut33cv48ma64usflpyj62gnlc0ysacxgw9yluk</t>
  </si>
  <si>
    <t>JOY [JOY]
fd832d27b5…ff556e</t>
  </si>
  <si>
    <t>d21810f08b…04bfa8
stake1u8fp…7wx6c7</t>
  </si>
  <si>
    <t>https://adastat.net/accounts/d21810f08b4179ce1376fd66aa40e268138f5fcfdb2246153704bfa8</t>
  </si>
  <si>
    <t>d21810f08b4179ce1376fd66aa40e268138f5fcfdb2246153704bfa8</t>
  </si>
  <si>
    <t>₳8.87m0.03%</t>
  </si>
  <si>
    <t>stake1u8fpsy8s3dqhnnsnwm7kd2jquf5p8r6leldjy3s4xuztl2q7wx6c7</t>
  </si>
  <si>
    <t>AACC [AACC]
db827cb962…4e22ba</t>
  </si>
  <si>
    <t>7568be5466…8a4d00
stake1u96k…34nqv8</t>
  </si>
  <si>
    <t>https://adastat.net/accounts/7568be546626babc00493d688a8d440edd2f9fa9a9777084b68a4d00</t>
  </si>
  <si>
    <t>7568be546626babc00493d688a8d440edd2f9fa9a9777084b68a4d00</t>
  </si>
  <si>
    <t>₳8.1m0.03%</t>
  </si>
  <si>
    <t>stake1u96k30j5vcnt40qqfy7k3z5dgs8d6tul4x5hwuyyk69y6qq34nqv8</t>
  </si>
  <si>
    <t>899be8f52e…31a988
stake1uxye…5u4udt</t>
  </si>
  <si>
    <t>https://adastat.net/accounts/899be8f52ee3e14a90a64ab8f06b2ee5c35e12f7844750a45031a988</t>
  </si>
  <si>
    <t>899be8f52ee3e14a90a64ab8f06b2ee5c35e12f7844750a45031a988</t>
  </si>
  <si>
    <t>₳7.67m0.02%</t>
  </si>
  <si>
    <t>stake1uxyeh6849m37zj5s5e9t3urt9mjuxhsj77zyw59y2qc6nzq5u4udt</t>
  </si>
  <si>
    <t>Node Networks [NODE]
de950fe87d…1797d4</t>
  </si>
  <si>
    <t>478a08d505…323374
stake1u9rc…6480qj</t>
  </si>
  <si>
    <t>https://adastat.net/accounts/478a08d505bc32c5c31e9d2cd997e7a57e6925684decf4e60d323374</t>
  </si>
  <si>
    <t>478a08d505bc32c5c31e9d2cd997e7a57e6925684decf4e60d323374</t>
  </si>
  <si>
    <t>stake1u9rc5zx4qk7r93wrr6wjekvhu7jhu6f9dpx7ea8xp5erxaq6480qj</t>
  </si>
  <si>
    <t>4d9f0fbf34…d73f19
stake1u9xe…skvzpt</t>
  </si>
  <si>
    <t>https://adastat.net/accounts/4d9f0fbf341d921460c8f343f751ecb27ee6fc3dc31f9884f9d73f19</t>
  </si>
  <si>
    <t>4d9f0fbf341d921460c8f343f751ecb27ee6fc3dc31f9884f9d73f19</t>
  </si>
  <si>
    <t>stake1u9xe7ralxswey9rqere58a63aje8aehu8hp3lxyyl8tn7xgskvzpt</t>
  </si>
  <si>
    <t>Moonstake 7 [MS7]
b62772f598…66e217</t>
  </si>
  <si>
    <t>b9fe11e760…d1a989
stake1uxul…yw8xwq</t>
  </si>
  <si>
    <t>https://adastat.net/accounts/b9fe11e760f5ee11f15310065ac1240570be4401207d107b8ad1a989</t>
  </si>
  <si>
    <t>b9fe11e760f5ee11f15310065ac1240570be4401207d107b8ad1a989</t>
  </si>
  <si>
    <t>₳53.64m0.17%</t>
  </si>
  <si>
    <t>stake1uxuluy08vr67uy032vgqvkkpyszhp0jyqys86yrm3tg6nzgyw8xwq</t>
  </si>
  <si>
    <t>Emurgo Private D [EMURD]
a1a13e8603…1a05d8</t>
  </si>
  <si>
    <t>7a677434b0…9792e6
stake1u9ax…qngyez</t>
  </si>
  <si>
    <t>https://adastat.net/accounts/7a677434b069a92f71fde89b1a2d6ef545619278dd2c0eee4c9792e6</t>
  </si>
  <si>
    <t>7a677434b069a92f71fde89b1a2d6ef545619278dd2c0eee4c9792e6</t>
  </si>
  <si>
    <t>stake1u9axwap5kp56jtm3lh5fkx3ddm652cvj0rwjcrhwfjte9esqngyez</t>
  </si>
  <si>
    <t>Emurgo Private C [EMURC]
45822f9640…443c82</t>
  </si>
  <si>
    <t>8726db6343…f8a215
stake1uxrj…rkvqtn</t>
  </si>
  <si>
    <t>https://adastat.net/accounts/8726db63430243b264aeb52343f47fb6e03eb6453274a01fd6f8a215</t>
  </si>
  <si>
    <t>8726db63430243b264aeb52343f47fb6e03eb6453274a01fd6f8a215</t>
  </si>
  <si>
    <t>stake1uxrjdkmrgvpy8vny466jxsl507mwq04kg5e8fgql6mu2y9grkvqtn</t>
  </si>
  <si>
    <t>Emurgo Private B [EMURB]
d854986d64…a2549e</t>
  </si>
  <si>
    <t>8777cea3bb…da70dd
stake1uxrh…qlr7ue</t>
  </si>
  <si>
    <t>https://adastat.net/accounts/8777cea3bb19c6937be72c7ba06042245f9fc26d520bca0a1eda70dd</t>
  </si>
  <si>
    <t>8777cea3bb19c6937be72c7ba06042245f9fc26d520bca0a1eda70dd</t>
  </si>
  <si>
    <t>stake1uxrh0n4rhvvudymmuuk8hgrqggj9l87zd4fqhjs2rmd8phgqlr7ue</t>
  </si>
  <si>
    <t>Emurgo Private A [EMURA]
eb7d911eb4…edb64a</t>
  </si>
  <si>
    <t>8dfc3263a4…ae7b92
stake1uxxl…mxxsqe</t>
  </si>
  <si>
    <t>https://adastat.net/accounts/8dfc3263a4f57598f35daa1b8a3d593231483a84276224851bae7b92</t>
  </si>
  <si>
    <t>8dfc3263a4f57598f35daa1b8a3d593231483a84276224851bae7b92</t>
  </si>
  <si>
    <t>stake1uxxlcvnr5n6htx8ntk4phz3atyerzjp6ssnkyfy9rwh8hysmxxsqe</t>
  </si>
  <si>
    <t>a74c9ce66e…34ac20
stake1uxn5…xk99ds</t>
  </si>
  <si>
    <t>https://adastat.net/accounts/a74c9ce66e4370b042f3844dd3b38ec4151f07b685bec4537034ac20</t>
  </si>
  <si>
    <t>a74c9ce66e4370b042f3844dd3b38ec4151f07b685bec4537034ac20</t>
  </si>
  <si>
    <t>₳5.29m0.02%</t>
  </si>
  <si>
    <t>stake1uxn5e88xdephpvzz7wzym5an3mzp28c8k6zma3znwq62cgqxk99ds</t>
  </si>
  <si>
    <t>ADAPOP [APOP]
699c814b5a…2edf73</t>
  </si>
  <si>
    <t>b136f261d9…09200e
stake1uxcn…vyn4rz</t>
  </si>
  <si>
    <t>https://adastat.net/accounts/b136f261d960c6d0d54e7a137afd8c265d10929eeb31c4172609200e</t>
  </si>
  <si>
    <t>b136f261d960c6d0d54e7a137afd8c265d10929eeb31c4172609200e</t>
  </si>
  <si>
    <t>stake1uxcndunpm9svd5x4feapx7ha3sn96yyjnm4nr3qhycyjqrsvyn4rz</t>
  </si>
  <si>
    <t>X-StakePool [XSP]
788898a811…433630</t>
  </si>
  <si>
    <t>177bf240e5…af986e
stake1uyth…vkf32f</t>
  </si>
  <si>
    <t>https://adastat.net/accounts/177bf240e5a26e32ec1496eb4b7df0f4aeaa64897cb4bd8a92af986e</t>
  </si>
  <si>
    <t>177bf240e5a26e32ec1496eb4b7df0f4aeaa64897cb4bd8a92af986e</t>
  </si>
  <si>
    <t>₳27.09m0.08%</t>
  </si>
  <si>
    <t>stake1uythhujquk3xuvhvzjtwkjma7r62a2ny397tf0v2j2hesmsvkf32f</t>
  </si>
  <si>
    <t>MUEN2 CharityPrivatePool [MUEN2]
fe98bee75e…903f8d</t>
  </si>
  <si>
    <t>bb594e64d0…c36baf
stake1uxa4…t2kxyx</t>
  </si>
  <si>
    <t>https://adastat.net/accounts/bb594e64d0cc4663317ac4f6569e357938db3f6beb5bb7fc6bc36baf</t>
  </si>
  <si>
    <t>bb594e64d0cc4663317ac4f6569e357938db3f6beb5bb7fc6bc36baf</t>
  </si>
  <si>
    <t>₳19.06m0.06%</t>
  </si>
  <si>
    <t>stake1uxa4jnny6rxyvce30tz0v457x4un3keld044hdlud0pkhtct2kxyx</t>
  </si>
  <si>
    <t>JAZZ3 [JAZZ3]
bc00a90f9f…55ca28</t>
  </si>
  <si>
    <t>f460d0d8c7…3629e0
stake1u86x…zx4r3r</t>
  </si>
  <si>
    <t>https://adastat.net/accounts/f460d0d8c77d3b3ddb9df9b62f7b8e4acf1ac1529ae28dc3183629e0</t>
  </si>
  <si>
    <t>f460d0d8c77d3b3ddb9df9b62f7b8e4acf1ac1529ae28dc3183629e0</t>
  </si>
  <si>
    <t>₳14.28m0.04%</t>
  </si>
  <si>
    <t>stake1u86xp5xcca7nk0wmnhumvtmm3e9v7xkp22dw9rwrrqmzncqzx4r3r</t>
  </si>
  <si>
    <t>b45b68fe5f…63e15b
stake1ux69…0jfpn8</t>
  </si>
  <si>
    <t>https://adastat.net/accounts/b45b68fe5fdf3738fce5af7687984c6a865a5ead5c6b074d1063e15b</t>
  </si>
  <si>
    <t>b45b68fe5fdf3738fce5af7687984c6a865a5ead5c6b074d1063e15b</t>
  </si>
  <si>
    <t>stake1ux69k687tl0nww8uukhhdpucf34gvkj744wxkp6dzp37zkc0jfpn8</t>
  </si>
  <si>
    <t>Straight Pool [STR8]
000006d97f…7ddd00</t>
  </si>
  <si>
    <t>5cd3a7d049…7cea33
stake1u9wd…vvd5nc</t>
  </si>
  <si>
    <t>https://adastat.net/accounts/5cd3a7d049fe757b4f0f75f5109b94f3b97b61b043f00732237cea33</t>
  </si>
  <si>
    <t>5cd3a7d049fe757b4f0f75f5109b94f3b97b61b043f00732237cea33</t>
  </si>
  <si>
    <t>₳10.76m0.03%</t>
  </si>
  <si>
    <t>stake1u9wd8f7sf8l82760pa6l2yymjnemj7mpkpplqpejyd7w5vcvvd5nc</t>
  </si>
  <si>
    <t>92b3b9329b…dfbbc4
stake1uxft…tmfn0u</t>
  </si>
  <si>
    <t>https://adastat.net/accounts/92b3b9329be4d70a9a9caaad58bd5e20204b48d256f1612efcdfbbc4</t>
  </si>
  <si>
    <t>92b3b9329be4d70a9a9caaad58bd5e20204b48d256f1612efcdfbbc4</t>
  </si>
  <si>
    <t>₳10.01m0.03%</t>
  </si>
  <si>
    <t>stake1uxft8wfjn0jdwz56nj426k9atcszqj6g6ft0zcfwln0mh3qtmfn0u</t>
  </si>
  <si>
    <t>686088d3a4…286ec4
stake1u95x…30dsh3</t>
  </si>
  <si>
    <t>https://adastat.net/accounts/686088d3a49b816502151360b51690d9b360329c8267987791286ec4</t>
  </si>
  <si>
    <t>686088d3a49b816502151360b51690d9b360329c8267987791286ec4</t>
  </si>
  <si>
    <t>₳8.46m0.03%</t>
  </si>
  <si>
    <t>stake1u95xpzxn5jdczegzz5fkpdgkjrvmxcpjnjpx0xrhjy5xa3q30dsh3</t>
  </si>
  <si>
    <t>135560b71a…26f8c2
stake1uyf4…n2rppq</t>
  </si>
  <si>
    <t>https://adastat.net/accounts/135560b71a5e395effa1e475f402f5c4c73f80b232132d77d426f8c2</t>
  </si>
  <si>
    <t>135560b71a5e395effa1e475f402f5c4c73f80b232132d77d426f8c2</t>
  </si>
  <si>
    <t>stake1uyf42c9hrf0rjhhl58j8taqz7hzvw0uqkgepxtth6sn03ssn2rppq</t>
  </si>
  <si>
    <t>bfe66c3cfb…e5ddd0
stake1uxl7…ctfvk2</t>
  </si>
  <si>
    <t>https://adastat.net/accounts/bfe66c3cfb0e5d9161927dff1188dcb32256ad81ccd1c79429e5ddd0</t>
  </si>
  <si>
    <t>bfe66c3cfb0e5d9161927dff1188dcb32256ad81ccd1c79429e5ddd0</t>
  </si>
  <si>
    <t>stake1uxl7vmpulv89mytpjf7l7yvgmjejy44ds8xdr3u598jam5qctfvk2</t>
  </si>
  <si>
    <t>20cde95a0a…ab7b53
stake1uysv…xd36x3</t>
  </si>
  <si>
    <t>https://adastat.net/accounts/20cde95a0a0d87208a77936573fb73f78d322b70b308f47386ab7b53</t>
  </si>
  <si>
    <t>20cde95a0a0d87208a77936573fb73f78d322b70b308f47386ab7b53</t>
  </si>
  <si>
    <t>stake1uysvm626pgxcwgy2w7fk2ulmw0mc6v3twzes3arns64hk5cxd36x3</t>
  </si>
  <si>
    <t>3cba21e465…d57738
stake1uy7t…v0rvhv</t>
  </si>
  <si>
    <t>https://adastat.net/accounts/3cba21e465c10c6a43693c061d5eb4ae1a320dd91d6f477450d57738</t>
  </si>
  <si>
    <t>3cba21e465c10c6a43693c061d5eb4ae1a320dd91d6f477450d57738</t>
  </si>
  <si>
    <t>stake1uy7t5g0yvhqsc6jrdy7qv827kjhp5vsdmywk73m52r2hwwqv0rvhv</t>
  </si>
  <si>
    <t>Moonstake 9 [MS9]
83ea16a7f1…6397e0</t>
  </si>
  <si>
    <t>412409ec0f…535dd1
stake1u9qj…y3sn6e</t>
  </si>
  <si>
    <t>https://adastat.net/accounts/412409ec0f9b73e19b909a662a3599c091d50c6b2d8e811714535dd1</t>
  </si>
  <si>
    <t>412409ec0f9b73e19b909a662a3599c091d50c6b2d8e811714535dd1</t>
  </si>
  <si>
    <t>₳53.65m0.17%</t>
  </si>
  <si>
    <t>stake1u9qjgz0vp7dh8cvmjzdxv234n8qfr4gvdvkcaqghz3f4m5gy3sn6e</t>
  </si>
  <si>
    <t>Moonstake 8 [MS8]
b573268bf3…f885d2</t>
  </si>
  <si>
    <t>97b86491a2…d46c72
stake1uxtm…epl9jq</t>
  </si>
  <si>
    <t>https://adastat.net/accounts/97b86491a24e23fc4f21684a07d3b4b0bd64a2f88de128f0e0d46c72</t>
  </si>
  <si>
    <t>97b86491a24e23fc4f21684a07d3b4b0bd64a2f88de128f0e0d46c72</t>
  </si>
  <si>
    <t>₳53.49m0.17%</t>
  </si>
  <si>
    <t>stake1uxtmsey35f8z8lz0y95y5p7nkjct6e9zlzx7z28sur2xcusepl9jq</t>
  </si>
  <si>
    <t>Moonstake 2 [MS2]
237795878b…ea4cdc</t>
  </si>
  <si>
    <t>56953efb36…08ba5d
stake1u9tf…pv2vuh</t>
  </si>
  <si>
    <t>https://adastat.net/accounts/56953efb3607592d6629faa3d968c320eed49c558b8a55f73608ba5d</t>
  </si>
  <si>
    <t>56953efb3607592d6629faa3d968c320eed49c558b8a55f73608ba5d</t>
  </si>
  <si>
    <t>₳53.32m0.17%</t>
  </si>
  <si>
    <t>stake1u9tf20hmxcr4jttx98a28ktgcvswa4yu2k9c540hxcyt5hgpv2vuh</t>
  </si>
  <si>
    <t>Moonstake 1 [MS1]
ee98a72dfb…60f2dd</t>
  </si>
  <si>
    <t>0ffade393e…5cafe0
stake1uy8l…gu7lhk</t>
  </si>
  <si>
    <t>https://adastat.net/accounts/0ffade393eeb04104b91a82f2340dfd9263215e9e425dc5f3d5cafe0</t>
  </si>
  <si>
    <t>0ffade393eeb04104b91a82f2340dfd9263215e9e425dc5f3d5cafe0</t>
  </si>
  <si>
    <t>₳53.31m0.17%</t>
  </si>
  <si>
    <t>stake1uy8l4h3e8m4sgyztjx5z7g6qmlvjvvs4a8jzthzl84w2lcqgu7lhk</t>
  </si>
  <si>
    <t>b4247dab5d…e469ea
stake1ux6z…z4xlxz</t>
  </si>
  <si>
    <t>https://adastat.net/accounts/b4247dab5dfa7a2cd2c43d456dc34a1cdb49dbb9ee65456083e469ea</t>
  </si>
  <si>
    <t>b4247dab5dfa7a2cd2c43d456dc34a1cdb49dbb9ee65456083e469ea</t>
  </si>
  <si>
    <t>₳5.77m0.02%</t>
  </si>
  <si>
    <t>stake1ux6zgldttha85txjcs752mwrfgwdkjwmh8hx23tqs0jxn6sz4xlxz</t>
  </si>
  <si>
    <t>d797203c4a…7bddb5
stake1u8te…8heywd</t>
  </si>
  <si>
    <t>https://adastat.net/accounts/d797203c4a640d0f094fecc5dac8b99b3ecbb1ffae400539307bddb5</t>
  </si>
  <si>
    <t>d797203c4a640d0f094fecc5dac8b99b3ecbb1ffae400539307bddb5</t>
  </si>
  <si>
    <t>₳5.6m0.02%</t>
  </si>
  <si>
    <t>stake1u8tewgpuffjq6rcfflkvtkkghxdnaja3l7hyqpfexpaamdg8heywd</t>
  </si>
  <si>
    <t>32736385db…ed0642
stake1uye8…upguxh</t>
  </si>
  <si>
    <t>https://adastat.net/accounts/32736385db1b541e7365b7ccf5bad8eff9caa47d3653d4ee00ed0642</t>
  </si>
  <si>
    <t>32736385db1b541e7365b7ccf5bad8eff9caa47d3653d4ee00ed0642</t>
  </si>
  <si>
    <t>₳5.61m0.02%</t>
  </si>
  <si>
    <t>stake1uye8xcu9mvd4g8nnvkmuead6mrhlnj4y05m9848wqrksvssupguxh</t>
  </si>
  <si>
    <t>4faae3227e…e3311d
stake1u986…r0qspw</t>
  </si>
  <si>
    <t>https://adastat.net/accounts/4faae3227e812e18aedd5de20b90d8db57f77d3f6d527a3793e3311d</t>
  </si>
  <si>
    <t>4faae3227e812e18aedd5de20b90d8db57f77d3f6d527a3793e3311d</t>
  </si>
  <si>
    <t>stake1u9864cez06qjux9wm4w7yzusmrd40ama8ak4y73hj03nz8gr0qspw</t>
  </si>
  <si>
    <t>StakePool Service No.2 [SPS2]
78380abbe8…b99f89</t>
  </si>
  <si>
    <t>298c38653e…76c89f
stake1uy5c…4jzxek</t>
  </si>
  <si>
    <t>https://adastat.net/accounts/298c38653ebb69cc0b7f4825047949b0c4628d53af42245c7976c89f</t>
  </si>
  <si>
    <t>298c38653ebb69cc0b7f4825047949b0c4628d53af42245c7976c89f</t>
  </si>
  <si>
    <t>stake1uy5ccwr986aknnqt0ayz2prefxcvgc5d2wh5yfzu09mv38c4jzxek</t>
  </si>
  <si>
    <t>a2babff89f…9f1556
stake1ux3t…zmvcc9</t>
  </si>
  <si>
    <t>https://adastat.net/accounts/a2babff89fff549b7fda0ebd001b03a34fc4be83b1005443b69f1556</t>
  </si>
  <si>
    <t>a2babff89fff549b7fda0ebd001b03a34fc4be83b1005443b69f1556</t>
  </si>
  <si>
    <t>₳5.25m0.02%</t>
  </si>
  <si>
    <t>stake1ux3t40lcnll4fxmlmg8t6qqmqw35l397swcsq4zrk60324szmvcc9</t>
  </si>
  <si>
    <t>98569b6803…c1a7a9
stake1uxv9…zxju8t</t>
  </si>
  <si>
    <t>https://adastat.net/accounts/98569b6803915c2dc391523f824e1eac051baa5e04cae7e2b1c1a7a9</t>
  </si>
  <si>
    <t>98569b6803915c2dc391523f824e1eac051baa5e04cae7e2b1c1a7a9</t>
  </si>
  <si>
    <t>stake1uxv9dxmgqwg4ctwrj9frlqjwr6kq2xa2tczv4elzk8q602gzxju8t</t>
  </si>
  <si>
    <t>b73f547ce6…f76ba9
stake1uxmn…razdsm</t>
  </si>
  <si>
    <t>https://adastat.net/accounts/b73f547ce697e3dd06afc0fb6247185b08a782a5c07c9ebf71f76ba9</t>
  </si>
  <si>
    <t>b73f547ce697e3dd06afc0fb6247185b08a782a5c07c9ebf71f76ba9</t>
  </si>
  <si>
    <t>₳5.18m0.02%</t>
  </si>
  <si>
    <t>stake1uxmn74ruu6t78hgx4lq0kcj8rpds3fuz5hq8e84lw8mkh2grazdsm</t>
  </si>
  <si>
    <t>95ba3f55ea…0e2320
stake1ux2m…2rguef</t>
  </si>
  <si>
    <t>https://adastat.net/accounts/95ba3f55eabb57837135f096a2f0fcd73e602128a294748bb30e2320</t>
  </si>
  <si>
    <t>95ba3f55eabb57837135f096a2f0fcd73e602128a294748bb30e2320</t>
  </si>
  <si>
    <t>stake1ux2m5064a2a40qm3xhcfdghslntnucpp9z3fgaytkv8zxgq2rguef</t>
  </si>
  <si>
    <t>a757e3ecaa…6113f4
stake1uxn4…kgfxng</t>
  </si>
  <si>
    <t>https://adastat.net/accounts/a757e3ecaaa3bdfddb6544ddef4fd95e4834ec516b7c64621d6113f4</t>
  </si>
  <si>
    <t>a757e3ecaaa3bdfddb6544ddef4fd95e4834ec516b7c64621d6113f4</t>
  </si>
  <si>
    <t>stake1uxn40clv423mmlwmv4zdmm60m90ysd8v294hcerzr4s38aqkgfxng</t>
  </si>
  <si>
    <t>29d4dbdf9f…37a28f
stake1uy5a…eppw72</t>
  </si>
  <si>
    <t>https://adastat.net/accounts/29d4dbdf9f61bc49eef71187df6849fb328a0a037f56fc6b7537a28f</t>
  </si>
  <si>
    <t>29d4dbdf9f61bc49eef71187df6849fb328a0a037f56fc6b7537a28f</t>
  </si>
  <si>
    <t>stake1uy5afk7lnasmcj0w7ugc0hmgf8an9zs2qdl4dlrtw5m69rceppw72</t>
  </si>
  <si>
    <t>4132a36bfd…6e19e8
stake1u9qn…efetcl</t>
  </si>
  <si>
    <t>https://adastat.net/accounts/4132a36bfdf256f563f997a94cc30aff9acedcb15e27c3ed036e19e8</t>
  </si>
  <si>
    <t>4132a36bfdf256f563f997a94cc30aff9acedcb15e27c3ed036e19e8</t>
  </si>
  <si>
    <t>₳39.05m0.12%</t>
  </si>
  <si>
    <t>stake1u9qn9gmtlhe9datrlxt6jnxrptle4nkuk90z0sldqdhpn6qefetcl</t>
  </si>
  <si>
    <t>b333e10e73…2ab2a0
stake1uxen…3ld9ne</t>
  </si>
  <si>
    <t>https://adastat.net/accounts/b333e10e73405bc0b543dad542f8708b9a548730112623b1d72ab2a0</t>
  </si>
  <si>
    <t>b333e10e73405bc0b543dad542f8708b9a548730112623b1d72ab2a0</t>
  </si>
  <si>
    <t>stake1uxen8cgwwdq9hs94g0dd2shcwz9e54y8xqgjvga36u4t9gq3ld9ne</t>
  </si>
  <si>
    <t>e310d5e43e…67a09f
stake1u833…7pzxda</t>
  </si>
  <si>
    <t>https://adastat.net/accounts/e310d5e43e36ff0fa572060407cf16ad7c502b58f33e97d8d667a09f</t>
  </si>
  <si>
    <t>e310d5e43e36ff0fa572060407cf16ad7c502b58f33e97d8d667a09f</t>
  </si>
  <si>
    <t>₳216.72m0.68%</t>
  </si>
  <si>
    <t>stake1u833p40y8cm07ra9wgrqgp70z6khc5pttrena97c6en6p8c7pzxda</t>
  </si>
  <si>
    <t>80bea3d4c2…083f3f
stake1uxqt…hm0atv</t>
  </si>
  <si>
    <t>https://adastat.net/accounts/80bea3d4c2c21b1f169e85cea41bcd53d8a0d1411f3937fb62083f3f</t>
  </si>
  <si>
    <t>80bea3d4c2c21b1f169e85cea41bcd53d8a0d1411f3937fb62083f3f</t>
  </si>
  <si>
    <t>stake1uxqtag75ctppk8ckn6zuafqme4fa3gx3gy0njdlmvgyr70chm0atv</t>
  </si>
  <si>
    <t>52367ebd7b…6f3f44
stake1u9fr…6dxecw</t>
  </si>
  <si>
    <t>https://adastat.net/accounts/52367ebd7b91bb572a3a395ec0801b7591362e9c72a73415bc6f3f44</t>
  </si>
  <si>
    <t>52367ebd7b91bb572a3a395ec0801b7591362e9c72a73415bc6f3f44</t>
  </si>
  <si>
    <t>₳20.07m0.06%</t>
  </si>
  <si>
    <t>stake1u9frvl4a0wgmk4e28gu4asyqrd6ezd3wn3e2wdq4h3hn73q6dxecw</t>
  </si>
  <si>
    <t>c1aae7c6f1…eb6675
stake1u8q6…wfk5d4</t>
  </si>
  <si>
    <t>https://adastat.net/accounts/c1aae7c6f19265a36e41d77ed24e233ff6582ba1f531466e5beb6675</t>
  </si>
  <si>
    <t>c1aae7c6f19265a36e41d77ed24e233ff6582ba1f531466e5beb6675</t>
  </si>
  <si>
    <t>stake1u8q64e7x7xfxtgmwg8tha5jwyvllvkpt586nz3nwt04kvagwfk5d4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</si>
</sst>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1.0"/>
      <color rgb="FF000000"/>
      <name val="Helvetica"/>
    </font>
    <font>
      <color theme="1"/>
      <name val="Arial"/>
      <scheme val="minor"/>
    </font>
    <font>
      <color rgb="FF000000"/>
      <name val="Arial"/>
      <scheme val="minor"/>
    </font>
    <font>
      <u/>
      <sz val="11.0"/>
      <color rgb="FF000000"/>
      <name val="Helvetica"/>
    </font>
    <font>
      <u/>
      <sz val="11.0"/>
      <color rgb="FF000000"/>
      <name val="Helvetica"/>
    </font>
    <font>
      <sz val="11.0"/>
      <color rgb="FF000000"/>
      <name val="Nunito"/>
    </font>
    <font>
      <sz val="11.0"/>
      <color theme="1"/>
      <name val="Nunito"/>
    </font>
    <font>
      <sz val="11.0"/>
      <color theme="1"/>
      <name val="Calibri"/>
    </font>
    <font>
      <u/>
      <sz val="11.0"/>
      <color rgb="FF000000"/>
      <name val="Nunito"/>
    </font>
    <font>
      <u/>
      <sz val="11.0"/>
      <color rgb="FF1155CC"/>
      <name val="Nunito"/>
    </font>
    <font>
      <u/>
      <sz val="11.0"/>
      <color rgb="FF000000"/>
      <name val="Nunito"/>
    </font>
    <font>
      <u/>
      <sz val="11.0"/>
      <color rgb="FF000000"/>
      <name val="Nunito"/>
    </font>
    <font>
      <u/>
      <sz val="11.0"/>
      <color rgb="FF0000FF"/>
      <name val="Nunito"/>
    </font>
  </fonts>
  <fills count="2">
    <fill>
      <patternFill patternType="none"/>
    </fill>
    <fill>
      <patternFill patternType="lightGray"/>
    </fill>
  </fills>
  <borders count="4">
    <border/>
    <border>
      <top style="thin">
        <color rgb="FFE7EAF3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0"/>
    </xf>
    <xf borderId="0" fillId="0" fontId="1" numFmtId="3" xfId="0" applyAlignment="1" applyFont="1" applyNumberFormat="1">
      <alignment horizontal="left" readingOrder="0" shrinkToFit="0" vertical="top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4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left" shrinkToFit="0" vertical="top" wrapText="0"/>
    </xf>
    <xf borderId="1" fillId="0" fontId="1" numFmtId="0" xfId="0" applyAlignment="1" applyBorder="1" applyFont="1">
      <alignment horizontal="left" readingOrder="0" shrinkToFit="0" vertical="top" wrapText="0"/>
    </xf>
    <xf borderId="1" fillId="0" fontId="1" numFmtId="10" xfId="0" applyAlignment="1" applyBorder="1" applyFont="1" applyNumberFormat="1">
      <alignment horizontal="left" readingOrder="0" shrinkToFit="0" vertical="top" wrapText="0"/>
    </xf>
    <xf borderId="1" fillId="0" fontId="1" numFmtId="3" xfId="0" applyAlignment="1" applyBorder="1" applyFont="1" applyNumberFormat="1">
      <alignment horizontal="left" readingOrder="0" shrinkToFit="0" vertical="top" wrapText="0"/>
    </xf>
    <xf borderId="0" fillId="0" fontId="3" numFmtId="10" xfId="0" applyFont="1" applyNumberFormat="1"/>
    <xf borderId="0" fillId="0" fontId="3" numFmtId="3" xfId="0" applyFont="1" applyNumberFormat="1"/>
    <xf borderId="1" fillId="0" fontId="5" numFmtId="0" xfId="0" applyAlignment="1" applyBorder="1" applyFont="1">
      <alignment horizontal="left" readingOrder="0" shrinkToFit="0" vertical="top" wrapText="0"/>
    </xf>
    <xf borderId="0" fillId="0" fontId="6" numFmtId="0" xfId="0" applyAlignment="1" applyFont="1">
      <alignment readingOrder="0" shrinkToFit="0" vertical="top" wrapText="0"/>
    </xf>
    <xf borderId="0" fillId="0" fontId="6" numFmtId="0" xfId="0" applyAlignment="1" applyFont="1">
      <alignment readingOrder="0" shrinkToFit="0" vertical="top" wrapText="0"/>
    </xf>
    <xf borderId="0" fillId="0" fontId="7" numFmtId="0" xfId="0" applyAlignment="1" applyFont="1">
      <alignment readingOrder="0" shrinkToFit="0" vertical="top" wrapText="0"/>
    </xf>
    <xf borderId="0" fillId="0" fontId="6" numFmtId="4" xfId="0" applyAlignment="1" applyFont="1" applyNumberFormat="1">
      <alignment readingOrder="0" shrinkToFit="0" vertical="top" wrapText="0"/>
    </xf>
    <xf borderId="0" fillId="0" fontId="8" numFmtId="0" xfId="0" applyAlignment="1" applyFont="1">
      <alignment horizontal="center" readingOrder="0" shrinkToFit="0" vertical="top" wrapText="0"/>
    </xf>
    <xf borderId="2" fillId="0" fontId="9" numFmtId="0" xfId="0" applyAlignment="1" applyBorder="1" applyFont="1">
      <alignment readingOrder="0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6" numFmtId="3" xfId="0" applyAlignment="1" applyFont="1" applyNumberFormat="1">
      <alignment readingOrder="0" shrinkToFit="0" vertical="top" wrapText="0"/>
    </xf>
    <xf borderId="0" fillId="0" fontId="8" numFmtId="0" xfId="0" applyAlignment="1" applyFont="1">
      <alignment shrinkToFit="0" vertical="bottom" wrapText="0"/>
    </xf>
    <xf borderId="0" fillId="0" fontId="2" numFmtId="0" xfId="0" applyFont="1"/>
    <xf borderId="0" fillId="0" fontId="11" numFmtId="0" xfId="0" applyAlignment="1" applyFont="1">
      <alignment readingOrder="0" shrinkToFit="0" vertical="top" wrapText="0"/>
    </xf>
    <xf borderId="2" fillId="0" fontId="6" numFmtId="0" xfId="0" applyAlignment="1" applyBorder="1" applyFont="1">
      <alignment readingOrder="0" shrinkToFit="0" vertical="top" wrapText="0"/>
    </xf>
    <xf borderId="0" fillId="0" fontId="12" numFmtId="0" xfId="0" applyAlignment="1" applyFont="1">
      <alignment readingOrder="0" shrinkToFit="0" vertical="top" wrapText="0"/>
    </xf>
    <xf borderId="0" fillId="0" fontId="13" numFmtId="0" xfId="0" applyAlignment="1" applyFont="1">
      <alignment readingOrder="0" shrinkToFit="0" vertical="top" wrapText="0"/>
    </xf>
    <xf borderId="3" fillId="0" fontId="8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therscan.io/address/0xb4f4317b7885de16305d1303570879c21f378255" TargetMode="External"/><Relationship Id="rId190" Type="http://schemas.openxmlformats.org/officeDocument/2006/relationships/hyperlink" Target="https://etherscan.io/address/0xbf71afff99d01acce1cffc787c0dd38ca740bef1" TargetMode="External"/><Relationship Id="rId42" Type="http://schemas.openxmlformats.org/officeDocument/2006/relationships/hyperlink" Target="https://etherscan.io/address/0x4ed97d6470f5121a8e02498ea37a50987da0eec0" TargetMode="External"/><Relationship Id="rId41" Type="http://schemas.openxmlformats.org/officeDocument/2006/relationships/hyperlink" Target="https://etherscan.io/address/0x84bf16e7675cee22d0e0302913ccf58b45333ddf" TargetMode="External"/><Relationship Id="rId44" Type="http://schemas.openxmlformats.org/officeDocument/2006/relationships/hyperlink" Target="https://etherscan.io/address/0x220866b1a2219f40e72f5c628b65d54268ca3a9d" TargetMode="External"/><Relationship Id="rId194" Type="http://schemas.openxmlformats.org/officeDocument/2006/relationships/hyperlink" Target="https://etherscan.io/address/0x693be1ea307e3b3826d34e96336399969898dee8" TargetMode="External"/><Relationship Id="rId43" Type="http://schemas.openxmlformats.org/officeDocument/2006/relationships/hyperlink" Target="https://etherscan.io/address/0xc882b111a75c0c657fc507c04fbfcd2cc984f071" TargetMode="External"/><Relationship Id="rId193" Type="http://schemas.openxmlformats.org/officeDocument/2006/relationships/hyperlink" Target="https://etherscan.io/address/0xb46427e2cddecb0bde40bf402361effddd4401e2" TargetMode="External"/><Relationship Id="rId46" Type="http://schemas.openxmlformats.org/officeDocument/2006/relationships/hyperlink" Target="https://etherscan.io/address/0xa7e4fecddc20d83f36971b67e13f1abc98dfcfa6" TargetMode="External"/><Relationship Id="rId192" Type="http://schemas.openxmlformats.org/officeDocument/2006/relationships/hyperlink" Target="https://etherscan.io/address/0x0dbd8de20eed94a5693d57998827fcf68ed2ecf4" TargetMode="External"/><Relationship Id="rId45" Type="http://schemas.openxmlformats.org/officeDocument/2006/relationships/hyperlink" Target="https://etherscan.io/address/0xc76c7253592e27f090019f9949585366f799d6f7" TargetMode="External"/><Relationship Id="rId191" Type="http://schemas.openxmlformats.org/officeDocument/2006/relationships/hyperlink" Target="https://etherscan.io/address/0x9f9706059596f7ff2ca5b04ed678f88587f89d95" TargetMode="External"/><Relationship Id="rId48" Type="http://schemas.openxmlformats.org/officeDocument/2006/relationships/hyperlink" Target="https://etherscan.io/address/0x4e5fab20b7b83c6f557b20c820883eab0a0b343b" TargetMode="External"/><Relationship Id="rId187" Type="http://schemas.openxmlformats.org/officeDocument/2006/relationships/hyperlink" Target="https://etherscan.io/address/0x40f50e8352d64af0ddda6ad6c94b5774884687c3" TargetMode="External"/><Relationship Id="rId47" Type="http://schemas.openxmlformats.org/officeDocument/2006/relationships/hyperlink" Target="https://etherscan.io/address/0x368d43c23843ca9b49dc861d80251bda6a090367" TargetMode="External"/><Relationship Id="rId186" Type="http://schemas.openxmlformats.org/officeDocument/2006/relationships/hyperlink" Target="https://etherscan.io/address/0x8ae880b5d35305da48b63ce3e52b22d17859f293" TargetMode="External"/><Relationship Id="rId185" Type="http://schemas.openxmlformats.org/officeDocument/2006/relationships/hyperlink" Target="https://etherscan.io/address/0x07f1d450b16e53302931c5362ee0ab41f2978541" TargetMode="External"/><Relationship Id="rId49" Type="http://schemas.openxmlformats.org/officeDocument/2006/relationships/hyperlink" Target="https://etherscan.io/address/0x3fd6b1e25200fdda352cbc911ffcd4308895a7d0" TargetMode="External"/><Relationship Id="rId184" Type="http://schemas.openxmlformats.org/officeDocument/2006/relationships/hyperlink" Target="https://etherscan.io/address/0x7c2a289c0523e748c286a37570d2efc16d2c934e" TargetMode="External"/><Relationship Id="rId189" Type="http://schemas.openxmlformats.org/officeDocument/2006/relationships/hyperlink" Target="https://etherscan.io/address/0x469f1ea76d13d4b4ea20a233eac8ce6ac74d5087" TargetMode="External"/><Relationship Id="rId188" Type="http://schemas.openxmlformats.org/officeDocument/2006/relationships/hyperlink" Target="https://etherscan.io/address/0x2d89034424db22c9c555f14692a181b22b17e42c" TargetMode="External"/><Relationship Id="rId31" Type="http://schemas.openxmlformats.org/officeDocument/2006/relationships/hyperlink" Target="https://etherscan.io/address/0x9e927c02c9eadae63f5efb0dd818943c7262fb8e" TargetMode="External"/><Relationship Id="rId30" Type="http://schemas.openxmlformats.org/officeDocument/2006/relationships/hyperlink" Target="https://etherscan.io/address/0x611f97d450042418e7338cbdd19202711563df01" TargetMode="External"/><Relationship Id="rId33" Type="http://schemas.openxmlformats.org/officeDocument/2006/relationships/hyperlink" Target="https://etherscan.io/address/0xecef66258cc21cb742ac34c68375b311fd3f34cc" TargetMode="External"/><Relationship Id="rId183" Type="http://schemas.openxmlformats.org/officeDocument/2006/relationships/hyperlink" Target="https://etherscan.io/address/0xfda99139c5612c120116a23497fd33d273218c33" TargetMode="External"/><Relationship Id="rId32" Type="http://schemas.openxmlformats.org/officeDocument/2006/relationships/hyperlink" Target="https://etherscan.io/address/0xa1a45e91164cdab8fa596809a9b24f8d4fdbe0f3" TargetMode="External"/><Relationship Id="rId182" Type="http://schemas.openxmlformats.org/officeDocument/2006/relationships/hyperlink" Target="https://etherscan.io/address/0x86a6a0080b1a4c9390416cf73ffb02738d94f8d6" TargetMode="External"/><Relationship Id="rId35" Type="http://schemas.openxmlformats.org/officeDocument/2006/relationships/hyperlink" Target="https://etherscan.io/address/0x176f3dab24a159341c0509bb36b833e7fdd0a132" TargetMode="External"/><Relationship Id="rId181" Type="http://schemas.openxmlformats.org/officeDocument/2006/relationships/hyperlink" Target="https://etherscan.io/address/0x6220d7a458a68d6a554e5904792049fd2ef6bbcc" TargetMode="External"/><Relationship Id="rId34" Type="http://schemas.openxmlformats.org/officeDocument/2006/relationships/hyperlink" Target="https://etherscan.io/address/0x084ef8564b4f75a70b7ad5e8aabf73edac005397" TargetMode="External"/><Relationship Id="rId180" Type="http://schemas.openxmlformats.org/officeDocument/2006/relationships/hyperlink" Target="https://etherscan.io/address/0x04ed6d343c9c358687b772f1edb265482e33a8a8" TargetMode="External"/><Relationship Id="rId37" Type="http://schemas.openxmlformats.org/officeDocument/2006/relationships/hyperlink" Target="https://etherscan.io/address/0xcac9c634b4464efe71a9a5910edba06686baf457" TargetMode="External"/><Relationship Id="rId176" Type="http://schemas.openxmlformats.org/officeDocument/2006/relationships/hyperlink" Target="https://etherscan.io/address/0x03d615c04be905790dbef2df0472a2e901ccd810" TargetMode="External"/><Relationship Id="rId36" Type="http://schemas.openxmlformats.org/officeDocument/2006/relationships/hyperlink" Target="https://etherscan.io/address/0x2d1566722288be5525b548a642c98b546f116aa0" TargetMode="External"/><Relationship Id="rId175" Type="http://schemas.openxmlformats.org/officeDocument/2006/relationships/hyperlink" Target="https://etherscan.io/address/0xf29c6705f188526e0029a92ee6bc21ebc750b675" TargetMode="External"/><Relationship Id="rId39" Type="http://schemas.openxmlformats.org/officeDocument/2006/relationships/hyperlink" Target="https://etherscan.io/address/0xf443864ba5d5361bbc54298551067194f980a635" TargetMode="External"/><Relationship Id="rId174" Type="http://schemas.openxmlformats.org/officeDocument/2006/relationships/hyperlink" Target="https://etherscan.io/address/0xda29accfb77995bef70bcf6478a73e9acb07732d" TargetMode="External"/><Relationship Id="rId38" Type="http://schemas.openxmlformats.org/officeDocument/2006/relationships/hyperlink" Target="https://etherscan.io/address/0x629e7da20197a5429d30da36e77d06cdf796b71a" TargetMode="External"/><Relationship Id="rId173" Type="http://schemas.openxmlformats.org/officeDocument/2006/relationships/hyperlink" Target="https://etherscan.io/address/0x22a54a1eb8c573bbf845dd1ff64c8df05502c1b0" TargetMode="External"/><Relationship Id="rId179" Type="http://schemas.openxmlformats.org/officeDocument/2006/relationships/hyperlink" Target="https://etherscan.io/address/0x6586ce3d543e0c57b347f0c3b9eeed2f132c104f" TargetMode="External"/><Relationship Id="rId178" Type="http://schemas.openxmlformats.org/officeDocument/2006/relationships/hyperlink" Target="https://etherscan.io/address/0xbfbb460bf6ba9a22fe426838f137b651ec325b95" TargetMode="External"/><Relationship Id="rId177" Type="http://schemas.openxmlformats.org/officeDocument/2006/relationships/hyperlink" Target="https://etherscan.io/address/0x5d71f4d4f6048112a3b21433fbcfba5f1f39549f" TargetMode="External"/><Relationship Id="rId20" Type="http://schemas.openxmlformats.org/officeDocument/2006/relationships/hyperlink" Target="https://etherscan.io/address/0x92cf9066c657b1f63a7a2dc37255b31be6ef1858" TargetMode="External"/><Relationship Id="rId22" Type="http://schemas.openxmlformats.org/officeDocument/2006/relationships/hyperlink" Target="https://etherscan.io/address/0xc4d5b7c576edfbac20fa081cff79ec745193e207" TargetMode="External"/><Relationship Id="rId21" Type="http://schemas.openxmlformats.org/officeDocument/2006/relationships/hyperlink" Target="https://etherscan.io/address/0xd548dd6ccc7a563346372fa0d8cef06e1683b0e3" TargetMode="External"/><Relationship Id="rId24" Type="http://schemas.openxmlformats.org/officeDocument/2006/relationships/hyperlink" Target="https://etherscan.io/address/0x756d64dc5edb56740fc617628dc832ddbcfd373c" TargetMode="External"/><Relationship Id="rId23" Type="http://schemas.openxmlformats.org/officeDocument/2006/relationships/hyperlink" Target="https://etherscan.io/address/0xd83faada51552a9cbc153a295c5e5d08b7dc4cd3" TargetMode="External"/><Relationship Id="rId26" Type="http://schemas.openxmlformats.org/officeDocument/2006/relationships/hyperlink" Target="https://etherscan.io/address/0x1b3cb81e51011b549d78bf720b0d924ac763a7c2" TargetMode="External"/><Relationship Id="rId25" Type="http://schemas.openxmlformats.org/officeDocument/2006/relationships/hyperlink" Target="https://etherscan.io/address/0x7f3a1e45f67e92c880e573b43379d71ee089db54" TargetMode="External"/><Relationship Id="rId28" Type="http://schemas.openxmlformats.org/officeDocument/2006/relationships/hyperlink" Target="https://etherscan.io/address/0xdf1fc5523f2e5ea4f6dac2eaed3263953a391b0c" TargetMode="External"/><Relationship Id="rId27" Type="http://schemas.openxmlformats.org/officeDocument/2006/relationships/hyperlink" Target="https://etherscan.io/address/0x5bcd25b6e044b97dfc941b9ec4b617ec10e1abcd" TargetMode="External"/><Relationship Id="rId29" Type="http://schemas.openxmlformats.org/officeDocument/2006/relationships/hyperlink" Target="https://etherscan.io/address/0xc1bf8f2acc5d5824974ce4c90a8438421150f753" TargetMode="External"/><Relationship Id="rId11" Type="http://schemas.openxmlformats.org/officeDocument/2006/relationships/hyperlink" Target="https://etherscan.io/address/0xa43d2e05ed00c040c8422a88cb8ede921a539f92" TargetMode="External"/><Relationship Id="rId10" Type="http://schemas.openxmlformats.org/officeDocument/2006/relationships/hyperlink" Target="https://etherscan.io/address/0x46f80018211d5cbbc988e853a8683501fca4ee9b" TargetMode="External"/><Relationship Id="rId13" Type="http://schemas.openxmlformats.org/officeDocument/2006/relationships/hyperlink" Target="https://etherscan.io/address/0x4399f61795d3e50096e236a6d31ab24470c99fd5" TargetMode="External"/><Relationship Id="rId12" Type="http://schemas.openxmlformats.org/officeDocument/2006/relationships/hyperlink" Target="https://etherscan.io/address/0xb9711550ec6dc977f26b73809a2d6791c0f0e9c8" TargetMode="External"/><Relationship Id="rId15" Type="http://schemas.openxmlformats.org/officeDocument/2006/relationships/hyperlink" Target="https://etherscan.io/address/0x265eac8035912aecc793947e6a55cd3284801772" TargetMode="External"/><Relationship Id="rId198" Type="http://schemas.openxmlformats.org/officeDocument/2006/relationships/hyperlink" Target="https://etherscan.io/address/0xc97b6e3e4301617f617b23120f31303e8ccee606" TargetMode="External"/><Relationship Id="rId14" Type="http://schemas.openxmlformats.org/officeDocument/2006/relationships/hyperlink" Target="https://etherscan.io/address/0xbddf00563c9abd25b576017f08c46982012f12be" TargetMode="External"/><Relationship Id="rId197" Type="http://schemas.openxmlformats.org/officeDocument/2006/relationships/hyperlink" Target="https://etherscan.io/address/0x5a03703125380cfda804446fdaa3b4064cb6cc0a" TargetMode="External"/><Relationship Id="rId17" Type="http://schemas.openxmlformats.org/officeDocument/2006/relationships/hyperlink" Target="https://etherscan.io/address/0x8759b0b1d9cba80e3836228dfb982abaa2c48b97" TargetMode="External"/><Relationship Id="rId196" Type="http://schemas.openxmlformats.org/officeDocument/2006/relationships/hyperlink" Target="https://etherscan.io/address/0x19843c909cc417f8b5c4f81d0244627b4df08a35" TargetMode="External"/><Relationship Id="rId16" Type="http://schemas.openxmlformats.org/officeDocument/2006/relationships/hyperlink" Target="https://etherscan.io/address/0x3bc643a841915a267ee067b580bd802a66001c1d" TargetMode="External"/><Relationship Id="rId195" Type="http://schemas.openxmlformats.org/officeDocument/2006/relationships/hyperlink" Target="https://etherscan.io/address/0xde12c3d2257fc9bb1c1a00d409f292eecd55ffaf" TargetMode="External"/><Relationship Id="rId19" Type="http://schemas.openxmlformats.org/officeDocument/2006/relationships/hyperlink" Target="https://etherscan.io/address/0xdc1487e092caba080c6badafaa75a58ce7a2ec34" TargetMode="External"/><Relationship Id="rId18" Type="http://schemas.openxmlformats.org/officeDocument/2006/relationships/hyperlink" Target="https://etherscan.io/address/0xb5ab08d153218c1a6a5318b14eeb92df0fb168d6" TargetMode="External"/><Relationship Id="rId199" Type="http://schemas.openxmlformats.org/officeDocument/2006/relationships/hyperlink" Target="https://etherscan.io/address/0x565b8fbf9336bec8fbfb4f78fbf30d7f70d6973b" TargetMode="External"/><Relationship Id="rId84" Type="http://schemas.openxmlformats.org/officeDocument/2006/relationships/hyperlink" Target="https://etherscan.io/address/0x36b6751586614d647d8a3f495e82bdcf250914c8" TargetMode="External"/><Relationship Id="rId83" Type="http://schemas.openxmlformats.org/officeDocument/2006/relationships/hyperlink" Target="https://etherscan.io/address/0xb93d8596ac840816bd366dc0561e8140afd0d1cb" TargetMode="External"/><Relationship Id="rId86" Type="http://schemas.openxmlformats.org/officeDocument/2006/relationships/hyperlink" Target="https://etherscan.io/address/0xd5268a476aadd1a6729df5b3e5e8f2c1004139af" TargetMode="External"/><Relationship Id="rId85" Type="http://schemas.openxmlformats.org/officeDocument/2006/relationships/hyperlink" Target="https://etherscan.io/address/0x831c3720681096f276cb016b51a33433d7cb2faa" TargetMode="External"/><Relationship Id="rId88" Type="http://schemas.openxmlformats.org/officeDocument/2006/relationships/hyperlink" Target="https://etherscan.io/address/0x7ced76dde9203a554df01cbb1ed0d17e9bce7524" TargetMode="External"/><Relationship Id="rId150" Type="http://schemas.openxmlformats.org/officeDocument/2006/relationships/hyperlink" Target="https://etherscan.io/address/0xb20411c403687d1036e05c8a7310a0f218429503" TargetMode="External"/><Relationship Id="rId87" Type="http://schemas.openxmlformats.org/officeDocument/2006/relationships/hyperlink" Target="https://etherscan.io/address/0xe93fc974908003faddf0bd972b05b6494368d3f5" TargetMode="External"/><Relationship Id="rId89" Type="http://schemas.openxmlformats.org/officeDocument/2006/relationships/hyperlink" Target="https://etherscan.io/address/0x7ead3a4361bd26a20deb89c9470be368ee9cb6f1" TargetMode="External"/><Relationship Id="rId80" Type="http://schemas.openxmlformats.org/officeDocument/2006/relationships/hyperlink" Target="https://etherscan.io/address/0xdb3c617cdd2fbf0bb4309c325f47678e37f096d9" TargetMode="External"/><Relationship Id="rId82" Type="http://schemas.openxmlformats.org/officeDocument/2006/relationships/hyperlink" Target="https://etherscan.io/address/0xa463597d49f54fe6a811fb894cbd67c7f92852b0" TargetMode="External"/><Relationship Id="rId81" Type="http://schemas.openxmlformats.org/officeDocument/2006/relationships/hyperlink" Target="https://etherscan.io/address/0xf481b7fab9f5d0e74f21ae595a749634fb053619" TargetMode="External"/><Relationship Id="rId1" Type="http://schemas.openxmlformats.org/officeDocument/2006/relationships/hyperlink" Target="https://etherscan.io/address/0xb8d2b921c0ea0ca27266fa63907a079ef25084d0" TargetMode="External"/><Relationship Id="rId2" Type="http://schemas.openxmlformats.org/officeDocument/2006/relationships/hyperlink" Target="https://etherscan.io/address/0xcafea35ce5a2fc4ced4464da4349f81a122fd12b" TargetMode="External"/><Relationship Id="rId3" Type="http://schemas.openxmlformats.org/officeDocument/2006/relationships/hyperlink" Target="https://etherscan.io/address/0x203520f4ec42ea39b03f62b20e20cf17db5fdfa7" TargetMode="External"/><Relationship Id="rId149" Type="http://schemas.openxmlformats.org/officeDocument/2006/relationships/hyperlink" Target="https://etherscan.io/address/0x4b4a011c420b91260a272afd91e54accdafdfc1d" TargetMode="External"/><Relationship Id="rId4" Type="http://schemas.openxmlformats.org/officeDocument/2006/relationships/hyperlink" Target="https://etherscan.io/address/0xbd02c51150a4ab6ce97b9de2025644594f3e75b8" TargetMode="External"/><Relationship Id="rId148" Type="http://schemas.openxmlformats.org/officeDocument/2006/relationships/hyperlink" Target="https://etherscan.io/address/0xb8cda067fabedd1bb6c11c626862d7255a2414fe" TargetMode="External"/><Relationship Id="rId9" Type="http://schemas.openxmlformats.org/officeDocument/2006/relationships/hyperlink" Target="https://etherscan.io/address/0x7d6149ad9a573a6e2ca6ebf7d4897c1b766841b4" TargetMode="External"/><Relationship Id="rId143" Type="http://schemas.openxmlformats.org/officeDocument/2006/relationships/hyperlink" Target="https://etherscan.io/address/0x9c2fc4fc75fa2d7eb5ba9147fa7430756654faa9" TargetMode="External"/><Relationship Id="rId142" Type="http://schemas.openxmlformats.org/officeDocument/2006/relationships/hyperlink" Target="https://etherscan.io/address/0xfe01a216234f79cfc3bea7513e457c6a9e50250d" TargetMode="External"/><Relationship Id="rId141" Type="http://schemas.openxmlformats.org/officeDocument/2006/relationships/hyperlink" Target="https://etherscan.io/address/0xe523fc253bcdea8373e030ee66e00c6864776d70" TargetMode="External"/><Relationship Id="rId140" Type="http://schemas.openxmlformats.org/officeDocument/2006/relationships/hyperlink" Target="https://etherscan.io/address/0xd4fcc07a8da7d55599167991d4ab47f976d0a306" TargetMode="External"/><Relationship Id="rId5" Type="http://schemas.openxmlformats.org/officeDocument/2006/relationships/hyperlink" Target="https://etherscan.io/address/0xca0a044400c1fa857e4cd0c95d86376b85659303" TargetMode="External"/><Relationship Id="rId147" Type="http://schemas.openxmlformats.org/officeDocument/2006/relationships/hyperlink" Target="https://etherscan.io/address/0x50cb0508434b4c68a2c4fde30b02b269d2d5b6bd" TargetMode="External"/><Relationship Id="rId6" Type="http://schemas.openxmlformats.org/officeDocument/2006/relationships/hyperlink" Target="https://etherscan.io/address/0x3727cfcbd85390bb11b3ff421878123adb866be8" TargetMode="External"/><Relationship Id="rId146" Type="http://schemas.openxmlformats.org/officeDocument/2006/relationships/hyperlink" Target="https://etherscan.io/address/0xceffc7330317f72957c662d072a5e7d63b9b578c" TargetMode="External"/><Relationship Id="rId7" Type="http://schemas.openxmlformats.org/officeDocument/2006/relationships/hyperlink" Target="https://etherscan.io/address/0x22ffda6813f4f34c520bf36e5ea01167bc9df159" TargetMode="External"/><Relationship Id="rId145" Type="http://schemas.openxmlformats.org/officeDocument/2006/relationships/hyperlink" Target="https://etherscan.io/address/0xc39cc669a548c661dfa6b5a1eeaa389d1ec53143" TargetMode="External"/><Relationship Id="rId8" Type="http://schemas.openxmlformats.org/officeDocument/2006/relationships/hyperlink" Target="https://etherscan.io/address/0x189b9cbd4aff470af2c0102f365fc1823d857965" TargetMode="External"/><Relationship Id="rId144" Type="http://schemas.openxmlformats.org/officeDocument/2006/relationships/hyperlink" Target="https://etherscan.io/address/0xe4f4866437513e7e023fb3933ba43045312b7459" TargetMode="External"/><Relationship Id="rId73" Type="http://schemas.openxmlformats.org/officeDocument/2006/relationships/hyperlink" Target="https://etherscan.io/address/0x19bf56fca395a600c20f732b05757f30ad24a719" TargetMode="External"/><Relationship Id="rId72" Type="http://schemas.openxmlformats.org/officeDocument/2006/relationships/hyperlink" Target="https://etherscan.io/address/0x3f4ac8d3e1414b5351e632391908177c012c65cc" TargetMode="External"/><Relationship Id="rId75" Type="http://schemas.openxmlformats.org/officeDocument/2006/relationships/hyperlink" Target="https://etherscan.io/address/0xb3177d9873b7ac246874114d8760e66dc5e797cc" TargetMode="External"/><Relationship Id="rId74" Type="http://schemas.openxmlformats.org/officeDocument/2006/relationships/hyperlink" Target="https://etherscan.io/address/0xe9a5a2acfa9bee149ed28fcbf12b60ff2ad97efb" TargetMode="External"/><Relationship Id="rId77" Type="http://schemas.openxmlformats.org/officeDocument/2006/relationships/hyperlink" Target="https://etherscan.io/address/0xfcd159d0fef5b1003e10d91a5b79d52bbb8cd05d" TargetMode="External"/><Relationship Id="rId76" Type="http://schemas.openxmlformats.org/officeDocument/2006/relationships/hyperlink" Target="https://etherscan.io/address/0xb3764761e297d6f121e79c32a65829cd1ddb4d32" TargetMode="External"/><Relationship Id="rId79" Type="http://schemas.openxmlformats.org/officeDocument/2006/relationships/hyperlink" Target="https://etherscan.io/address/0x92f71d08f5ee94a7bf40fab05beda3545b55ad2a" TargetMode="External"/><Relationship Id="rId78" Type="http://schemas.openxmlformats.org/officeDocument/2006/relationships/hyperlink" Target="https://etherscan.io/address/0xac08f21ef597a51865d69896f09b52472acde80d" TargetMode="External"/><Relationship Id="rId71" Type="http://schemas.openxmlformats.org/officeDocument/2006/relationships/hyperlink" Target="https://etherscan.io/address/0x1b7b5b4bed048d86976d7cf51d9c4ea24e20ade7" TargetMode="External"/><Relationship Id="rId70" Type="http://schemas.openxmlformats.org/officeDocument/2006/relationships/hyperlink" Target="https://etherscan.io/address/0x46533f26eb4080e2050e3f8a3014aedf7b5fdb12" TargetMode="External"/><Relationship Id="rId139" Type="http://schemas.openxmlformats.org/officeDocument/2006/relationships/hyperlink" Target="https://etherscan.io/address/0x4eac9ce57af61a6fb1f61f0bf1d8586412be30bc" TargetMode="External"/><Relationship Id="rId138" Type="http://schemas.openxmlformats.org/officeDocument/2006/relationships/hyperlink" Target="https://etherscan.io/address/0x3c68e2be148cfa3da533d7bbceb4973deebc0df3" TargetMode="External"/><Relationship Id="rId137" Type="http://schemas.openxmlformats.org/officeDocument/2006/relationships/hyperlink" Target="https://etherscan.io/address/0xf203f6ce087e91c88881d0390f54c3dcb30fcd76" TargetMode="External"/><Relationship Id="rId132" Type="http://schemas.openxmlformats.org/officeDocument/2006/relationships/hyperlink" Target="https://etherscan.io/address/0xd03be958e6b8da2d28ac8231a2291d6e4f0a7ea7" TargetMode="External"/><Relationship Id="rId131" Type="http://schemas.openxmlformats.org/officeDocument/2006/relationships/hyperlink" Target="https://etherscan.io/address/0xa8dcc0373822b94d7f57326be24ca67bafcaad6b" TargetMode="External"/><Relationship Id="rId130" Type="http://schemas.openxmlformats.org/officeDocument/2006/relationships/hyperlink" Target="https://etherscan.io/address/0x991a7ff3cb20d5b5d6d9be5efec4e4c51cddad7a" TargetMode="External"/><Relationship Id="rId136" Type="http://schemas.openxmlformats.org/officeDocument/2006/relationships/hyperlink" Target="https://etherscan.io/address/0x8033539e873b3f0deaba706dd6d3480e0dd5cb30" TargetMode="External"/><Relationship Id="rId135" Type="http://schemas.openxmlformats.org/officeDocument/2006/relationships/hyperlink" Target="https://etherscan.io/address/0xa0efb63be0db8fc11681a598bf351a42a6ff50e0" TargetMode="External"/><Relationship Id="rId134" Type="http://schemas.openxmlformats.org/officeDocument/2006/relationships/hyperlink" Target="https://etherscan.io/address/0x554f4476825293d4ad20e02b54aca13956acc40a" TargetMode="External"/><Relationship Id="rId133" Type="http://schemas.openxmlformats.org/officeDocument/2006/relationships/hyperlink" Target="https://etherscan.io/address/0x5657e633be5912c6bab132315609b51aadd01f95" TargetMode="External"/><Relationship Id="rId62" Type="http://schemas.openxmlformats.org/officeDocument/2006/relationships/hyperlink" Target="https://etherscan.io/address/0xad0d53cf033ab63dc72d653640766ee1d366cef6" TargetMode="External"/><Relationship Id="rId61" Type="http://schemas.openxmlformats.org/officeDocument/2006/relationships/hyperlink" Target="https://etherscan.io/address/0x6b2069bde6b87d0f882abbdc6eb4fcbd0a90bb96" TargetMode="External"/><Relationship Id="rId64" Type="http://schemas.openxmlformats.org/officeDocument/2006/relationships/hyperlink" Target="https://etherscan.io/address/0x9aabd298b30d034f8c64f86aa25fc74b9f70930f" TargetMode="External"/><Relationship Id="rId63" Type="http://schemas.openxmlformats.org/officeDocument/2006/relationships/hyperlink" Target="https://etherscan.io/address/0x10cad69cbd241d36ed8c6d83a9f30b380134d1bc" TargetMode="External"/><Relationship Id="rId66" Type="http://schemas.openxmlformats.org/officeDocument/2006/relationships/hyperlink" Target="https://etherscan.io/address/0x3dd223968c2acb1071dfb327cc0065a5fa4d4b15" TargetMode="External"/><Relationship Id="rId172" Type="http://schemas.openxmlformats.org/officeDocument/2006/relationships/hyperlink" Target="https://etherscan.io/address/0x9b07c94f1d39d24b68da8ff7c78adb8b70238a75" TargetMode="External"/><Relationship Id="rId65" Type="http://schemas.openxmlformats.org/officeDocument/2006/relationships/hyperlink" Target="https://etherscan.io/address/0x35aeed3aa9657abf8b847038bb591b51e1e4c69f" TargetMode="External"/><Relationship Id="rId171" Type="http://schemas.openxmlformats.org/officeDocument/2006/relationships/hyperlink" Target="https://etherscan.io/address/0xa580e49df5d054d69cf1b2ef4af847c6e6f64d30" TargetMode="External"/><Relationship Id="rId68" Type="http://schemas.openxmlformats.org/officeDocument/2006/relationships/hyperlink" Target="https://etherscan.io/address/0xe27f62b70ab44d7fd1842dce66138a31940fa29a" TargetMode="External"/><Relationship Id="rId170" Type="http://schemas.openxmlformats.org/officeDocument/2006/relationships/hyperlink" Target="https://etherscan.io/address/0x0e58e8993100f1cbe45376c410f97f4893d9bfcd" TargetMode="External"/><Relationship Id="rId67" Type="http://schemas.openxmlformats.org/officeDocument/2006/relationships/hyperlink" Target="https://etherscan.io/address/0xd65d71e5ecccfcf72b84cad65370626e048d1b33" TargetMode="External"/><Relationship Id="rId60" Type="http://schemas.openxmlformats.org/officeDocument/2006/relationships/hyperlink" Target="https://etherscan.io/address/0x303c741bb15c9c4b1c72320f6df702b32da80519" TargetMode="External"/><Relationship Id="rId165" Type="http://schemas.openxmlformats.org/officeDocument/2006/relationships/hyperlink" Target="https://etherscan.io/address/0xeb2b00042ce4522ce2d1aacee6f312d26c4eb9d6" TargetMode="External"/><Relationship Id="rId69" Type="http://schemas.openxmlformats.org/officeDocument/2006/relationships/hyperlink" Target="https://etherscan.io/address/0x04b7f4195595d8132dd8249cc8dc7e79a6ae772b" TargetMode="External"/><Relationship Id="rId164" Type="http://schemas.openxmlformats.org/officeDocument/2006/relationships/hyperlink" Target="https://etherscan.io/address/0xca582d9655a50e6512045740deb0de3a7ee5281f" TargetMode="External"/><Relationship Id="rId163" Type="http://schemas.openxmlformats.org/officeDocument/2006/relationships/hyperlink" Target="https://etherscan.io/address/0x77afe94859163abf0b90725d69e904ea91446c7b" TargetMode="External"/><Relationship Id="rId162" Type="http://schemas.openxmlformats.org/officeDocument/2006/relationships/hyperlink" Target="https://etherscan.io/address/0x998a7fd73446cd6532bf3058a270581730b27137" TargetMode="External"/><Relationship Id="rId169" Type="http://schemas.openxmlformats.org/officeDocument/2006/relationships/hyperlink" Target="https://etherscan.io/address/0xe04cf52e9fafa3d9bf14c407afff94165ef835f7" TargetMode="External"/><Relationship Id="rId168" Type="http://schemas.openxmlformats.org/officeDocument/2006/relationships/hyperlink" Target="https://etherscan.io/address/0x0c05ec4db907cfb91b2a1a29e7b86688b7568a6d" TargetMode="External"/><Relationship Id="rId167" Type="http://schemas.openxmlformats.org/officeDocument/2006/relationships/hyperlink" Target="https://etherscan.io/address/0xb9fa6e54025b4f0829d8e1b42e8b846914659632" TargetMode="External"/><Relationship Id="rId166" Type="http://schemas.openxmlformats.org/officeDocument/2006/relationships/hyperlink" Target="https://etherscan.io/address/0x091933ee1088cdf5daace8baec0997a4e93f0dd6" TargetMode="External"/><Relationship Id="rId51" Type="http://schemas.openxmlformats.org/officeDocument/2006/relationships/hyperlink" Target="https://etherscan.io/address/0xcdbf58a9a9b54a2c43800c50c7192946de858321" TargetMode="External"/><Relationship Id="rId50" Type="http://schemas.openxmlformats.org/officeDocument/2006/relationships/hyperlink" Target="https://etherscan.io/address/0xca8fa8f0b631ecdb18cda619c4fc9d197c8affca" TargetMode="External"/><Relationship Id="rId53" Type="http://schemas.openxmlformats.org/officeDocument/2006/relationships/hyperlink" Target="https://etherscan.io/address/0x6d9d2b30df394f17a5058aceb9a4d3446f1bc042" TargetMode="External"/><Relationship Id="rId52" Type="http://schemas.openxmlformats.org/officeDocument/2006/relationships/hyperlink" Target="https://etherscan.io/address/0x79f67f689b9925710d4dda2a39d680e9cea61c81" TargetMode="External"/><Relationship Id="rId55" Type="http://schemas.openxmlformats.org/officeDocument/2006/relationships/hyperlink" Target="https://etherscan.io/address/0x54cee0ef273d3d08ed120b0c561c0284a4c4490e" TargetMode="External"/><Relationship Id="rId161" Type="http://schemas.openxmlformats.org/officeDocument/2006/relationships/hyperlink" Target="https://etherscan.io/address/0x1fe29b608c1cab7b7354fc96c7bbb2a68355ced6" TargetMode="External"/><Relationship Id="rId54" Type="http://schemas.openxmlformats.org/officeDocument/2006/relationships/hyperlink" Target="https://etherscan.io/address/0x1f72b240b6fffceba07bdaa097cc7b216a643a0f" TargetMode="External"/><Relationship Id="rId160" Type="http://schemas.openxmlformats.org/officeDocument/2006/relationships/hyperlink" Target="https://etherscan.io/address/0x828103b231b39fffce028562412b3c04a4640e64" TargetMode="External"/><Relationship Id="rId57" Type="http://schemas.openxmlformats.org/officeDocument/2006/relationships/hyperlink" Target="https://etherscan.io/address/0xff2ac8c5834a7585fcc97edb8ba2431c4beab487" TargetMode="External"/><Relationship Id="rId56" Type="http://schemas.openxmlformats.org/officeDocument/2006/relationships/hyperlink" Target="https://etherscan.io/address/0x6e414cfad874d8ee716ea0299d40011207c907b8" TargetMode="External"/><Relationship Id="rId159" Type="http://schemas.openxmlformats.org/officeDocument/2006/relationships/hyperlink" Target="https://etherscan.io/address/0x0f00294c6e4c30d9ffc0557fec6c586e6f8c3935" TargetMode="External"/><Relationship Id="rId59" Type="http://schemas.openxmlformats.org/officeDocument/2006/relationships/hyperlink" Target="https://etherscan.io/address/0xcaaad25746a0e04a3c7eff86422991b00fd3d76a" TargetMode="External"/><Relationship Id="rId154" Type="http://schemas.openxmlformats.org/officeDocument/2006/relationships/hyperlink" Target="https://etherscan.io/address/0xc4cf565a5d25ee2803c9b8e91fc3d7c62e79fe69" TargetMode="External"/><Relationship Id="rId58" Type="http://schemas.openxmlformats.org/officeDocument/2006/relationships/hyperlink" Target="https://etherscan.io/address/0x0a8f6257ef3ed3efdd8dd18dd9294d3e333ad7fc" TargetMode="External"/><Relationship Id="rId153" Type="http://schemas.openxmlformats.org/officeDocument/2006/relationships/hyperlink" Target="https://etherscan.io/address/0x50bd66bfddf48b8914602bf51c93756731ec51ae" TargetMode="External"/><Relationship Id="rId152" Type="http://schemas.openxmlformats.org/officeDocument/2006/relationships/hyperlink" Target="https://etherscan.io/address/0x2268f45acb887e0a4e9c8714798fa7892629e91f" TargetMode="External"/><Relationship Id="rId151" Type="http://schemas.openxmlformats.org/officeDocument/2006/relationships/hyperlink" Target="https://etherscan.io/address/0x5f0cc098cfef729a0c1072268945d1a5fd57b45d" TargetMode="External"/><Relationship Id="rId158" Type="http://schemas.openxmlformats.org/officeDocument/2006/relationships/hyperlink" Target="https://etherscan.io/address/0x19d599012788b991ff542f31208bab21ea38403e" TargetMode="External"/><Relationship Id="rId157" Type="http://schemas.openxmlformats.org/officeDocument/2006/relationships/hyperlink" Target="https://etherscan.io/address/0xd05e6bf1a00b5b4c9df909309f19e29af792422b" TargetMode="External"/><Relationship Id="rId156" Type="http://schemas.openxmlformats.org/officeDocument/2006/relationships/hyperlink" Target="https://etherscan.io/address/0xba18ded5e0d604a86428282964ae0bb249ceb9d0" TargetMode="External"/><Relationship Id="rId155" Type="http://schemas.openxmlformats.org/officeDocument/2006/relationships/hyperlink" Target="https://etherscan.io/address/0x7ae92148e79d60a0749fd6de374c8e81dfddf792" TargetMode="External"/><Relationship Id="rId107" Type="http://schemas.openxmlformats.org/officeDocument/2006/relationships/hyperlink" Target="https://etherscan.io/address/0x1342a001544b8b7ae4a5d374e33114c66d78bd5f" TargetMode="External"/><Relationship Id="rId228" Type="http://schemas.openxmlformats.org/officeDocument/2006/relationships/hyperlink" Target="https://etherscan.io/address/0x31c84a968736fcfe02a9ba274e0fa515a4a6659c" TargetMode="External"/><Relationship Id="rId106" Type="http://schemas.openxmlformats.org/officeDocument/2006/relationships/hyperlink" Target="https://etherscan.io/address/0xd4914762f9bd566bd0882b71af5439c0476d2ff6" TargetMode="External"/><Relationship Id="rId227" Type="http://schemas.openxmlformats.org/officeDocument/2006/relationships/hyperlink" Target="https://etherscan.io/address/0xe3f53355cdbeaf2afafc4fc22be0a5c02570061a" TargetMode="External"/><Relationship Id="rId105" Type="http://schemas.openxmlformats.org/officeDocument/2006/relationships/hyperlink" Target="https://etherscan.io/address/0x2b6ed29a95753c3ad948348e3e7b1a251080ffb9" TargetMode="External"/><Relationship Id="rId226" Type="http://schemas.openxmlformats.org/officeDocument/2006/relationships/hyperlink" Target="https://etherscan.io/address/0x8c3389616404fda275cfdba0c7b0b3d1fee9ebdc" TargetMode="External"/><Relationship Id="rId104" Type="http://schemas.openxmlformats.org/officeDocument/2006/relationships/hyperlink" Target="https://etherscan.io/address/0xd40e8cee01a147f0a24524d725ef1f0297ba6b06" TargetMode="External"/><Relationship Id="rId225" Type="http://schemas.openxmlformats.org/officeDocument/2006/relationships/hyperlink" Target="https://etherscan.io/address/0x4920f22b632bfaa40af8d39c31d9607809485952" TargetMode="External"/><Relationship Id="rId109" Type="http://schemas.openxmlformats.org/officeDocument/2006/relationships/hyperlink" Target="https://etherscan.io/address/0x9a1ed80ebc9936cee2d3db944ee6bd8d407e7f9f" TargetMode="External"/><Relationship Id="rId108" Type="http://schemas.openxmlformats.org/officeDocument/2006/relationships/hyperlink" Target="https://etherscan.io/address/0x0a4c79ce84202b03e95b7a692e5d728d83c44c76" TargetMode="External"/><Relationship Id="rId229" Type="http://schemas.openxmlformats.org/officeDocument/2006/relationships/hyperlink" Target="https://etherscan.io/address/0x896dfee1afeb6336e86911bd5a341c1264e5611a" TargetMode="External"/><Relationship Id="rId220" Type="http://schemas.openxmlformats.org/officeDocument/2006/relationships/hyperlink" Target="https://etherscan.io/address/0x539c92186f7c6cc4cbf443f26ef84c595babbca1" TargetMode="External"/><Relationship Id="rId103" Type="http://schemas.openxmlformats.org/officeDocument/2006/relationships/hyperlink" Target="https://etherscan.io/address/0x0c23fc0ef06716d2f8ba19bc4bed56d045581f2d" TargetMode="External"/><Relationship Id="rId224" Type="http://schemas.openxmlformats.org/officeDocument/2006/relationships/hyperlink" Target="https://etherscan.io/address/0xd2b0b1daed605718080f861034d3241f1cfd89cb" TargetMode="External"/><Relationship Id="rId102" Type="http://schemas.openxmlformats.org/officeDocument/2006/relationships/hyperlink" Target="https://etherscan.io/address/0x5b5b69f4e0add2df5d2176d7dbd20b4897bc7ec4" TargetMode="External"/><Relationship Id="rId223" Type="http://schemas.openxmlformats.org/officeDocument/2006/relationships/hyperlink" Target="https://etherscan.io/address/0x1bb762b16438f8b287626fd1042bc6f6848cc286" TargetMode="External"/><Relationship Id="rId101" Type="http://schemas.openxmlformats.org/officeDocument/2006/relationships/hyperlink" Target="https://etherscan.io/address/0xd65fb7d4cb595833e84c3c094bd4779bab0d4c62" TargetMode="External"/><Relationship Id="rId222" Type="http://schemas.openxmlformats.org/officeDocument/2006/relationships/hyperlink" Target="https://etherscan.io/address/0x868dab0b8e21ec0a48b726a1ccf25826c78c6d7f" TargetMode="External"/><Relationship Id="rId100" Type="http://schemas.openxmlformats.org/officeDocument/2006/relationships/hyperlink" Target="https://etherscan.io/address/0x595faf77e533a5cd30ab5859c9a0116de8bad8db" TargetMode="External"/><Relationship Id="rId221" Type="http://schemas.openxmlformats.org/officeDocument/2006/relationships/hyperlink" Target="https://etherscan.io/address/0xbfbbfaccd1126a11b8f84c60b09859f80f3bd10f" TargetMode="External"/><Relationship Id="rId217" Type="http://schemas.openxmlformats.org/officeDocument/2006/relationships/hyperlink" Target="https://etherscan.io/address/0xe780a56306ba1e6bb331952c22539b858af9f77d" TargetMode="External"/><Relationship Id="rId216" Type="http://schemas.openxmlformats.org/officeDocument/2006/relationships/hyperlink" Target="https://etherscan.io/address/0x2c4d7c2008f829f6b514d182a911dfc30a2f55a8" TargetMode="External"/><Relationship Id="rId215" Type="http://schemas.openxmlformats.org/officeDocument/2006/relationships/hyperlink" Target="https://etherscan.io/address/0x47bf6da8e0c2ff8212b2f95325359caf592e04c2" TargetMode="External"/><Relationship Id="rId214" Type="http://schemas.openxmlformats.org/officeDocument/2006/relationships/hyperlink" Target="https://etherscan.io/address/0x12f2ca74a06773b4c35f856d2bfd913ee02d3c21" TargetMode="External"/><Relationship Id="rId219" Type="http://schemas.openxmlformats.org/officeDocument/2006/relationships/hyperlink" Target="https://etherscan.io/address/0xbed96d0840201011df1467379a5d311e0040073a" TargetMode="External"/><Relationship Id="rId218" Type="http://schemas.openxmlformats.org/officeDocument/2006/relationships/hyperlink" Target="https://etherscan.io/address/0xd9858d573a26bca124282afa21ca4f4a06eff98a" TargetMode="External"/><Relationship Id="rId213" Type="http://schemas.openxmlformats.org/officeDocument/2006/relationships/hyperlink" Target="https://etherscan.io/address/0x05576087d1ad92873da0a3b76e7105195935b0f5" TargetMode="External"/><Relationship Id="rId212" Type="http://schemas.openxmlformats.org/officeDocument/2006/relationships/hyperlink" Target="https://etherscan.io/address/0x51cab40a6895d2a5c092f3766b3b9830884b0adf" TargetMode="External"/><Relationship Id="rId211" Type="http://schemas.openxmlformats.org/officeDocument/2006/relationships/hyperlink" Target="https://etherscan.io/address/0x8b505e2871f7deb7a63895208e8227dcaa1bff05" TargetMode="External"/><Relationship Id="rId210" Type="http://schemas.openxmlformats.org/officeDocument/2006/relationships/hyperlink" Target="https://etherscan.io/address/0xfdfeb7474b6b104f32599948bb7f8ed81b06def3" TargetMode="External"/><Relationship Id="rId129" Type="http://schemas.openxmlformats.org/officeDocument/2006/relationships/hyperlink" Target="https://etherscan.io/address/0x4756eeebf378046f8dd3cb6fa908d93bfd45f139" TargetMode="External"/><Relationship Id="rId128" Type="http://schemas.openxmlformats.org/officeDocument/2006/relationships/hyperlink" Target="https://etherscan.io/address/0x43dffbf34c06eaf9cd1f9b4c6848b0f1891434b3" TargetMode="External"/><Relationship Id="rId127" Type="http://schemas.openxmlformats.org/officeDocument/2006/relationships/hyperlink" Target="https://etherscan.io/address/0xdfb6a4b143f6a1de4725c451c46433801de52bfd" TargetMode="External"/><Relationship Id="rId126" Type="http://schemas.openxmlformats.org/officeDocument/2006/relationships/hyperlink" Target="https://etherscan.io/address/0x47029dc4f3922706bf670d335c45550cff4f6a35" TargetMode="External"/><Relationship Id="rId121" Type="http://schemas.openxmlformats.org/officeDocument/2006/relationships/hyperlink" Target="https://etherscan.io/address/0x76ae5632ae65d95dd704218920f7d8ac4daef9cc" TargetMode="External"/><Relationship Id="rId120" Type="http://schemas.openxmlformats.org/officeDocument/2006/relationships/hyperlink" Target="https://etherscan.io/address/0x795cbc7a670d06e56cd2197d4ca175e081a416ad" TargetMode="External"/><Relationship Id="rId125" Type="http://schemas.openxmlformats.org/officeDocument/2006/relationships/hyperlink" Target="https://etherscan.io/address/0x37e3bc492735d3d84f2b126cffaf4f0a95bff049" TargetMode="External"/><Relationship Id="rId124" Type="http://schemas.openxmlformats.org/officeDocument/2006/relationships/hyperlink" Target="https://etherscan.io/address/0x18709e89bd403f470088abdacebe86cc60dda12e" TargetMode="External"/><Relationship Id="rId123" Type="http://schemas.openxmlformats.org/officeDocument/2006/relationships/hyperlink" Target="https://etherscan.io/address/0x8156b28ca956c3a8bab86e1d38d8648d58cd23ec" TargetMode="External"/><Relationship Id="rId122" Type="http://schemas.openxmlformats.org/officeDocument/2006/relationships/hyperlink" Target="https://etherscan.io/address/0x3262f13a39efaca789ae58390441c9ed76bc658a" TargetMode="External"/><Relationship Id="rId95" Type="http://schemas.openxmlformats.org/officeDocument/2006/relationships/hyperlink" Target="https://etherscan.io/address/0x1bd3fc5ac794e7af8e834a8a4d25b08acd9266ce" TargetMode="External"/><Relationship Id="rId94" Type="http://schemas.openxmlformats.org/officeDocument/2006/relationships/hyperlink" Target="https://etherscan.io/address/0x282edab8a933bc1c02649fe3ea2842ecbe9928a7" TargetMode="External"/><Relationship Id="rId97" Type="http://schemas.openxmlformats.org/officeDocument/2006/relationships/hyperlink" Target="https://etherscan.io/address/0xf196c023de1f19d6529133759f449c4b01ce0f51" TargetMode="External"/><Relationship Id="rId96" Type="http://schemas.openxmlformats.org/officeDocument/2006/relationships/hyperlink" Target="https://etherscan.io/address/0x2fd56159f4c8664a1de5c75e430338cfa58cd5b9" TargetMode="External"/><Relationship Id="rId99" Type="http://schemas.openxmlformats.org/officeDocument/2006/relationships/hyperlink" Target="https://etherscan.io/address/0xd47b4a4c6207b1ee0eb1dd4e5c46a19b50fec00b" TargetMode="External"/><Relationship Id="rId98" Type="http://schemas.openxmlformats.org/officeDocument/2006/relationships/hyperlink" Target="https://etherscan.io/address/0xa5068741aecfeb8f8ff503d6e73e13b6586a6980" TargetMode="External"/><Relationship Id="rId91" Type="http://schemas.openxmlformats.org/officeDocument/2006/relationships/hyperlink" Target="https://etherscan.io/address/0x8d95842b0bca501446683be598e12f1c616770c1" TargetMode="External"/><Relationship Id="rId90" Type="http://schemas.openxmlformats.org/officeDocument/2006/relationships/hyperlink" Target="https://etherscan.io/address/0x807cc0e799dcc651d94595e1f7f6e7373ef8f96a" TargetMode="External"/><Relationship Id="rId93" Type="http://schemas.openxmlformats.org/officeDocument/2006/relationships/hyperlink" Target="https://etherscan.io/address/0x6fb8ebc19bc2a9fa4413ba6a0ca6fa99e974b461" TargetMode="External"/><Relationship Id="rId92" Type="http://schemas.openxmlformats.org/officeDocument/2006/relationships/hyperlink" Target="https://etherscan.io/address/0x999e77c988c4c1451d3b1c104a6cca7813a9946e" TargetMode="External"/><Relationship Id="rId118" Type="http://schemas.openxmlformats.org/officeDocument/2006/relationships/hyperlink" Target="https://etherscan.io/address/0xfd898a0f677e97a9031654fc79a27cb5e31da34a" TargetMode="External"/><Relationship Id="rId117" Type="http://schemas.openxmlformats.org/officeDocument/2006/relationships/hyperlink" Target="https://etherscan.io/address/0x701c484bfb40ac628afa487b6082f084b14af0bd" TargetMode="External"/><Relationship Id="rId116" Type="http://schemas.openxmlformats.org/officeDocument/2006/relationships/hyperlink" Target="https://etherscan.io/address/0x67f706db3bbd04a250eed049386c5d09c4ee31f0" TargetMode="External"/><Relationship Id="rId115" Type="http://schemas.openxmlformats.org/officeDocument/2006/relationships/hyperlink" Target="https://etherscan.io/address/0xd04daa65144b97f147fbc9a9b45e741df0a28fd7" TargetMode="External"/><Relationship Id="rId119" Type="http://schemas.openxmlformats.org/officeDocument/2006/relationships/hyperlink" Target="https://etherscan.io/address/0xd49a1525b46f9149ff665807c925bd83b5a6d7e3" TargetMode="External"/><Relationship Id="rId110" Type="http://schemas.openxmlformats.org/officeDocument/2006/relationships/hyperlink" Target="https://etherscan.io/address/0x2eb08efb9e10d9f56e46938f28c13ecb33f67b15" TargetMode="External"/><Relationship Id="rId230" Type="http://schemas.openxmlformats.org/officeDocument/2006/relationships/drawing" Target="../drawings/drawing1.xml"/><Relationship Id="rId114" Type="http://schemas.openxmlformats.org/officeDocument/2006/relationships/hyperlink" Target="https://etherscan.io/address/0xbf3aeb96e164ae67e763d9e050ff124e7c3fdd28" TargetMode="External"/><Relationship Id="rId113" Type="http://schemas.openxmlformats.org/officeDocument/2006/relationships/hyperlink" Target="https://etherscan.io/address/0x9845e1909dca337944a0272f1f9f7249833d2d19" TargetMode="External"/><Relationship Id="rId112" Type="http://schemas.openxmlformats.org/officeDocument/2006/relationships/hyperlink" Target="https://etherscan.io/address/0xc91f493d7ded10623e356a52455dbb715f51b3c6" TargetMode="External"/><Relationship Id="rId111" Type="http://schemas.openxmlformats.org/officeDocument/2006/relationships/hyperlink" Target="https://etherscan.io/address/0xa0e239b0abf4582366adaff486ee268c848c4409" TargetMode="External"/><Relationship Id="rId206" Type="http://schemas.openxmlformats.org/officeDocument/2006/relationships/hyperlink" Target="https://etherscan.io/address/0xcd3a1a7d3b49a23f07ea9470adeea6d5060bdc82" TargetMode="External"/><Relationship Id="rId205" Type="http://schemas.openxmlformats.org/officeDocument/2006/relationships/hyperlink" Target="https://etherscan.io/address/0x09c6612b3868d4b5b13e6a68477fb29d4bbc2c89" TargetMode="External"/><Relationship Id="rId204" Type="http://schemas.openxmlformats.org/officeDocument/2006/relationships/hyperlink" Target="https://etherscan.io/address/0xcba5777b729ba026d3dc09cd6701d0106789b7cc" TargetMode="External"/><Relationship Id="rId203" Type="http://schemas.openxmlformats.org/officeDocument/2006/relationships/hyperlink" Target="https://etherscan.io/address/0x2f2d854c1d6d5bb8936bb85bc07c28ebb42c9b10" TargetMode="External"/><Relationship Id="rId209" Type="http://schemas.openxmlformats.org/officeDocument/2006/relationships/hyperlink" Target="https://etherscan.io/address/0x918fa381cb534677bad24afb29cb3c2acaf16385" TargetMode="External"/><Relationship Id="rId208" Type="http://schemas.openxmlformats.org/officeDocument/2006/relationships/hyperlink" Target="https://etherscan.io/address/0x3f8cff57fb4592a0ba46c66d2239486b8690842e" TargetMode="External"/><Relationship Id="rId207" Type="http://schemas.openxmlformats.org/officeDocument/2006/relationships/hyperlink" Target="https://etherscan.io/address/0x9030dcb01830eaa3d8ba285a824a05d8fb489ad0" TargetMode="External"/><Relationship Id="rId202" Type="http://schemas.openxmlformats.org/officeDocument/2006/relationships/hyperlink" Target="https://etherscan.io/address/0xa3ae36c55a076e849b9d3de677d1e0b6e9c98e84" TargetMode="External"/><Relationship Id="rId201" Type="http://schemas.openxmlformats.org/officeDocument/2006/relationships/hyperlink" Target="https://etherscan.io/address/0x195b91ccebd51aa61d851fe531f5612dea4efbfd" TargetMode="External"/><Relationship Id="rId200" Type="http://schemas.openxmlformats.org/officeDocument/2006/relationships/hyperlink" Target="https://etherscan.io/address/0xa77fe4592675e319ca07f7b07cf48f953b8b9000" TargetMode="External"/></Relationships>
</file>

<file path=xl/worksheets/_rels/sheet2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2.xml"/><Relationship Id="rId1" Type="http://schemas.openxmlformats.org/officeDocument/2006/relationships/hyperlink" Target="https://etherscan.io/address/0x1db92e2eebc8e0c075a02bea49a2935bcd2dfcf4" TargetMode="External"/><Relationship Id="rId2" Type="http://schemas.openxmlformats.org/officeDocument/2006/relationships/hyperlink" Target="https://etherscan.io/address/0xbf94f0ac752c739f623c463b5210a7fb2cbb420b" TargetMode="External"/><Relationship Id="rId3" Type="http://schemas.openxmlformats.org/officeDocument/2006/relationships/hyperlink" Target="https://etherscan.io/address/0xf7858da8a6617f7c6d0ff2bcafdb6d2eedf64840" TargetMode="External"/><Relationship Id="rId4" Type="http://schemas.openxmlformats.org/officeDocument/2006/relationships/hyperlink" Target="https://etherscan.io/address/0xc3ae71fe59f5133ba180cbbd76536a70dec23d40" TargetMode="External"/><Relationship Id="rId9" Type="http://schemas.openxmlformats.org/officeDocument/2006/relationships/hyperlink" Target="https://etherscan.io/address/0x1e143b2588705dfea63a17f2032ca123df995ce0" TargetMode="External"/><Relationship Id="rId5" Type="http://schemas.openxmlformats.org/officeDocument/2006/relationships/hyperlink" Target="https://etherscan.io/address/0x4e7b110335511f662fdbb01bf958a7844118c0d4" TargetMode="External"/><Relationship Id="rId6" Type="http://schemas.openxmlformats.org/officeDocument/2006/relationships/hyperlink" Target="https://etherscan.io/address/0xcbffcb2c38ecd19468d366d392ac0c1dc7f04bb6" TargetMode="External"/><Relationship Id="rId7" Type="http://schemas.openxmlformats.org/officeDocument/2006/relationships/hyperlink" Target="https://etherscan.io/address/0xf51cd688b8744b1bfd2fba70d050de85ec4fb9fb" TargetMode="External"/><Relationship Id="rId8" Type="http://schemas.openxmlformats.org/officeDocument/2006/relationships/hyperlink" Target="https://etherscan.io/address/0xe95f6604a591f6ba33accb43a8a885c9c272108c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adastat.net/accounts/4d63344c3a55ea00c7860c76780b78062224efaff02c05e9e9011f52" TargetMode="External"/><Relationship Id="rId194" Type="http://schemas.openxmlformats.org/officeDocument/2006/relationships/hyperlink" Target="https://adastat.net/pools/d66b1218d56cb0c9c3937207b3ae61bbff21ae212ae791722062f0e1" TargetMode="External"/><Relationship Id="rId193" Type="http://schemas.openxmlformats.org/officeDocument/2006/relationships/hyperlink" Target="https://adastat.net/accounts/1f7c2dd66bec030c8a358b4432d96cf36acde262495c04cebdcfea18" TargetMode="External"/><Relationship Id="rId192" Type="http://schemas.openxmlformats.org/officeDocument/2006/relationships/hyperlink" Target="https://adastat.net/accounts/1f7c2dd66bec030c8a358b4432d96cf36acde262495c04cebdcfea18" TargetMode="External"/><Relationship Id="rId191" Type="http://schemas.openxmlformats.org/officeDocument/2006/relationships/hyperlink" Target="https://adastat.net/pools/cb40e0cff388865448b04c364ff941ccf576bb2c7f8c804bdc153769" TargetMode="External"/><Relationship Id="rId187" Type="http://schemas.openxmlformats.org/officeDocument/2006/relationships/hyperlink" Target="https://adastat.net/accounts/db63e83cf0ef6beb1ad6323ce9888c1917cf7d7c4c7c42d04f905f1a" TargetMode="External"/><Relationship Id="rId186" Type="http://schemas.openxmlformats.org/officeDocument/2006/relationships/hyperlink" Target="https://adastat.net/accounts/db63e83cf0ef6beb1ad6323ce9888c1917cf7d7c4c7c42d04f905f1a" TargetMode="External"/><Relationship Id="rId185" Type="http://schemas.openxmlformats.org/officeDocument/2006/relationships/hyperlink" Target="https://adastat.net/pools/b3cc3005f1dccbc88230eb66d6e99c2f1bfa32273044473e17d9e10b" TargetMode="External"/><Relationship Id="rId184" Type="http://schemas.openxmlformats.org/officeDocument/2006/relationships/hyperlink" Target="https://adastat.net/accounts/23990c2d7e70bac8f9bab21a224f3556430c24ea5743456df5bb334f" TargetMode="External"/><Relationship Id="rId189" Type="http://schemas.openxmlformats.org/officeDocument/2006/relationships/hyperlink" Target="https://adastat.net/accounts/4d63344c3a55ea00c7860c76780b78062224efaff02c05e9e9011f52" TargetMode="External"/><Relationship Id="rId188" Type="http://schemas.openxmlformats.org/officeDocument/2006/relationships/hyperlink" Target="https://adastat.net/pools/0322ccfd1f68a8a288057d64428123bb6efed9d6b5c9fe2864db7507" TargetMode="External"/><Relationship Id="rId183" Type="http://schemas.openxmlformats.org/officeDocument/2006/relationships/hyperlink" Target="https://adastat.net/accounts/23990c2d7e70bac8f9bab21a224f3556430c24ea5743456df5bb334f" TargetMode="External"/><Relationship Id="rId182" Type="http://schemas.openxmlformats.org/officeDocument/2006/relationships/hyperlink" Target="https://adastat.net/accounts/6945569453ef1c8655fdf632a196d31c3304ec0c44a0119a95acf6e5" TargetMode="External"/><Relationship Id="rId181" Type="http://schemas.openxmlformats.org/officeDocument/2006/relationships/hyperlink" Target="https://adastat.net/accounts/6945569453ef1c8655fdf632a196d31c3304ec0c44a0119a95acf6e5" TargetMode="External"/><Relationship Id="rId180" Type="http://schemas.openxmlformats.org/officeDocument/2006/relationships/hyperlink" Target="https://adastat.net/pools/2c73900f65624d4279bee7bdad0a16c0df083c332048784e2fdffa35" TargetMode="External"/><Relationship Id="rId176" Type="http://schemas.openxmlformats.org/officeDocument/2006/relationships/hyperlink" Target="https://adastat.net/accounts/182695057974a32513b7ff0af90a311fc414c39f803d7c2ff7850f04" TargetMode="External"/><Relationship Id="rId175" Type="http://schemas.openxmlformats.org/officeDocument/2006/relationships/hyperlink" Target="https://adastat.net/accounts/182695057974a32513b7ff0af90a311fc414c39f803d7c2ff7850f04" TargetMode="External"/><Relationship Id="rId174" Type="http://schemas.openxmlformats.org/officeDocument/2006/relationships/hyperlink" Target="https://adastat.net/pools/875acc163537a9629bfafcf64703077ef91b63f395c5402ed65fa67b" TargetMode="External"/><Relationship Id="rId173" Type="http://schemas.openxmlformats.org/officeDocument/2006/relationships/hyperlink" Target="https://adastat.net/accounts/cbcad742089a70ef1cd92cebc2752f9806eaaff554f32a51880fd80b" TargetMode="External"/><Relationship Id="rId179" Type="http://schemas.openxmlformats.org/officeDocument/2006/relationships/hyperlink" Target="https://adastat.net/accounts/203f7bc8fe747cbefc8be82376bedc7d6155001f780b0208daea83f4" TargetMode="External"/><Relationship Id="rId178" Type="http://schemas.openxmlformats.org/officeDocument/2006/relationships/hyperlink" Target="https://adastat.net/accounts/203f7bc8fe747cbefc8be82376bedc7d6155001f780b0208daea83f4" TargetMode="External"/><Relationship Id="rId177" Type="http://schemas.openxmlformats.org/officeDocument/2006/relationships/hyperlink" Target="https://adastat.net/pools/d918835729aaab9d4dca82c60079a6c643d65141f909730ecfeb3aef" TargetMode="External"/><Relationship Id="rId198" Type="http://schemas.openxmlformats.org/officeDocument/2006/relationships/hyperlink" Target="https://adastat.net/accounts/de4f7a524e1a4dae27eed119f4aea86ad3952976b46042016ba1d540" TargetMode="External"/><Relationship Id="rId197" Type="http://schemas.openxmlformats.org/officeDocument/2006/relationships/hyperlink" Target="https://adastat.net/pools/b405a62715301a625c2fd5eb3f5b16be9f1f3f0452f5b8b9286997c4" TargetMode="External"/><Relationship Id="rId196" Type="http://schemas.openxmlformats.org/officeDocument/2006/relationships/hyperlink" Target="https://adastat.net/accounts/84335fed5fe9d6d114ef15ed8b35cc772e34b0520b8c1dbf01244b9c" TargetMode="External"/><Relationship Id="rId195" Type="http://schemas.openxmlformats.org/officeDocument/2006/relationships/hyperlink" Target="https://adastat.net/accounts/84335fed5fe9d6d114ef15ed8b35cc772e34b0520b8c1dbf01244b9c" TargetMode="External"/><Relationship Id="rId199" Type="http://schemas.openxmlformats.org/officeDocument/2006/relationships/hyperlink" Target="https://adastat.net/accounts/de4f7a524e1a4dae27eed119f4aea86ad3952976b46042016ba1d540" TargetMode="External"/><Relationship Id="rId150" Type="http://schemas.openxmlformats.org/officeDocument/2006/relationships/hyperlink" Target="https://adastat.net/accounts/024ad5c090a78a38b381510470555f4f1966c3415af7703df4a22877" TargetMode="External"/><Relationship Id="rId392" Type="http://schemas.openxmlformats.org/officeDocument/2006/relationships/hyperlink" Target="https://adastat.net/accounts/4104543a7c7bbfdb6364ee24ef27f21275265a4c7b06185736896f6e" TargetMode="External"/><Relationship Id="rId391" Type="http://schemas.openxmlformats.org/officeDocument/2006/relationships/hyperlink" Target="https://adastat.net/accounts/4104543a7c7bbfdb6364ee24ef27f21275265a4c7b06185736896f6e" TargetMode="External"/><Relationship Id="rId390" Type="http://schemas.openxmlformats.org/officeDocument/2006/relationships/hyperlink" Target="https://adastat.net/pools/ac5ba151fae6889e25021acc723b0e34655828bf3328b6f1180e1d65" TargetMode="External"/><Relationship Id="rId1" Type="http://schemas.openxmlformats.org/officeDocument/2006/relationships/hyperlink" Target="https://adastat.net/accounts/96a4200f7d2c9dc78ec9cb9d9236ea8486ac61327a360b4f8c7f1481" TargetMode="External"/><Relationship Id="rId2" Type="http://schemas.openxmlformats.org/officeDocument/2006/relationships/hyperlink" Target="https://adastat.net/accounts/96a4200f7d2c9dc78ec9cb9d9236ea8486ac61327a360b4f8c7f1481" TargetMode="External"/><Relationship Id="rId3" Type="http://schemas.openxmlformats.org/officeDocument/2006/relationships/hyperlink" Target="https://adastat.net/accounts/03e3efb5ebfb7c69e9f23d7dcb3971b808acc4f12733241876ed6401" TargetMode="External"/><Relationship Id="rId149" Type="http://schemas.openxmlformats.org/officeDocument/2006/relationships/hyperlink" Target="https://adastat.net/accounts/024ad5c090a78a38b381510470555f4f1966c3415af7703df4a22877" TargetMode="External"/><Relationship Id="rId4" Type="http://schemas.openxmlformats.org/officeDocument/2006/relationships/hyperlink" Target="https://adastat.net/accounts/03e3efb5ebfb7c69e9f23d7dcb3971b808acc4f12733241876ed6401" TargetMode="External"/><Relationship Id="rId148" Type="http://schemas.openxmlformats.org/officeDocument/2006/relationships/hyperlink" Target="https://adastat.net/accounts/5b7e15cdc358ade6e53afb2ff7a765119dbb3b6b0d447682cf42dabf" TargetMode="External"/><Relationship Id="rId1090" Type="http://schemas.openxmlformats.org/officeDocument/2006/relationships/hyperlink" Target="https://adastat.net/pools/0880d4856cfd12765d47e8a3e9750a7593b008a63b759e27e723c450" TargetMode="External"/><Relationship Id="rId1091" Type="http://schemas.openxmlformats.org/officeDocument/2006/relationships/hyperlink" Target="https://adastat.net/accounts/5bef12ac4ef4f4d30be24894c9ecf7f3f29dadd7f30b643bb6cd491c" TargetMode="External"/><Relationship Id="rId1092" Type="http://schemas.openxmlformats.org/officeDocument/2006/relationships/hyperlink" Target="https://adastat.net/accounts/5bef12ac4ef4f4d30be24894c9ecf7f3f29dadd7f30b643bb6cd491c" TargetMode="External"/><Relationship Id="rId1093" Type="http://schemas.openxmlformats.org/officeDocument/2006/relationships/hyperlink" Target="https://adastat.net/pools/be80794a946cf5e578846fc81e3c62ac13f4ab3335e0f5dc046edad4" TargetMode="External"/><Relationship Id="rId1094" Type="http://schemas.openxmlformats.org/officeDocument/2006/relationships/hyperlink" Target="https://adastat.net/accounts/3924bb8a91c2a3b99f0dfbb057159f441be40c0387d325aadd361799" TargetMode="External"/><Relationship Id="rId9" Type="http://schemas.openxmlformats.org/officeDocument/2006/relationships/hyperlink" Target="https://adastat.net/pools/0338d4f1c5e8ebee0689e22148c1483d411c5587d0ab986b8e824428" TargetMode="External"/><Relationship Id="rId143" Type="http://schemas.openxmlformats.org/officeDocument/2006/relationships/hyperlink" Target="https://adastat.net/accounts/31ce691e1ced705bc72a36c8c5417ea745a2fdc900bde18966611b15" TargetMode="External"/><Relationship Id="rId385" Type="http://schemas.openxmlformats.org/officeDocument/2006/relationships/hyperlink" Target="https://adastat.net/accounts/a82a57fc42525212c6764d1706d107e66f6bdf9358ba0e40a617c442" TargetMode="External"/><Relationship Id="rId1095" Type="http://schemas.openxmlformats.org/officeDocument/2006/relationships/hyperlink" Target="https://adastat.net/accounts/3924bb8a91c2a3b99f0dfbb057159f441be40c0387d325aadd361799" TargetMode="External"/><Relationship Id="rId142" Type="http://schemas.openxmlformats.org/officeDocument/2006/relationships/hyperlink" Target="https://adastat.net/accounts/31ce691e1ced705bc72a36c8c5417ea745a2fdc900bde18966611b15" TargetMode="External"/><Relationship Id="rId384" Type="http://schemas.openxmlformats.org/officeDocument/2006/relationships/hyperlink" Target="https://adastat.net/pools/153806dbcd134ddee69a8c5204e38ac80448f62342f8c23cfe4b7edf" TargetMode="External"/><Relationship Id="rId1096" Type="http://schemas.openxmlformats.org/officeDocument/2006/relationships/hyperlink" Target="https://adastat.net/pools/213ccec05701bd77a8613e48f09ea42504c50d5d709ad16339ef0638" TargetMode="External"/><Relationship Id="rId141" Type="http://schemas.openxmlformats.org/officeDocument/2006/relationships/hyperlink" Target="https://adastat.net/pools/40183423c226189d508db4b21bf94b790cf4d096134a9afbc2bd5318" TargetMode="External"/><Relationship Id="rId383" Type="http://schemas.openxmlformats.org/officeDocument/2006/relationships/hyperlink" Target="https://adastat.net/accounts/30ef3b49b191b970b62c3fe134fa00892fd55382297753dff77beaad" TargetMode="External"/><Relationship Id="rId1097" Type="http://schemas.openxmlformats.org/officeDocument/2006/relationships/hyperlink" Target="https://adastat.net/accounts/02b6deae0bc0beaedf53258916c8d3b0374de24a1f14e1ce77748c78" TargetMode="External"/><Relationship Id="rId140" Type="http://schemas.openxmlformats.org/officeDocument/2006/relationships/hyperlink" Target="https://adastat.net/accounts/7b7aeb4eb5cb9be8f41c15bf0bc7797c52be6819e2c3bc3535449f05" TargetMode="External"/><Relationship Id="rId382" Type="http://schemas.openxmlformats.org/officeDocument/2006/relationships/hyperlink" Target="https://adastat.net/accounts/30ef3b49b191b970b62c3fe134fa00892fd55382297753dff77beaad" TargetMode="External"/><Relationship Id="rId1098" Type="http://schemas.openxmlformats.org/officeDocument/2006/relationships/hyperlink" Target="https://adastat.net/accounts/02b6deae0bc0beaedf53258916c8d3b0374de24a1f14e1ce77748c78" TargetMode="External"/><Relationship Id="rId5" Type="http://schemas.openxmlformats.org/officeDocument/2006/relationships/hyperlink" Target="https://adastat.net/accounts/08d5e9c83facc29f9caba2172743fd04f93f4ac243d10b94b807d587" TargetMode="External"/><Relationship Id="rId147" Type="http://schemas.openxmlformats.org/officeDocument/2006/relationships/hyperlink" Target="https://adastat.net/pools/a3d7b1f62e5ee8cbb833f4db6e45b2c39f17eecc1d2a1bf90c407dc4" TargetMode="External"/><Relationship Id="rId389" Type="http://schemas.openxmlformats.org/officeDocument/2006/relationships/hyperlink" Target="https://adastat.net/accounts/3240ed770981042664847f4cc293fb4edb83336dab3d3edba382a51a" TargetMode="External"/><Relationship Id="rId1099" Type="http://schemas.openxmlformats.org/officeDocument/2006/relationships/hyperlink" Target="https://adastat.net/pools/31c4a56aec831daf9de9a038f9681f0720b9638d9f62f0b2d4aad007" TargetMode="External"/><Relationship Id="rId6" Type="http://schemas.openxmlformats.org/officeDocument/2006/relationships/hyperlink" Target="https://adastat.net/accounts/08d5e9c83facc29f9caba2172743fd04f93f4ac243d10b94b807d587" TargetMode="External"/><Relationship Id="rId146" Type="http://schemas.openxmlformats.org/officeDocument/2006/relationships/hyperlink" Target="https://adastat.net/accounts/346505c0c4fd565bff6c02333b107c39aa1cd2ace19a19dd42337b1c" TargetMode="External"/><Relationship Id="rId388" Type="http://schemas.openxmlformats.org/officeDocument/2006/relationships/hyperlink" Target="https://adastat.net/accounts/3240ed770981042664847f4cc293fb4edb83336dab3d3edba382a51a" TargetMode="External"/><Relationship Id="rId7" Type="http://schemas.openxmlformats.org/officeDocument/2006/relationships/hyperlink" Target="https://adastat.net/accounts/96b61bd12b5747d1ba8198d25a478c75c5b40a01552b460c552220d0" TargetMode="External"/><Relationship Id="rId145" Type="http://schemas.openxmlformats.org/officeDocument/2006/relationships/hyperlink" Target="https://adastat.net/accounts/346505c0c4fd565bff6c02333b107c39aa1cd2ace19a19dd42337b1c" TargetMode="External"/><Relationship Id="rId387" Type="http://schemas.openxmlformats.org/officeDocument/2006/relationships/hyperlink" Target="https://adastat.net/pools/34eb602eb435e3c6a4feb6d766a44735ca09e963f82098973c85951e" TargetMode="External"/><Relationship Id="rId8" Type="http://schemas.openxmlformats.org/officeDocument/2006/relationships/hyperlink" Target="https://adastat.net/accounts/96b61bd12b5747d1ba8198d25a478c75c5b40a01552b460c552220d0" TargetMode="External"/><Relationship Id="rId144" Type="http://schemas.openxmlformats.org/officeDocument/2006/relationships/hyperlink" Target="https://adastat.net/pools/b0c53bbb91bd03c5417c87c7488a83de68f5ea27aefb886c9fc4ff27" TargetMode="External"/><Relationship Id="rId386" Type="http://schemas.openxmlformats.org/officeDocument/2006/relationships/hyperlink" Target="https://adastat.net/accounts/a82a57fc42525212c6764d1706d107e66f6bdf9358ba0e40a617c442" TargetMode="External"/><Relationship Id="rId381" Type="http://schemas.openxmlformats.org/officeDocument/2006/relationships/hyperlink" Target="https://adastat.net/pools/7f6c103302f96390d478a170fe80938b76fccd8a23490e3b6ddebcf7" TargetMode="External"/><Relationship Id="rId380" Type="http://schemas.openxmlformats.org/officeDocument/2006/relationships/hyperlink" Target="https://adastat.net/accounts/6df8d17a1d287c573f06e300f23e81aa4c2f08be6138c3e7c6df8ccb" TargetMode="External"/><Relationship Id="rId139" Type="http://schemas.openxmlformats.org/officeDocument/2006/relationships/hyperlink" Target="https://adastat.net/accounts/7b7aeb4eb5cb9be8f41c15bf0bc7797c52be6819e2c3bc3535449f05" TargetMode="External"/><Relationship Id="rId138" Type="http://schemas.openxmlformats.org/officeDocument/2006/relationships/hyperlink" Target="https://adastat.net/pools/41b8741536cd484687a4c3adcdc07211cfce03ca58727212336acc5e" TargetMode="External"/><Relationship Id="rId137" Type="http://schemas.openxmlformats.org/officeDocument/2006/relationships/hyperlink" Target="https://adastat.net/accounts/7b2fe7fa8c91b6e1df0e3d31d9af4744df7f9476a11a3ac20c62c137" TargetMode="External"/><Relationship Id="rId379" Type="http://schemas.openxmlformats.org/officeDocument/2006/relationships/hyperlink" Target="https://adastat.net/accounts/6df8d17a1d287c573f06e300f23e81aa4c2f08be6138c3e7c6df8ccb" TargetMode="External"/><Relationship Id="rId1080" Type="http://schemas.openxmlformats.org/officeDocument/2006/relationships/hyperlink" Target="https://adastat.net/accounts/a584cca99c0ab05a121b965b2ae9276766d1a3c0f776eba06ad4b931" TargetMode="External"/><Relationship Id="rId1081" Type="http://schemas.openxmlformats.org/officeDocument/2006/relationships/hyperlink" Target="https://adastat.net/pools/d69b6b16c6a135c4157365ded9b0d772d44c7628a05b49741d3ae25c" TargetMode="External"/><Relationship Id="rId1082" Type="http://schemas.openxmlformats.org/officeDocument/2006/relationships/hyperlink" Target="https://adastat.net/accounts/6896210facd5cad596f08ae66e7dbe7d473746e5d295977610e361a2" TargetMode="External"/><Relationship Id="rId1083" Type="http://schemas.openxmlformats.org/officeDocument/2006/relationships/hyperlink" Target="https://adastat.net/accounts/6896210facd5cad596f08ae66e7dbe7d473746e5d295977610e361a2" TargetMode="External"/><Relationship Id="rId132" Type="http://schemas.openxmlformats.org/officeDocument/2006/relationships/hyperlink" Target="https://adastat.net/pools/7d89d3f11170f5874c5b781b80864be392edcd9c8715ccce18155a8f" TargetMode="External"/><Relationship Id="rId374" Type="http://schemas.openxmlformats.org/officeDocument/2006/relationships/hyperlink" Target="https://adastat.net/accounts/da0c3f06ecb7a22a4a6ca8580a89f601745afb5ecc68e1acd75d53e1" TargetMode="External"/><Relationship Id="rId1084" Type="http://schemas.openxmlformats.org/officeDocument/2006/relationships/hyperlink" Target="https://adastat.net/pools/c6fbd4e484a28211695206e1b53f1409e7cef8c62d3f6b24bab2f600" TargetMode="External"/><Relationship Id="rId131" Type="http://schemas.openxmlformats.org/officeDocument/2006/relationships/hyperlink" Target="https://adastat.net/accounts/764dcf557b2859c76e225b04517a27235e2cbc4b093eb2137e4957f1" TargetMode="External"/><Relationship Id="rId373" Type="http://schemas.openxmlformats.org/officeDocument/2006/relationships/hyperlink" Target="https://adastat.net/accounts/da0c3f06ecb7a22a4a6ca8580a89f601745afb5ecc68e1acd75d53e1" TargetMode="External"/><Relationship Id="rId1085" Type="http://schemas.openxmlformats.org/officeDocument/2006/relationships/hyperlink" Target="https://adastat.net/accounts/ab4312a5a0fb65889386902b163e9931bd54eff6fad3478170d18a77" TargetMode="External"/><Relationship Id="rId130" Type="http://schemas.openxmlformats.org/officeDocument/2006/relationships/hyperlink" Target="https://adastat.net/accounts/764dcf557b2859c76e225b04517a27235e2cbc4b093eb2137e4957f1" TargetMode="External"/><Relationship Id="rId372" Type="http://schemas.openxmlformats.org/officeDocument/2006/relationships/hyperlink" Target="https://adastat.net/pools/643472a2db02c7f92f787355a2be6206d44201517594211a887b1e88" TargetMode="External"/><Relationship Id="rId1086" Type="http://schemas.openxmlformats.org/officeDocument/2006/relationships/hyperlink" Target="https://adastat.net/accounts/ab4312a5a0fb65889386902b163e9931bd54eff6fad3478170d18a77" TargetMode="External"/><Relationship Id="rId371" Type="http://schemas.openxmlformats.org/officeDocument/2006/relationships/hyperlink" Target="https://adastat.net/accounts/fb8b0c268db13e1edced205816002bd428274a2b37b8641188c0d4df" TargetMode="External"/><Relationship Id="rId1087" Type="http://schemas.openxmlformats.org/officeDocument/2006/relationships/hyperlink" Target="https://adastat.net/pools/abacadaba9f12a8b5382fc370e4e7e69421fb59831bb4ecca3a11d9b" TargetMode="External"/><Relationship Id="rId136" Type="http://schemas.openxmlformats.org/officeDocument/2006/relationships/hyperlink" Target="https://adastat.net/accounts/7b2fe7fa8c91b6e1df0e3d31d9af4744df7f9476a11a3ac20c62c137" TargetMode="External"/><Relationship Id="rId378" Type="http://schemas.openxmlformats.org/officeDocument/2006/relationships/hyperlink" Target="https://adastat.net/pools/a10865dae2d543ee9f13e98bff70ea81565bb6e4343b15b765f78174" TargetMode="External"/><Relationship Id="rId1088" Type="http://schemas.openxmlformats.org/officeDocument/2006/relationships/hyperlink" Target="https://adastat.net/accounts/89cd7861f4128d49116eb7e19deb914c7232d5036d5137a88ad1abf6" TargetMode="External"/><Relationship Id="rId135" Type="http://schemas.openxmlformats.org/officeDocument/2006/relationships/hyperlink" Target="https://adastat.net/pools/c473846af5dfa3d56d2bdb765d8a2835be6dcc5c70be5cc4ff136a45" TargetMode="External"/><Relationship Id="rId377" Type="http://schemas.openxmlformats.org/officeDocument/2006/relationships/hyperlink" Target="https://adastat.net/accounts/d0ea27eec7663b4898d396e8a33466daa0d474d687701fa240d57f2f" TargetMode="External"/><Relationship Id="rId1089" Type="http://schemas.openxmlformats.org/officeDocument/2006/relationships/hyperlink" Target="https://adastat.net/accounts/89cd7861f4128d49116eb7e19deb914c7232d5036d5137a88ad1abf6" TargetMode="External"/><Relationship Id="rId134" Type="http://schemas.openxmlformats.org/officeDocument/2006/relationships/hyperlink" Target="https://adastat.net/accounts/0e7e6664809738399ae47108203dd897855014767be7c4730d1f0a80" TargetMode="External"/><Relationship Id="rId376" Type="http://schemas.openxmlformats.org/officeDocument/2006/relationships/hyperlink" Target="https://adastat.net/accounts/d0ea27eec7663b4898d396e8a33466daa0d474d687701fa240d57f2f" TargetMode="External"/><Relationship Id="rId133" Type="http://schemas.openxmlformats.org/officeDocument/2006/relationships/hyperlink" Target="https://adastat.net/accounts/0e7e6664809738399ae47108203dd897855014767be7c4730d1f0a80" TargetMode="External"/><Relationship Id="rId375" Type="http://schemas.openxmlformats.org/officeDocument/2006/relationships/hyperlink" Target="https://adastat.net/pools/8871f659c6ce6a29afc0c52963cc872898db31235bead5b4a514b746" TargetMode="External"/><Relationship Id="rId172" Type="http://schemas.openxmlformats.org/officeDocument/2006/relationships/hyperlink" Target="https://adastat.net/accounts/cbcad742089a70ef1cd92cebc2752f9806eaaff554f32a51880fd80b" TargetMode="External"/><Relationship Id="rId171" Type="http://schemas.openxmlformats.org/officeDocument/2006/relationships/hyperlink" Target="https://adastat.net/pools/926b65d00c21aa1fb19e44faa2293e342578ed6a80aca4a551191a70" TargetMode="External"/><Relationship Id="rId170" Type="http://schemas.openxmlformats.org/officeDocument/2006/relationships/hyperlink" Target="https://adastat.net/accounts/fb8460093a77a29eac356b0e5727b91c4ac1e4d69c2b215c057be5e9" TargetMode="External"/><Relationship Id="rId165" Type="http://schemas.openxmlformats.org/officeDocument/2006/relationships/hyperlink" Target="https://adastat.net/pools/0e773f93f9dab25a991cbb62922e4579ea7b0595ea183d0d7732961a" TargetMode="External"/><Relationship Id="rId164" Type="http://schemas.openxmlformats.org/officeDocument/2006/relationships/hyperlink" Target="https://adastat.net/accounts/2e405232230b9cf0bc779d28877afb1cd34ff1074caf5b6060827be8" TargetMode="External"/><Relationship Id="rId163" Type="http://schemas.openxmlformats.org/officeDocument/2006/relationships/hyperlink" Target="https://adastat.net/accounts/2e405232230b9cf0bc779d28877afb1cd34ff1074caf5b6060827be8" TargetMode="External"/><Relationship Id="rId162" Type="http://schemas.openxmlformats.org/officeDocument/2006/relationships/hyperlink" Target="https://adastat.net/pools/56b76df4f3653a6faf62f6f6838045cf9f3dde69a1eee353de526ee4" TargetMode="External"/><Relationship Id="rId169" Type="http://schemas.openxmlformats.org/officeDocument/2006/relationships/hyperlink" Target="https://adastat.net/accounts/fb8460093a77a29eac356b0e5727b91c4ac1e4d69c2b215c057be5e9" TargetMode="External"/><Relationship Id="rId168" Type="http://schemas.openxmlformats.org/officeDocument/2006/relationships/hyperlink" Target="https://adastat.net/pools/ba90de47f28afe4bf8b3b999af16b31c233a631b962e47b9483477f4" TargetMode="External"/><Relationship Id="rId167" Type="http://schemas.openxmlformats.org/officeDocument/2006/relationships/hyperlink" Target="https://adastat.net/accounts/d61b91a555bed4a52458812a7858bdc61155f200b97aede3a1158930" TargetMode="External"/><Relationship Id="rId166" Type="http://schemas.openxmlformats.org/officeDocument/2006/relationships/hyperlink" Target="https://adastat.net/accounts/d61b91a555bed4a52458812a7858bdc61155f200b97aede3a1158930" TargetMode="External"/><Relationship Id="rId161" Type="http://schemas.openxmlformats.org/officeDocument/2006/relationships/hyperlink" Target="https://adastat.net/accounts/f74d2c5f09fd6d9742bb6d266f6e998ba3390f459c49fb9433c0287d" TargetMode="External"/><Relationship Id="rId160" Type="http://schemas.openxmlformats.org/officeDocument/2006/relationships/hyperlink" Target="https://adastat.net/accounts/f74d2c5f09fd6d9742bb6d266f6e998ba3390f459c49fb9433c0287d" TargetMode="External"/><Relationship Id="rId159" Type="http://schemas.openxmlformats.org/officeDocument/2006/relationships/hyperlink" Target="https://adastat.net/pools/6622bb2a073669662fed0eff7b22539af53b7ff9610901659d0a1e07" TargetMode="External"/><Relationship Id="rId154" Type="http://schemas.openxmlformats.org/officeDocument/2006/relationships/hyperlink" Target="https://adastat.net/accounts/c8fabd808daa92878eee02f86c082808ee13575063917a9b8629c432" TargetMode="External"/><Relationship Id="rId396" Type="http://schemas.openxmlformats.org/officeDocument/2006/relationships/hyperlink" Target="https://adastat.net/pools/523484ee98a83c3139c66eeef334d67f96467241d34abb655baeade0" TargetMode="External"/><Relationship Id="rId153" Type="http://schemas.openxmlformats.org/officeDocument/2006/relationships/hyperlink" Target="https://adastat.net/pools/b49a54a4bca1160af57d6314d4c1110b0c071db47eaaa08b619c4fa1" TargetMode="External"/><Relationship Id="rId395" Type="http://schemas.openxmlformats.org/officeDocument/2006/relationships/hyperlink" Target="https://adastat.net/accounts/5e2394dfd02c85bfe19f8b066c3b1172c82cc4ab9213b90122708452" TargetMode="External"/><Relationship Id="rId152" Type="http://schemas.openxmlformats.org/officeDocument/2006/relationships/hyperlink" Target="https://adastat.net/accounts/d916a7d9f9a9626e4bee8d3c20f649195a19cab92942df7539b7d2b1" TargetMode="External"/><Relationship Id="rId394" Type="http://schemas.openxmlformats.org/officeDocument/2006/relationships/hyperlink" Target="https://adastat.net/accounts/5e2394dfd02c85bfe19f8b066c3b1172c82cc4ab9213b90122708452" TargetMode="External"/><Relationship Id="rId151" Type="http://schemas.openxmlformats.org/officeDocument/2006/relationships/hyperlink" Target="https://adastat.net/accounts/d916a7d9f9a9626e4bee8d3c20f649195a19cab92942df7539b7d2b1" TargetMode="External"/><Relationship Id="rId393" Type="http://schemas.openxmlformats.org/officeDocument/2006/relationships/hyperlink" Target="https://adastat.net/pools/13d3a7c2fbc1e210ce97ac1a3973bc4bc9d03f7d3906545a19782f7a" TargetMode="External"/><Relationship Id="rId158" Type="http://schemas.openxmlformats.org/officeDocument/2006/relationships/hyperlink" Target="https://adastat.net/accounts/6c58333fa4dfc7ab9d76c5e0c442c2a3fda877a8d703fa758af33126" TargetMode="External"/><Relationship Id="rId157" Type="http://schemas.openxmlformats.org/officeDocument/2006/relationships/hyperlink" Target="https://adastat.net/accounts/6c58333fa4dfc7ab9d76c5e0c442c2a3fda877a8d703fa758af33126" TargetMode="External"/><Relationship Id="rId399" Type="http://schemas.openxmlformats.org/officeDocument/2006/relationships/hyperlink" Target="https://adastat.net/pools/a56e07cb5cd11a2d2b6bff3c6ecbc7ddc79205e2831560792f06e795" TargetMode="External"/><Relationship Id="rId156" Type="http://schemas.openxmlformats.org/officeDocument/2006/relationships/hyperlink" Target="https://adastat.net/pools/c473846af5dfa3d56d2bdb765d8a2835be6dcc5c70be5cc4ff136a45" TargetMode="External"/><Relationship Id="rId398" Type="http://schemas.openxmlformats.org/officeDocument/2006/relationships/hyperlink" Target="https://adastat.net/accounts/924facb500167f4f901870997b2acf77b8cd34d754862360e1bd6581" TargetMode="External"/><Relationship Id="rId155" Type="http://schemas.openxmlformats.org/officeDocument/2006/relationships/hyperlink" Target="https://adastat.net/accounts/c8fabd808daa92878eee02f86c082808ee13575063917a9b8629c432" TargetMode="External"/><Relationship Id="rId397" Type="http://schemas.openxmlformats.org/officeDocument/2006/relationships/hyperlink" Target="https://adastat.net/accounts/924facb500167f4f901870997b2acf77b8cd34d754862360e1bd6581" TargetMode="External"/><Relationship Id="rId808" Type="http://schemas.openxmlformats.org/officeDocument/2006/relationships/hyperlink" Target="https://adastat.net/pools/56b76df4f3653a6faf62f6f6838045cf9f3dde69a1eee353de526ee4" TargetMode="External"/><Relationship Id="rId807" Type="http://schemas.openxmlformats.org/officeDocument/2006/relationships/hyperlink" Target="https://adastat.net/accounts/57397ca58ff108df6b8945b5d1da46bf3d4c74fcd488325de136171a" TargetMode="External"/><Relationship Id="rId806" Type="http://schemas.openxmlformats.org/officeDocument/2006/relationships/hyperlink" Target="https://adastat.net/accounts/57397ca58ff108df6b8945b5d1da46bf3d4c74fcd488325de136171a" TargetMode="External"/><Relationship Id="rId805" Type="http://schemas.openxmlformats.org/officeDocument/2006/relationships/hyperlink" Target="https://adastat.net/pools/bbe8aaed7d10e53102f4cd78fd3e504d8ff0c0009243da208893b970" TargetMode="External"/><Relationship Id="rId809" Type="http://schemas.openxmlformats.org/officeDocument/2006/relationships/hyperlink" Target="https://adastat.net/accounts/5728736963244a56228d77fa67baf4d0e0f51169c7385ce2fceb95ee" TargetMode="External"/><Relationship Id="rId800" Type="http://schemas.openxmlformats.org/officeDocument/2006/relationships/hyperlink" Target="https://adastat.net/accounts/05aff649d23ab516acb2df8df6de0d434d35c8f9a35af12d4ce30d20" TargetMode="External"/><Relationship Id="rId804" Type="http://schemas.openxmlformats.org/officeDocument/2006/relationships/hyperlink" Target="https://adastat.net/accounts/9c0261b23afb18e5322754ecd94656f74954aa2d3b813f08f383cd3e" TargetMode="External"/><Relationship Id="rId803" Type="http://schemas.openxmlformats.org/officeDocument/2006/relationships/hyperlink" Target="https://adastat.net/accounts/9c0261b23afb18e5322754ecd94656f74954aa2d3b813f08f383cd3e" TargetMode="External"/><Relationship Id="rId802" Type="http://schemas.openxmlformats.org/officeDocument/2006/relationships/hyperlink" Target="https://adastat.net/pools/ee89064ccaa9a12ba93acdd1b3789c282b44b7df858e762a0e35b36f" TargetMode="External"/><Relationship Id="rId801" Type="http://schemas.openxmlformats.org/officeDocument/2006/relationships/hyperlink" Target="https://adastat.net/accounts/05aff649d23ab516acb2df8df6de0d434d35c8f9a35af12d4ce30d20" TargetMode="External"/><Relationship Id="rId40" Type="http://schemas.openxmlformats.org/officeDocument/2006/relationships/hyperlink" Target="https://adastat.net/accounts/38e5174b4e1a5d9821cc1171f26a8c288650d3fd9995c3c92602a031" TargetMode="External"/><Relationship Id="rId1334" Type="http://schemas.openxmlformats.org/officeDocument/2006/relationships/hyperlink" Target="https://adastat.net/accounts/899be8f52ee3e14a90a64ab8f06b2ee5c35e12f7844750a45031a988" TargetMode="External"/><Relationship Id="rId1335" Type="http://schemas.openxmlformats.org/officeDocument/2006/relationships/hyperlink" Target="https://adastat.net/accounts/899be8f52ee3e14a90a64ab8f06b2ee5c35e12f7844750a45031a988" TargetMode="External"/><Relationship Id="rId42" Type="http://schemas.openxmlformats.org/officeDocument/2006/relationships/hyperlink" Target="https://adastat.net/accounts/e548fec27516ca85e7eef5ce4dc39086c0893d81cc2363214c6ec1a6" TargetMode="External"/><Relationship Id="rId1336" Type="http://schemas.openxmlformats.org/officeDocument/2006/relationships/hyperlink" Target="https://adastat.net/pools/de950fe87de4b25c5a63b5ddf89578adf92e36cdf2035f1da11797d4" TargetMode="External"/><Relationship Id="rId41" Type="http://schemas.openxmlformats.org/officeDocument/2006/relationships/hyperlink" Target="https://adastat.net/pools/266a21992f779be68c1476fab8e9bf1015e7b4c428ee8c3b899f65dd" TargetMode="External"/><Relationship Id="rId1337" Type="http://schemas.openxmlformats.org/officeDocument/2006/relationships/hyperlink" Target="https://adastat.net/accounts/478a08d505bc32c5c31e9d2cd997e7a57e6925684decf4e60d323374" TargetMode="External"/><Relationship Id="rId44" Type="http://schemas.openxmlformats.org/officeDocument/2006/relationships/hyperlink" Target="https://adastat.net/pools/135605c391fc48beac4460c153b6bb0cfff2e29963920d2fa6b6e656" TargetMode="External"/><Relationship Id="rId1338" Type="http://schemas.openxmlformats.org/officeDocument/2006/relationships/hyperlink" Target="https://adastat.net/accounts/478a08d505bc32c5c31e9d2cd997e7a57e6925684decf4e60d323374" TargetMode="External"/><Relationship Id="rId43" Type="http://schemas.openxmlformats.org/officeDocument/2006/relationships/hyperlink" Target="https://adastat.net/accounts/e548fec27516ca85e7eef5ce4dc39086c0893d81cc2363214c6ec1a6" TargetMode="External"/><Relationship Id="rId1339" Type="http://schemas.openxmlformats.org/officeDocument/2006/relationships/hyperlink" Target="https://adastat.net/pools/bdd750e173f3d606c1af13b8661da7c0b5fa43121741c593cceec822" TargetMode="External"/><Relationship Id="rId46" Type="http://schemas.openxmlformats.org/officeDocument/2006/relationships/hyperlink" Target="https://adastat.net/accounts/84577e27b57b7c07140a32396b630491d70e82b0fbb27dbb7a5932af" TargetMode="External"/><Relationship Id="rId45" Type="http://schemas.openxmlformats.org/officeDocument/2006/relationships/hyperlink" Target="https://adastat.net/accounts/84577e27b57b7c07140a32396b630491d70e82b0fbb27dbb7a5932af" TargetMode="External"/><Relationship Id="rId509" Type="http://schemas.openxmlformats.org/officeDocument/2006/relationships/hyperlink" Target="https://adastat.net/accounts/301e6670b432ea00f5f76249a3c55da5f33c1fa423e8564b7cc9eb7b" TargetMode="External"/><Relationship Id="rId508" Type="http://schemas.openxmlformats.org/officeDocument/2006/relationships/hyperlink" Target="https://adastat.net/pools/accd28c048ea968ffdd99c91d927f125574f3c88bdc968e9aabe7806" TargetMode="External"/><Relationship Id="rId503" Type="http://schemas.openxmlformats.org/officeDocument/2006/relationships/hyperlink" Target="https://adastat.net/accounts/fdf0e0ea3cb4a4d287830916f2484aef5b63283576d819b95baf39c5" TargetMode="External"/><Relationship Id="rId745" Type="http://schemas.openxmlformats.org/officeDocument/2006/relationships/hyperlink" Target="https://adastat.net/pools/20b95f87c93f3be9e5094c8fbdb924f9ab8b5e1c7bfb542d3a8bc7fc" TargetMode="External"/><Relationship Id="rId987" Type="http://schemas.openxmlformats.org/officeDocument/2006/relationships/hyperlink" Target="https://adastat.net/accounts/65d4c832aeb8e99a44c2a885d8c7039280c050f33bff9d6eb3507158" TargetMode="External"/><Relationship Id="rId502" Type="http://schemas.openxmlformats.org/officeDocument/2006/relationships/hyperlink" Target="https://adastat.net/accounts/d6226fa447cbf771f9939b656aff064ad550a67e0896daa8ba518a75" TargetMode="External"/><Relationship Id="rId744" Type="http://schemas.openxmlformats.org/officeDocument/2006/relationships/hyperlink" Target="https://adastat.net/accounts/1554687479b1c13e0bf371bee2b82954f4661803f0ee0b1a5a6a8d64" TargetMode="External"/><Relationship Id="rId986" Type="http://schemas.openxmlformats.org/officeDocument/2006/relationships/hyperlink" Target="https://adastat.net/pools/52e22df52e90370f639c99f5c760f0cd67d7f871cd0d0764fae47cd9" TargetMode="External"/><Relationship Id="rId501" Type="http://schemas.openxmlformats.org/officeDocument/2006/relationships/hyperlink" Target="https://adastat.net/accounts/d6226fa447cbf771f9939b656aff064ad550a67e0896daa8ba518a75" TargetMode="External"/><Relationship Id="rId743" Type="http://schemas.openxmlformats.org/officeDocument/2006/relationships/hyperlink" Target="https://adastat.net/accounts/1554687479b1c13e0bf371bee2b82954f4661803f0ee0b1a5a6a8d64" TargetMode="External"/><Relationship Id="rId985" Type="http://schemas.openxmlformats.org/officeDocument/2006/relationships/hyperlink" Target="https://adastat.net/accounts/74707d33d9f2f69551d809c6cf1ed38755ad9b83b619ad3070ba7eb9" TargetMode="External"/><Relationship Id="rId500" Type="http://schemas.openxmlformats.org/officeDocument/2006/relationships/hyperlink" Target="https://adastat.net/pools/86c8a19e4d6227da12d7c9c63c5fd7a83bf227a92089778f7d9ec0f9" TargetMode="External"/><Relationship Id="rId742" Type="http://schemas.openxmlformats.org/officeDocument/2006/relationships/hyperlink" Target="https://adastat.net/pools/c473846af5dfa3d56d2bdb765d8a2835be6dcc5c70be5cc4ff136a45" TargetMode="External"/><Relationship Id="rId984" Type="http://schemas.openxmlformats.org/officeDocument/2006/relationships/hyperlink" Target="https://adastat.net/accounts/74707d33d9f2f69551d809c6cf1ed38755ad9b83b619ad3070ba7eb9" TargetMode="External"/><Relationship Id="rId507" Type="http://schemas.openxmlformats.org/officeDocument/2006/relationships/hyperlink" Target="https://adastat.net/accounts/4417a7d751bcdc66d8383fae3d32f315251625ae689b23e575327838" TargetMode="External"/><Relationship Id="rId749" Type="http://schemas.openxmlformats.org/officeDocument/2006/relationships/hyperlink" Target="https://adastat.net/accounts/ca273b0584d66e5d59f0172236c96c3254b0fcc58406610a30744715" TargetMode="External"/><Relationship Id="rId506" Type="http://schemas.openxmlformats.org/officeDocument/2006/relationships/hyperlink" Target="https://adastat.net/accounts/4417a7d751bcdc66d8383fae3d32f315251625ae689b23e575327838" TargetMode="External"/><Relationship Id="rId748" Type="http://schemas.openxmlformats.org/officeDocument/2006/relationships/hyperlink" Target="https://adastat.net/pools/e2eed9f58a161573050ab9324252b4fcccbf9fe06e1a034b6f91d748" TargetMode="External"/><Relationship Id="rId505" Type="http://schemas.openxmlformats.org/officeDocument/2006/relationships/hyperlink" Target="https://adastat.net/pools/30c6319d1f680470c8d2d48f8d44fd2848fa9b8cd6ac944d4dfc0c54" TargetMode="External"/><Relationship Id="rId747" Type="http://schemas.openxmlformats.org/officeDocument/2006/relationships/hyperlink" Target="https://adastat.net/accounts/c7d7714697c25c4c912114ff58ad86c3b447d5b320f3d9b552b60610" TargetMode="External"/><Relationship Id="rId989" Type="http://schemas.openxmlformats.org/officeDocument/2006/relationships/hyperlink" Target="https://adastat.net/pools/5b5804135b07be6f3635a655ed1b68ddef1854523b45cd1840a6fc33" TargetMode="External"/><Relationship Id="rId504" Type="http://schemas.openxmlformats.org/officeDocument/2006/relationships/hyperlink" Target="https://adastat.net/accounts/fdf0e0ea3cb4a4d287830916f2484aef5b63283576d819b95baf39c5" TargetMode="External"/><Relationship Id="rId746" Type="http://schemas.openxmlformats.org/officeDocument/2006/relationships/hyperlink" Target="https://adastat.net/accounts/c7d7714697c25c4c912114ff58ad86c3b447d5b320f3d9b552b60610" TargetMode="External"/><Relationship Id="rId988" Type="http://schemas.openxmlformats.org/officeDocument/2006/relationships/hyperlink" Target="https://adastat.net/accounts/65d4c832aeb8e99a44c2a885d8c7039280c050f33bff9d6eb3507158" TargetMode="External"/><Relationship Id="rId48" Type="http://schemas.openxmlformats.org/officeDocument/2006/relationships/hyperlink" Target="https://adastat.net/accounts/99d0bbbeacedff2ef98dd0486274788a5ebf44c67805fa5e69035559" TargetMode="External"/><Relationship Id="rId47" Type="http://schemas.openxmlformats.org/officeDocument/2006/relationships/hyperlink" Target="https://adastat.net/pools/921dc3fc11681ad9ccde08c9bc23041808f4b7e8ba231be557db8ab5" TargetMode="External"/><Relationship Id="rId49" Type="http://schemas.openxmlformats.org/officeDocument/2006/relationships/hyperlink" Target="https://adastat.net/accounts/99d0bbbeacedff2ef98dd0486274788a5ebf44c67805fa5e69035559" TargetMode="External"/><Relationship Id="rId741" Type="http://schemas.openxmlformats.org/officeDocument/2006/relationships/hyperlink" Target="https://adastat.net/accounts/12590c307cb568c527c0026bf762771a0b87426ff7e1f150f28a9aeb" TargetMode="External"/><Relationship Id="rId983" Type="http://schemas.openxmlformats.org/officeDocument/2006/relationships/hyperlink" Target="https://adastat.net/pools/96840eba5a4d0ff0d42f7ad5ac83343a0c6a87b1c71bf106cc544855" TargetMode="External"/><Relationship Id="rId1330" Type="http://schemas.openxmlformats.org/officeDocument/2006/relationships/hyperlink" Target="https://adastat.net/pools/db827cb962df26faab4c289f72f36aeee0e42453f1c78b27ea4e22ba" TargetMode="External"/><Relationship Id="rId740" Type="http://schemas.openxmlformats.org/officeDocument/2006/relationships/hyperlink" Target="https://adastat.net/accounts/12590c307cb568c527c0026bf762771a0b87426ff7e1f150f28a9aeb" TargetMode="External"/><Relationship Id="rId982" Type="http://schemas.openxmlformats.org/officeDocument/2006/relationships/hyperlink" Target="https://adastat.net/accounts/850dc7b5c9a05007fe910a867a9eb586c4a1ceadd0f06e0fb7abf4da" TargetMode="External"/><Relationship Id="rId1331" Type="http://schemas.openxmlformats.org/officeDocument/2006/relationships/hyperlink" Target="https://adastat.net/accounts/7568be546626babc00493d688a8d440edd2f9fa9a9777084b68a4d00" TargetMode="External"/><Relationship Id="rId981" Type="http://schemas.openxmlformats.org/officeDocument/2006/relationships/hyperlink" Target="https://adastat.net/accounts/850dc7b5c9a05007fe910a867a9eb586c4a1ceadd0f06e0fb7abf4da" TargetMode="External"/><Relationship Id="rId1332" Type="http://schemas.openxmlformats.org/officeDocument/2006/relationships/hyperlink" Target="https://adastat.net/accounts/7568be546626babc00493d688a8d440edd2f9fa9a9777084b68a4d00" TargetMode="External"/><Relationship Id="rId980" Type="http://schemas.openxmlformats.org/officeDocument/2006/relationships/hyperlink" Target="https://adastat.net/pools/14cb7963696b6f80abb2298dc60bc2abc7d813abb23ac19c6420bca0" TargetMode="External"/><Relationship Id="rId1333" Type="http://schemas.openxmlformats.org/officeDocument/2006/relationships/hyperlink" Target="https://adastat.net/pools/fb4b7b76ea6d857f442cb9569d186f328fc846bb83222c3150ec3346" TargetMode="External"/><Relationship Id="rId1323" Type="http://schemas.openxmlformats.org/officeDocument/2006/relationships/hyperlink" Target="https://adastat.net/accounts/81dd62a83e465e5a18033a88666a0cddc03b6c95bf6f443a1a58ce2b" TargetMode="External"/><Relationship Id="rId1324" Type="http://schemas.openxmlformats.org/officeDocument/2006/relationships/hyperlink" Target="https://adastat.net/pools/32ae538b59a19834504e8b22dff0f703572d7ee1d0e2ea233e1b300c" TargetMode="External"/><Relationship Id="rId31" Type="http://schemas.openxmlformats.org/officeDocument/2006/relationships/hyperlink" Target="https://adastat.net/accounts/0089dca7b14acb4ffe27f4ffe62d5e24fbf68c6cb73ca06abf4bd021" TargetMode="External"/><Relationship Id="rId1325" Type="http://schemas.openxmlformats.org/officeDocument/2006/relationships/hyperlink" Target="https://adastat.net/accounts/b75d9415565816fadc5c638654fbeeabc827e124b4a44ff87921dc19" TargetMode="External"/><Relationship Id="rId30" Type="http://schemas.openxmlformats.org/officeDocument/2006/relationships/hyperlink" Target="https://adastat.net/pools/fcc675f8266022c4a0f8a7f1e24b00896fd742b35f147304c2354442" TargetMode="External"/><Relationship Id="rId1326" Type="http://schemas.openxmlformats.org/officeDocument/2006/relationships/hyperlink" Target="https://adastat.net/accounts/b75d9415565816fadc5c638654fbeeabc827e124b4a44ff87921dc19" TargetMode="External"/><Relationship Id="rId33" Type="http://schemas.openxmlformats.org/officeDocument/2006/relationships/hyperlink" Target="https://adastat.net/pools/31415926227256e22339e7edc3997f23b6bd89c6959488a4519537f7" TargetMode="External"/><Relationship Id="rId1327" Type="http://schemas.openxmlformats.org/officeDocument/2006/relationships/hyperlink" Target="https://adastat.net/pools/fd832d27b5fbe0489409613f50e2139b54a21e613c8a7609dcff556e" TargetMode="External"/><Relationship Id="rId32" Type="http://schemas.openxmlformats.org/officeDocument/2006/relationships/hyperlink" Target="https://adastat.net/accounts/0089dca7b14acb4ffe27f4ffe62d5e24fbf68c6cb73ca06abf4bd021" TargetMode="External"/><Relationship Id="rId1328" Type="http://schemas.openxmlformats.org/officeDocument/2006/relationships/hyperlink" Target="https://adastat.net/accounts/d21810f08b4179ce1376fd66aa40e268138f5fcfdb2246153704bfa8" TargetMode="External"/><Relationship Id="rId35" Type="http://schemas.openxmlformats.org/officeDocument/2006/relationships/hyperlink" Target="https://adastat.net/accounts/41940bf2e26f5142d47c7323258a7e53e50bf4aef39fd74ee6b7fba9" TargetMode="External"/><Relationship Id="rId1329" Type="http://schemas.openxmlformats.org/officeDocument/2006/relationships/hyperlink" Target="https://adastat.net/accounts/d21810f08b4179ce1376fd66aa40e268138f5fcfdb2246153704bfa8" TargetMode="External"/><Relationship Id="rId34" Type="http://schemas.openxmlformats.org/officeDocument/2006/relationships/hyperlink" Target="https://adastat.net/accounts/41940bf2e26f5142d47c7323258a7e53e50bf4aef39fd74ee6b7fba9" TargetMode="External"/><Relationship Id="rId739" Type="http://schemas.openxmlformats.org/officeDocument/2006/relationships/hyperlink" Target="https://adastat.net/pools/2fc479904f9482d1b573977a3af26bb5577545014521eee513f54ef1" TargetMode="External"/><Relationship Id="rId734" Type="http://schemas.openxmlformats.org/officeDocument/2006/relationships/hyperlink" Target="https://adastat.net/accounts/2f4c29acee73ca57ced9345285732a1adfca4fc979a393723efde82f" TargetMode="External"/><Relationship Id="rId976" Type="http://schemas.openxmlformats.org/officeDocument/2006/relationships/hyperlink" Target="https://adastat.net/accounts/d7e5015256c0b1c25081463ffd4144e84e1c9c14cb7ef0f0bf78cb9a" TargetMode="External"/><Relationship Id="rId733" Type="http://schemas.openxmlformats.org/officeDocument/2006/relationships/hyperlink" Target="https://adastat.net/pools/0775f0139af22e1ebf2c3278598816946e750029b70eace3c5135c3e" TargetMode="External"/><Relationship Id="rId975" Type="http://schemas.openxmlformats.org/officeDocument/2006/relationships/hyperlink" Target="https://adastat.net/accounts/d7e5015256c0b1c25081463ffd4144e84e1c9c14cb7ef0f0bf78cb9a" TargetMode="External"/><Relationship Id="rId732" Type="http://schemas.openxmlformats.org/officeDocument/2006/relationships/hyperlink" Target="https://adastat.net/accounts/28f63b647a5aaeb63e65ac9bf6a1b3ba93473d161962e1d118c1c797" TargetMode="External"/><Relationship Id="rId974" Type="http://schemas.openxmlformats.org/officeDocument/2006/relationships/hyperlink" Target="https://adastat.net/pools/92a10197f76a6bf4e27f9c813a80b532d231e5b99da72603b2cd65fb" TargetMode="External"/><Relationship Id="rId731" Type="http://schemas.openxmlformats.org/officeDocument/2006/relationships/hyperlink" Target="https://adastat.net/accounts/28f63b647a5aaeb63e65ac9bf6a1b3ba93473d161962e1d118c1c797" TargetMode="External"/><Relationship Id="rId973" Type="http://schemas.openxmlformats.org/officeDocument/2006/relationships/hyperlink" Target="https://adastat.net/accounts/166069e0874049e7dbc1a0ced087979f2310ef4910dc1567a65a3c9a" TargetMode="External"/><Relationship Id="rId738" Type="http://schemas.openxmlformats.org/officeDocument/2006/relationships/hyperlink" Target="https://adastat.net/accounts/f2127ae2ae37feb5eb5f9f866053938f498c2faf6ccbae0e9551bfba" TargetMode="External"/><Relationship Id="rId737" Type="http://schemas.openxmlformats.org/officeDocument/2006/relationships/hyperlink" Target="https://adastat.net/accounts/f2127ae2ae37feb5eb5f9f866053938f498c2faf6ccbae0e9551bfba" TargetMode="External"/><Relationship Id="rId979" Type="http://schemas.openxmlformats.org/officeDocument/2006/relationships/hyperlink" Target="https://adastat.net/accounts/33a8e3a2c857d8b96fc3f6a0d76345b6f4bdce24ca4071604530518b" TargetMode="External"/><Relationship Id="rId736" Type="http://schemas.openxmlformats.org/officeDocument/2006/relationships/hyperlink" Target="https://adastat.net/pools/072a7705cee8f76cbaff72325340fe821674366002b5398f2a66b07e" TargetMode="External"/><Relationship Id="rId978" Type="http://schemas.openxmlformats.org/officeDocument/2006/relationships/hyperlink" Target="https://adastat.net/accounts/33a8e3a2c857d8b96fc3f6a0d76345b6f4bdce24ca4071604530518b" TargetMode="External"/><Relationship Id="rId735" Type="http://schemas.openxmlformats.org/officeDocument/2006/relationships/hyperlink" Target="https://adastat.net/accounts/2f4c29acee73ca57ced9345285732a1adfca4fc979a393723efde82f" TargetMode="External"/><Relationship Id="rId977" Type="http://schemas.openxmlformats.org/officeDocument/2006/relationships/hyperlink" Target="https://adastat.net/pools/926b65d00c21aa1fb19e44faa2293e342578ed6a80aca4a551191a70" TargetMode="External"/><Relationship Id="rId37" Type="http://schemas.openxmlformats.org/officeDocument/2006/relationships/hyperlink" Target="https://adastat.net/accounts/de675df219b8d66d9c3a0f8aa4e92734be65534865455b0f178612be" TargetMode="External"/><Relationship Id="rId36" Type="http://schemas.openxmlformats.org/officeDocument/2006/relationships/hyperlink" Target="https://adastat.net/pools/99127328c3fed20710b0b807f32b10ccd731125b30de38b9ff973a01" TargetMode="External"/><Relationship Id="rId39" Type="http://schemas.openxmlformats.org/officeDocument/2006/relationships/hyperlink" Target="https://adastat.net/accounts/38e5174b4e1a5d9821cc1171f26a8c288650d3fd9995c3c92602a031" TargetMode="External"/><Relationship Id="rId38" Type="http://schemas.openxmlformats.org/officeDocument/2006/relationships/hyperlink" Target="https://adastat.net/accounts/de675df219b8d66d9c3a0f8aa4e92734be65534865455b0f178612be" TargetMode="External"/><Relationship Id="rId730" Type="http://schemas.openxmlformats.org/officeDocument/2006/relationships/hyperlink" Target="https://adastat.net/pools/a631b46315b1567ef0ce2b2ad4cb63faac09f32ceba6716a7e331e5e" TargetMode="External"/><Relationship Id="rId972" Type="http://schemas.openxmlformats.org/officeDocument/2006/relationships/hyperlink" Target="https://adastat.net/accounts/166069e0874049e7dbc1a0ced087979f2310ef4910dc1567a65a3c9a" TargetMode="External"/><Relationship Id="rId971" Type="http://schemas.openxmlformats.org/officeDocument/2006/relationships/hyperlink" Target="https://adastat.net/pools/e0bfd78fd14b0336186ff6ca79a45f3619102b5bb484f7e0124dfdc0" TargetMode="External"/><Relationship Id="rId1320" Type="http://schemas.openxmlformats.org/officeDocument/2006/relationships/hyperlink" Target="https://adastat.net/accounts/bc135c333e1ac5e88711e935bde1c7a7514058def5c1bfd14ac6a94e" TargetMode="External"/><Relationship Id="rId970" Type="http://schemas.openxmlformats.org/officeDocument/2006/relationships/hyperlink" Target="https://adastat.net/accounts/a5bdee271f82c55dcdb4416809ce0fbe54ae4284e97cf1b6b89e7ac5" TargetMode="External"/><Relationship Id="rId1321" Type="http://schemas.openxmlformats.org/officeDocument/2006/relationships/hyperlink" Target="https://adastat.net/pools/3d1e6611b34537690ace03b54d689eceaf01a3b6c4487f487300ec37" TargetMode="External"/><Relationship Id="rId1322" Type="http://schemas.openxmlformats.org/officeDocument/2006/relationships/hyperlink" Target="https://adastat.net/accounts/81dd62a83e465e5a18033a88666a0cddc03b6c95bf6f443a1a58ce2b" TargetMode="External"/><Relationship Id="rId1114" Type="http://schemas.openxmlformats.org/officeDocument/2006/relationships/hyperlink" Target="https://adastat.net/pools/d34d33e345f006058bf136745a2c6b6e557621cf02dbaa29e71f3a0f" TargetMode="External"/><Relationship Id="rId1356" Type="http://schemas.openxmlformats.org/officeDocument/2006/relationships/hyperlink" Target="https://adastat.net/accounts/8dfc3263a4f57598f35daa1b8a3d593231483a84276224851bae7b92" TargetMode="External"/><Relationship Id="rId1115" Type="http://schemas.openxmlformats.org/officeDocument/2006/relationships/hyperlink" Target="https://adastat.net/accounts/b4bd15ed4d3b56699c314d6e58b3c73e8a6e52668769aaa41a4ad9c8" TargetMode="External"/><Relationship Id="rId1357" Type="http://schemas.openxmlformats.org/officeDocument/2006/relationships/hyperlink" Target="https://adastat.net/accounts/a74c9ce66e4370b042f3844dd3b38ec4151f07b685bec4537034ac20" TargetMode="External"/><Relationship Id="rId20" Type="http://schemas.openxmlformats.org/officeDocument/2006/relationships/hyperlink" Target="https://adastat.net/accounts/851d79dd8d001b79ae46337dc3ca28648cd032709b7fcab24ede1695" TargetMode="External"/><Relationship Id="rId1116" Type="http://schemas.openxmlformats.org/officeDocument/2006/relationships/hyperlink" Target="https://adastat.net/accounts/b4bd15ed4d3b56699c314d6e58b3c73e8a6e52668769aaa41a4ad9c8" TargetMode="External"/><Relationship Id="rId1358" Type="http://schemas.openxmlformats.org/officeDocument/2006/relationships/hyperlink" Target="https://adastat.net/accounts/a74c9ce66e4370b042f3844dd3b38ec4151f07b685bec4537034ac20" TargetMode="External"/><Relationship Id="rId1117" Type="http://schemas.openxmlformats.org/officeDocument/2006/relationships/hyperlink" Target="https://adastat.net/pools/26d2e140cb8d11143501d7883d1cf5a6adba156e1f8f27d327f10b57" TargetMode="External"/><Relationship Id="rId1359" Type="http://schemas.openxmlformats.org/officeDocument/2006/relationships/hyperlink" Target="https://adastat.net/pools/699c814b5a0f3bf2d35b9b0adcfed9fa0fe891881a9ad3c15e2edf73" TargetMode="External"/><Relationship Id="rId22" Type="http://schemas.openxmlformats.org/officeDocument/2006/relationships/hyperlink" Target="https://adastat.net/accounts/a69202e2f82d79f430957e6af570b3c0cd6f2442377a6833df339c39" TargetMode="External"/><Relationship Id="rId1118" Type="http://schemas.openxmlformats.org/officeDocument/2006/relationships/hyperlink" Target="https://adastat.net/accounts/68758b164dfd8830a629c0153864b73957bba87d7c3cad2d61de017d" TargetMode="External"/><Relationship Id="rId21" Type="http://schemas.openxmlformats.org/officeDocument/2006/relationships/hyperlink" Target="https://adastat.net/accounts/851d79dd8d001b79ae46337dc3ca28648cd032709b7fcab24ede1695" TargetMode="External"/><Relationship Id="rId1119" Type="http://schemas.openxmlformats.org/officeDocument/2006/relationships/hyperlink" Target="https://adastat.net/accounts/68758b164dfd8830a629c0153864b73957bba87d7c3cad2d61de017d" TargetMode="External"/><Relationship Id="rId24" Type="http://schemas.openxmlformats.org/officeDocument/2006/relationships/hyperlink" Target="https://adastat.net/accounts/3e5bdd2ed1032fd4ea71cdbc1392136c9c5dce05ccbb38d0902894ec" TargetMode="External"/><Relationship Id="rId23" Type="http://schemas.openxmlformats.org/officeDocument/2006/relationships/hyperlink" Target="https://adastat.net/accounts/a69202e2f82d79f430957e6af570b3c0cd6f2442377a6833df339c39" TargetMode="External"/><Relationship Id="rId525" Type="http://schemas.openxmlformats.org/officeDocument/2006/relationships/hyperlink" Target="https://adastat.net/pools/90a9f94272aa45bb1eb27bb0e2fda43eb4d9bfd31010ab2c9c249896" TargetMode="External"/><Relationship Id="rId767" Type="http://schemas.openxmlformats.org/officeDocument/2006/relationships/hyperlink" Target="https://adastat.net/accounts/26adff1972f6c662f3df59d086feae59387b4fdf7a10fc6c3ea6940c" TargetMode="External"/><Relationship Id="rId524" Type="http://schemas.openxmlformats.org/officeDocument/2006/relationships/hyperlink" Target="https://adastat.net/accounts/258767df0191d9bfe9a5ddf316607f6588b595c10a4dac60b9e6c32a" TargetMode="External"/><Relationship Id="rId766" Type="http://schemas.openxmlformats.org/officeDocument/2006/relationships/hyperlink" Target="https://adastat.net/accounts/26adff1972f6c662f3df59d086feae59387b4fdf7a10fc6c3ea6940c" TargetMode="External"/><Relationship Id="rId523" Type="http://schemas.openxmlformats.org/officeDocument/2006/relationships/hyperlink" Target="https://adastat.net/accounts/258767df0191d9bfe9a5ddf316607f6588b595c10a4dac60b9e6c32a" TargetMode="External"/><Relationship Id="rId765" Type="http://schemas.openxmlformats.org/officeDocument/2006/relationships/hyperlink" Target="https://adastat.net/accounts/ff70e64133affaffab139c01536b9f2f8adc9a34ab7a0a3958549f9e" TargetMode="External"/><Relationship Id="rId522" Type="http://schemas.openxmlformats.org/officeDocument/2006/relationships/hyperlink" Target="https://adastat.net/pools/fdb0d8ba88d434c8dd3ab3974a3401efc7b016e54c7387c63398aec4" TargetMode="External"/><Relationship Id="rId764" Type="http://schemas.openxmlformats.org/officeDocument/2006/relationships/hyperlink" Target="https://adastat.net/accounts/ff70e64133affaffab139c01536b9f2f8adc9a34ab7a0a3958549f9e" TargetMode="External"/><Relationship Id="rId529" Type="http://schemas.openxmlformats.org/officeDocument/2006/relationships/hyperlink" Target="https://adastat.net/accounts/bcbf16686c7201b6aaf61a893dd97bb6cc0aee59aa7280d7f4cbe14f" TargetMode="External"/><Relationship Id="rId528" Type="http://schemas.openxmlformats.org/officeDocument/2006/relationships/hyperlink" Target="https://adastat.net/pools/b91e740582b7166b2238c19dbb081de4cb86be0b27ead58401510c05" TargetMode="External"/><Relationship Id="rId527" Type="http://schemas.openxmlformats.org/officeDocument/2006/relationships/hyperlink" Target="https://adastat.net/accounts/3989e03989c5667fc4f2d1671dff05652e6eacdb5d5d57315d01f112" TargetMode="External"/><Relationship Id="rId769" Type="http://schemas.openxmlformats.org/officeDocument/2006/relationships/hyperlink" Target="https://adastat.net/accounts/28a27c61f6cba2301bd87b6e0aff6632c09e2091fe4e2b1c77478a2e" TargetMode="External"/><Relationship Id="rId526" Type="http://schemas.openxmlformats.org/officeDocument/2006/relationships/hyperlink" Target="https://adastat.net/accounts/3989e03989c5667fc4f2d1671dff05652e6eacdb5d5d57315d01f112" TargetMode="External"/><Relationship Id="rId768" Type="http://schemas.openxmlformats.org/officeDocument/2006/relationships/hyperlink" Target="https://adastat.net/pools/fa58244068bef886049b3e8fbba8aa39f227ce78168efdf7629111c5" TargetMode="External"/><Relationship Id="rId26" Type="http://schemas.openxmlformats.org/officeDocument/2006/relationships/hyperlink" Target="https://adastat.net/accounts/845ab699b6687539d2c55359fb38d35b66e7ed754d6d689c09bda4c2" TargetMode="External"/><Relationship Id="rId25" Type="http://schemas.openxmlformats.org/officeDocument/2006/relationships/hyperlink" Target="https://adastat.net/accounts/3e5bdd2ed1032fd4ea71cdbc1392136c9c5dce05ccbb38d0902894ec" TargetMode="External"/><Relationship Id="rId28" Type="http://schemas.openxmlformats.org/officeDocument/2006/relationships/hyperlink" Target="https://adastat.net/accounts/8e2d2f5e3b1f1503498a268254bebd47f1de996afc8e447ab8db47a1" TargetMode="External"/><Relationship Id="rId1350" Type="http://schemas.openxmlformats.org/officeDocument/2006/relationships/hyperlink" Target="https://adastat.net/accounts/8726db63430243b264aeb52343f47fb6e03eb6453274a01fd6f8a215" TargetMode="External"/><Relationship Id="rId27" Type="http://schemas.openxmlformats.org/officeDocument/2006/relationships/hyperlink" Target="https://adastat.net/accounts/845ab699b6687539d2c55359fb38d35b66e7ed754d6d689c09bda4c2" TargetMode="External"/><Relationship Id="rId1351" Type="http://schemas.openxmlformats.org/officeDocument/2006/relationships/hyperlink" Target="https://adastat.net/pools/d854986d64cb440f9554576eee79542ddd86afa49008f9223da2549e" TargetMode="External"/><Relationship Id="rId521" Type="http://schemas.openxmlformats.org/officeDocument/2006/relationships/hyperlink" Target="https://adastat.net/accounts/cdeb404098d6a12d659af8fb12f3e195265bdbe100162e3223af9d0a" TargetMode="External"/><Relationship Id="rId763" Type="http://schemas.openxmlformats.org/officeDocument/2006/relationships/hyperlink" Target="https://adastat.net/pools/89eba2781e5cd11ccda6be56503702a39e9941e522f04cd5bba22957" TargetMode="External"/><Relationship Id="rId1110" Type="http://schemas.openxmlformats.org/officeDocument/2006/relationships/hyperlink" Target="https://adastat.net/accounts/ac5532a0eb33880175a0fa77b6617699a5f7bb1ffdef3aa28c417df3" TargetMode="External"/><Relationship Id="rId1352" Type="http://schemas.openxmlformats.org/officeDocument/2006/relationships/hyperlink" Target="https://adastat.net/accounts/8777cea3bb19c6937be72c7ba06042245f9fc26d520bca0a1eda70dd" TargetMode="External"/><Relationship Id="rId29" Type="http://schemas.openxmlformats.org/officeDocument/2006/relationships/hyperlink" Target="https://adastat.net/accounts/8e2d2f5e3b1f1503498a268254bebd47f1de996afc8e447ab8db47a1" TargetMode="External"/><Relationship Id="rId520" Type="http://schemas.openxmlformats.org/officeDocument/2006/relationships/hyperlink" Target="https://adastat.net/accounts/cdeb404098d6a12d659af8fb12f3e195265bdbe100162e3223af9d0a" TargetMode="External"/><Relationship Id="rId762" Type="http://schemas.openxmlformats.org/officeDocument/2006/relationships/hyperlink" Target="https://adastat.net/accounts/458d370ae1115c886c2efa629d0ba1a69f416e24968904f15cf08704" TargetMode="External"/><Relationship Id="rId1111" Type="http://schemas.openxmlformats.org/officeDocument/2006/relationships/hyperlink" Target="https://adastat.net/pools/93ca5c2f1eb63054f7c768a807408a43e65d7c68fe56e330db20af51" TargetMode="External"/><Relationship Id="rId1353" Type="http://schemas.openxmlformats.org/officeDocument/2006/relationships/hyperlink" Target="https://adastat.net/accounts/8777cea3bb19c6937be72c7ba06042245f9fc26d520bca0a1eda70dd" TargetMode="External"/><Relationship Id="rId761" Type="http://schemas.openxmlformats.org/officeDocument/2006/relationships/hyperlink" Target="https://adastat.net/accounts/458d370ae1115c886c2efa629d0ba1a69f416e24968904f15cf08704" TargetMode="External"/><Relationship Id="rId1112" Type="http://schemas.openxmlformats.org/officeDocument/2006/relationships/hyperlink" Target="https://adastat.net/accounts/c17ba3ebc842a7ba2c697580f66e8352a57dce9cae2a53e11d666d7d" TargetMode="External"/><Relationship Id="rId1354" Type="http://schemas.openxmlformats.org/officeDocument/2006/relationships/hyperlink" Target="https://adastat.net/pools/eb7d911eb4c0ca066badadab42d80d5b59a5ce996389523a26edb64a" TargetMode="External"/><Relationship Id="rId760" Type="http://schemas.openxmlformats.org/officeDocument/2006/relationships/hyperlink" Target="https://adastat.net/pools/a0fc643d831b144e1dd289f5acf4274aedc331b6a0e4257ef5376520" TargetMode="External"/><Relationship Id="rId1113" Type="http://schemas.openxmlformats.org/officeDocument/2006/relationships/hyperlink" Target="https://adastat.net/accounts/c17ba3ebc842a7ba2c697580f66e8352a57dce9cae2a53e11d666d7d" TargetMode="External"/><Relationship Id="rId1355" Type="http://schemas.openxmlformats.org/officeDocument/2006/relationships/hyperlink" Target="https://adastat.net/accounts/8dfc3263a4f57598f35daa1b8a3d593231483a84276224851bae7b92" TargetMode="External"/><Relationship Id="rId1103" Type="http://schemas.openxmlformats.org/officeDocument/2006/relationships/hyperlink" Target="https://adastat.net/accounts/3c815b6d8963268aee95ba7c7d47bab2b122c98f9f61acb7b506fc02" TargetMode="External"/><Relationship Id="rId1345" Type="http://schemas.openxmlformats.org/officeDocument/2006/relationships/hyperlink" Target="https://adastat.net/pools/a1a13e86037a489911c0983887b675b859e7f499b88e91d8a01a05d8" TargetMode="External"/><Relationship Id="rId1104" Type="http://schemas.openxmlformats.org/officeDocument/2006/relationships/hyperlink" Target="https://adastat.net/accounts/3c815b6d8963268aee95ba7c7d47bab2b122c98f9f61acb7b506fc02" TargetMode="External"/><Relationship Id="rId1346" Type="http://schemas.openxmlformats.org/officeDocument/2006/relationships/hyperlink" Target="https://adastat.net/accounts/7a677434b069a92f71fde89b1a2d6ef545619278dd2c0eee4c9792e6" TargetMode="External"/><Relationship Id="rId1105" Type="http://schemas.openxmlformats.org/officeDocument/2006/relationships/hyperlink" Target="https://adastat.net/pools/c94e6fe1123bf111b77b57994bcd836af8ba2b3aa72cfcefbec2d3d4" TargetMode="External"/><Relationship Id="rId1347" Type="http://schemas.openxmlformats.org/officeDocument/2006/relationships/hyperlink" Target="https://adastat.net/accounts/7a677434b069a92f71fde89b1a2d6ef545619278dd2c0eee4c9792e6" TargetMode="External"/><Relationship Id="rId1106" Type="http://schemas.openxmlformats.org/officeDocument/2006/relationships/hyperlink" Target="https://adastat.net/accounts/57116e85a0d9fa7389da3b11df3c7348d490735e551233a070c4a4d4" TargetMode="External"/><Relationship Id="rId1348" Type="http://schemas.openxmlformats.org/officeDocument/2006/relationships/hyperlink" Target="https://adastat.net/pools/45822f964089d86a48f9630e0187f26b4dbba9013ac7b1e04c443c82" TargetMode="External"/><Relationship Id="rId11" Type="http://schemas.openxmlformats.org/officeDocument/2006/relationships/hyperlink" Target="https://adastat.net/accounts/cf08d20766fd9f0c2b3b6ca51292a07e5c8d461364b3548efc65c5fa" TargetMode="External"/><Relationship Id="rId1107" Type="http://schemas.openxmlformats.org/officeDocument/2006/relationships/hyperlink" Target="https://adastat.net/accounts/57116e85a0d9fa7389da3b11df3c7348d490735e551233a070c4a4d4" TargetMode="External"/><Relationship Id="rId1349" Type="http://schemas.openxmlformats.org/officeDocument/2006/relationships/hyperlink" Target="https://adastat.net/accounts/8726db63430243b264aeb52343f47fb6e03eb6453274a01fd6f8a215" TargetMode="External"/><Relationship Id="rId10" Type="http://schemas.openxmlformats.org/officeDocument/2006/relationships/hyperlink" Target="https://adastat.net/accounts/cf08d20766fd9f0c2b3b6ca51292a07e5c8d461364b3548efc65c5fa" TargetMode="External"/><Relationship Id="rId1108" Type="http://schemas.openxmlformats.org/officeDocument/2006/relationships/hyperlink" Target="https://adastat.net/pools/5121819e5114235cb8c377ecf0a9d4e311898c447043e3b5b2848f63" TargetMode="External"/><Relationship Id="rId13" Type="http://schemas.openxmlformats.org/officeDocument/2006/relationships/hyperlink" Target="https://adastat.net/accounts/de499abe02d4d5a9de66fa271401691ba69d23ad64bcc83717274dea" TargetMode="External"/><Relationship Id="rId1109" Type="http://schemas.openxmlformats.org/officeDocument/2006/relationships/hyperlink" Target="https://adastat.net/accounts/ac5532a0eb33880175a0fa77b6617699a5f7bb1ffdef3aa28c417df3" TargetMode="External"/><Relationship Id="rId12" Type="http://schemas.openxmlformats.org/officeDocument/2006/relationships/hyperlink" Target="https://adastat.net/accounts/de499abe02d4d5a9de66fa271401691ba69d23ad64bcc83717274dea" TargetMode="External"/><Relationship Id="rId519" Type="http://schemas.openxmlformats.org/officeDocument/2006/relationships/hyperlink" Target="https://adastat.net/pools/e5b20e8f9661506710a159e561d40ceb54449fdea1d1130b3bdb36bb" TargetMode="External"/><Relationship Id="rId514" Type="http://schemas.openxmlformats.org/officeDocument/2006/relationships/hyperlink" Target="https://adastat.net/pools/0cbc37bbfc5161da696ae49bb5313f510def4ba6711de70c2beaf80d" TargetMode="External"/><Relationship Id="rId756" Type="http://schemas.openxmlformats.org/officeDocument/2006/relationships/hyperlink" Target="https://adastat.net/accounts/b44293d490cdb39c2c8bcc84b87adb098c55b3964d8cc75857c35b82" TargetMode="External"/><Relationship Id="rId998" Type="http://schemas.openxmlformats.org/officeDocument/2006/relationships/hyperlink" Target="https://adastat.net/accounts/e8c25f48134190dddfc2f7319750a746f5bdf10e5cb9dd758fef8443" TargetMode="External"/><Relationship Id="rId513" Type="http://schemas.openxmlformats.org/officeDocument/2006/relationships/hyperlink" Target="https://adastat.net/accounts/8b429e4a1232084163b40d8db983cdc85baed953b331e97facb3974d" TargetMode="External"/><Relationship Id="rId755" Type="http://schemas.openxmlformats.org/officeDocument/2006/relationships/hyperlink" Target="https://adastat.net/accounts/b44293d490cdb39c2c8bcc84b87adb098c55b3964d8cc75857c35b82" TargetMode="External"/><Relationship Id="rId997" Type="http://schemas.openxmlformats.org/officeDocument/2006/relationships/hyperlink" Target="https://adastat.net/pools/04357793d81097a7d2c15ec6cd6067a58cdd2fb21aaf07e56c306ecf" TargetMode="External"/><Relationship Id="rId512" Type="http://schemas.openxmlformats.org/officeDocument/2006/relationships/hyperlink" Target="https://adastat.net/accounts/8b429e4a1232084163b40d8db983cdc85baed953b331e97facb3974d" TargetMode="External"/><Relationship Id="rId754" Type="http://schemas.openxmlformats.org/officeDocument/2006/relationships/hyperlink" Target="https://adastat.net/pools/c7a434e33111ad62c0b99882c748e9e748c3442d161565661ad8dda4" TargetMode="External"/><Relationship Id="rId996" Type="http://schemas.openxmlformats.org/officeDocument/2006/relationships/hyperlink" Target="https://adastat.net/accounts/d18239471263bd5e89a08d52f8c58b6f874384db9e8cbaf2b35f31dc" TargetMode="External"/><Relationship Id="rId511" Type="http://schemas.openxmlformats.org/officeDocument/2006/relationships/hyperlink" Target="https://adastat.net/pools/ed40b0a319f639a70b1e2a4de00f112c4f7b7d4849f0abd25c4336a4" TargetMode="External"/><Relationship Id="rId753" Type="http://schemas.openxmlformats.org/officeDocument/2006/relationships/hyperlink" Target="https://adastat.net/accounts/f8579ddcc064bf220529e578ad7e1cd74cdc237ddcd4b976d35e7d5e" TargetMode="External"/><Relationship Id="rId995" Type="http://schemas.openxmlformats.org/officeDocument/2006/relationships/hyperlink" Target="https://adastat.net/accounts/d18239471263bd5e89a08d52f8c58b6f874384db9e8cbaf2b35f31dc" TargetMode="External"/><Relationship Id="rId518" Type="http://schemas.openxmlformats.org/officeDocument/2006/relationships/hyperlink" Target="https://adastat.net/accounts/438048fdb5a9488d164720a6c3c9aef5ce34be6796adb70cf633c33e" TargetMode="External"/><Relationship Id="rId517" Type="http://schemas.openxmlformats.org/officeDocument/2006/relationships/hyperlink" Target="https://adastat.net/accounts/438048fdb5a9488d164720a6c3c9aef5ce34be6796adb70cf633c33e" TargetMode="External"/><Relationship Id="rId759" Type="http://schemas.openxmlformats.org/officeDocument/2006/relationships/hyperlink" Target="https://adastat.net/accounts/ebc010f40061f997b52b56cf6c62105eaae99e82b12f10321d294fb4" TargetMode="External"/><Relationship Id="rId516" Type="http://schemas.openxmlformats.org/officeDocument/2006/relationships/hyperlink" Target="https://adastat.net/accounts/d15999958f55322fd5b73aaf5e376eb9942b071a845d7d7a2643674f" TargetMode="External"/><Relationship Id="rId758" Type="http://schemas.openxmlformats.org/officeDocument/2006/relationships/hyperlink" Target="https://adastat.net/accounts/ebc010f40061f997b52b56cf6c62105eaae99e82b12f10321d294fb4" TargetMode="External"/><Relationship Id="rId515" Type="http://schemas.openxmlformats.org/officeDocument/2006/relationships/hyperlink" Target="https://adastat.net/accounts/d15999958f55322fd5b73aaf5e376eb9942b071a845d7d7a2643674f" TargetMode="External"/><Relationship Id="rId757" Type="http://schemas.openxmlformats.org/officeDocument/2006/relationships/hyperlink" Target="https://adastat.net/pools/d785ff6a030ae9d521770c00f264a2aa423e928c85fc620b13d46eda" TargetMode="External"/><Relationship Id="rId999" Type="http://schemas.openxmlformats.org/officeDocument/2006/relationships/hyperlink" Target="https://adastat.net/accounts/e8c25f48134190dddfc2f7319750a746f5bdf10e5cb9dd758fef8443" TargetMode="External"/><Relationship Id="rId15" Type="http://schemas.openxmlformats.org/officeDocument/2006/relationships/hyperlink" Target="https://adastat.net/accounts/2eec496950902fc62fbd7da3f4a37ca74e24a6fc5b008547636fb49f" TargetMode="External"/><Relationship Id="rId990" Type="http://schemas.openxmlformats.org/officeDocument/2006/relationships/hyperlink" Target="https://adastat.net/accounts/88f8e97d1eea95435956c4c08d720f7e15913fef3a776f2ee428feff" TargetMode="External"/><Relationship Id="rId14" Type="http://schemas.openxmlformats.org/officeDocument/2006/relationships/hyperlink" Target="https://adastat.net/accounts/2eec496950902fc62fbd7da3f4a37ca74e24a6fc5b008547636fb49f" TargetMode="External"/><Relationship Id="rId17" Type="http://schemas.openxmlformats.org/officeDocument/2006/relationships/hyperlink" Target="https://adastat.net/accounts/07af5ae1941799959d391b13c5c0f71c145e1ae63138a72aae0db371" TargetMode="External"/><Relationship Id="rId16" Type="http://schemas.openxmlformats.org/officeDocument/2006/relationships/hyperlink" Target="https://adastat.net/accounts/07af5ae1941799959d391b13c5c0f71c145e1ae63138a72aae0db371" TargetMode="External"/><Relationship Id="rId1340" Type="http://schemas.openxmlformats.org/officeDocument/2006/relationships/hyperlink" Target="https://adastat.net/accounts/4d9f0fbf341d921460c8f343f751ecb27ee6fc3dc31f9884f9d73f19" TargetMode="External"/><Relationship Id="rId19" Type="http://schemas.openxmlformats.org/officeDocument/2006/relationships/hyperlink" Target="https://adastat.net/accounts/4d5deffcd8ccb4b3c6c2eec65ed50213e5f1529656ca37d5b1970e54" TargetMode="External"/><Relationship Id="rId510" Type="http://schemas.openxmlformats.org/officeDocument/2006/relationships/hyperlink" Target="https://adastat.net/accounts/301e6670b432ea00f5f76249a3c55da5f33c1fa423e8564b7cc9eb7b" TargetMode="External"/><Relationship Id="rId752" Type="http://schemas.openxmlformats.org/officeDocument/2006/relationships/hyperlink" Target="https://adastat.net/accounts/f8579ddcc064bf220529e578ad7e1cd74cdc237ddcd4b976d35e7d5e" TargetMode="External"/><Relationship Id="rId994" Type="http://schemas.openxmlformats.org/officeDocument/2006/relationships/hyperlink" Target="https://adastat.net/pools/1649d50e9181b60bab868c20980c191e4689b95791b61d44678cd6e6" TargetMode="External"/><Relationship Id="rId1341" Type="http://schemas.openxmlformats.org/officeDocument/2006/relationships/hyperlink" Target="https://adastat.net/accounts/4d9f0fbf341d921460c8f343f751ecb27ee6fc3dc31f9884f9d73f19" TargetMode="External"/><Relationship Id="rId18" Type="http://schemas.openxmlformats.org/officeDocument/2006/relationships/hyperlink" Target="https://adastat.net/accounts/4d5deffcd8ccb4b3c6c2eec65ed50213e5f1529656ca37d5b1970e54" TargetMode="External"/><Relationship Id="rId751" Type="http://schemas.openxmlformats.org/officeDocument/2006/relationships/hyperlink" Target="https://adastat.net/pools/d5b90a198d2411b5c82fbdfee5f94b86de49a8589bfa7720b9de358f" TargetMode="External"/><Relationship Id="rId993" Type="http://schemas.openxmlformats.org/officeDocument/2006/relationships/hyperlink" Target="https://adastat.net/accounts/57b2bde718e7b7c7d907cfbc8672846c7fbb7774568dfb2add02508a" TargetMode="External"/><Relationship Id="rId1100" Type="http://schemas.openxmlformats.org/officeDocument/2006/relationships/hyperlink" Target="https://adastat.net/accounts/95d4298eecfc7764a97069b1832940d23ad61e87a746e4f81c593eff" TargetMode="External"/><Relationship Id="rId1342" Type="http://schemas.openxmlformats.org/officeDocument/2006/relationships/hyperlink" Target="https://adastat.net/pools/b62772f5982c919ff658977c4d3a0c937bcfd8127aba2c405266e217" TargetMode="External"/><Relationship Id="rId750" Type="http://schemas.openxmlformats.org/officeDocument/2006/relationships/hyperlink" Target="https://adastat.net/accounts/ca273b0584d66e5d59f0172236c96c3254b0fcc58406610a30744715" TargetMode="External"/><Relationship Id="rId992" Type="http://schemas.openxmlformats.org/officeDocument/2006/relationships/hyperlink" Target="https://adastat.net/accounts/57b2bde718e7b7c7d907cfbc8672846c7fbb7774568dfb2add02508a" TargetMode="External"/><Relationship Id="rId1101" Type="http://schemas.openxmlformats.org/officeDocument/2006/relationships/hyperlink" Target="https://adastat.net/accounts/95d4298eecfc7764a97069b1832940d23ad61e87a746e4f81c593eff" TargetMode="External"/><Relationship Id="rId1343" Type="http://schemas.openxmlformats.org/officeDocument/2006/relationships/hyperlink" Target="https://adastat.net/accounts/b9fe11e760f5ee11f15310065ac1240570be4401207d107b8ad1a989" TargetMode="External"/><Relationship Id="rId991" Type="http://schemas.openxmlformats.org/officeDocument/2006/relationships/hyperlink" Target="https://adastat.net/accounts/88f8e97d1eea95435956c4c08d720f7e15913fef3a776f2ee428feff" TargetMode="External"/><Relationship Id="rId1102" Type="http://schemas.openxmlformats.org/officeDocument/2006/relationships/hyperlink" Target="https://adastat.net/pools/e40edb5a243c9ef00296860c6b7c8272fd5923ac52b5050d68e80d9b" TargetMode="External"/><Relationship Id="rId1344" Type="http://schemas.openxmlformats.org/officeDocument/2006/relationships/hyperlink" Target="https://adastat.net/accounts/b9fe11e760f5ee11f15310065ac1240570be4401207d107b8ad1a989" TargetMode="External"/><Relationship Id="rId84" Type="http://schemas.openxmlformats.org/officeDocument/2006/relationships/hyperlink" Target="https://adastat.net/accounts/a5ed61a1ba8fd74307ad9034e3901b8e71c496c87de9658279ee27d6" TargetMode="External"/><Relationship Id="rId83" Type="http://schemas.openxmlformats.org/officeDocument/2006/relationships/hyperlink" Target="https://adastat.net/accounts/a5ed61a1ba8fd74307ad9034e3901b8e71c496c87de9658279ee27d6" TargetMode="External"/><Relationship Id="rId86" Type="http://schemas.openxmlformats.org/officeDocument/2006/relationships/hyperlink" Target="https://adastat.net/accounts/86630787f667f68872c0e18cc655a9d58d4bb02b1d38d4c39f081d1f" TargetMode="External"/><Relationship Id="rId85" Type="http://schemas.openxmlformats.org/officeDocument/2006/relationships/hyperlink" Target="https://adastat.net/pools/8a8e0fa9953e6a02c73bf9c7471c08c20e4067cccb4afff6201cb6ef" TargetMode="External"/><Relationship Id="rId88" Type="http://schemas.openxmlformats.org/officeDocument/2006/relationships/hyperlink" Target="https://adastat.net/pools/f619a10b7ccea6167c5f169634e834b57739c2db892185f2efa9f1eb" TargetMode="External"/><Relationship Id="rId87" Type="http://schemas.openxmlformats.org/officeDocument/2006/relationships/hyperlink" Target="https://adastat.net/accounts/86630787f667f68872c0e18cc655a9d58d4bb02b1d38d4c39f081d1f" TargetMode="External"/><Relationship Id="rId89" Type="http://schemas.openxmlformats.org/officeDocument/2006/relationships/hyperlink" Target="https://adastat.net/accounts/9d4a1837dafb29b912456971c64532d3554a0dc3f4943b163dd3d8ac" TargetMode="External"/><Relationship Id="rId709" Type="http://schemas.openxmlformats.org/officeDocument/2006/relationships/hyperlink" Target="https://adastat.net/accounts/ac6a591aa2c26539314c13b3ab2c32f6a6141c24ba5219c841a483ee" TargetMode="External"/><Relationship Id="rId708" Type="http://schemas.openxmlformats.org/officeDocument/2006/relationships/hyperlink" Target="https://adastat.net/accounts/ac6a591aa2c26539314c13b3ab2c32f6a6141c24ba5219c841a483ee" TargetMode="External"/><Relationship Id="rId707" Type="http://schemas.openxmlformats.org/officeDocument/2006/relationships/hyperlink" Target="https://adastat.net/pools/e2eed9f58a161573050ab9324252b4fcccbf9fe06e1a034b6f91d748" TargetMode="External"/><Relationship Id="rId949" Type="http://schemas.openxmlformats.org/officeDocument/2006/relationships/hyperlink" Target="https://adastat.net/accounts/2b3606b0077d9e0e990d93ee6a2869e814cf967d22dbb759a75a3c57" TargetMode="External"/><Relationship Id="rId706" Type="http://schemas.openxmlformats.org/officeDocument/2006/relationships/hyperlink" Target="https://adastat.net/accounts/bdedc4be4be05fe3bd2cfdd05355c4a30b9e58e1916fae7108808106" TargetMode="External"/><Relationship Id="rId948" Type="http://schemas.openxmlformats.org/officeDocument/2006/relationships/hyperlink" Target="https://adastat.net/accounts/2b3606b0077d9e0e990d93ee6a2869e814cf967d22dbb759a75a3c57" TargetMode="External"/><Relationship Id="rId80" Type="http://schemas.openxmlformats.org/officeDocument/2006/relationships/hyperlink" Target="https://adastat.net/accounts/b9b45ac49bd0db4d68820af95811759c030137bd750d4a266bc47bea" TargetMode="External"/><Relationship Id="rId82" Type="http://schemas.openxmlformats.org/officeDocument/2006/relationships/hyperlink" Target="https://adastat.net/pools/596a06cadce501b584dcfc8738324dc2d097c07a62791ae410c897d9" TargetMode="External"/><Relationship Id="rId81" Type="http://schemas.openxmlformats.org/officeDocument/2006/relationships/hyperlink" Target="https://adastat.net/accounts/b9b45ac49bd0db4d68820af95811759c030137bd750d4a266bc47bea" TargetMode="External"/><Relationship Id="rId701" Type="http://schemas.openxmlformats.org/officeDocument/2006/relationships/hyperlink" Target="https://adastat.net/pools/48794370608c8d41cf4ad665833da210ad4fed6c6fd40b48bfad9ca8" TargetMode="External"/><Relationship Id="rId943" Type="http://schemas.openxmlformats.org/officeDocument/2006/relationships/hyperlink" Target="https://adastat.net/accounts/fdb9fab4ab77912113069248c9e9c7eefce857837c6a0f4b79abc8a7" TargetMode="External"/><Relationship Id="rId700" Type="http://schemas.openxmlformats.org/officeDocument/2006/relationships/hyperlink" Target="https://adastat.net/accounts/d5172e92e06778baf9904999119fa740e8b6471aebf4c33e925169e1" TargetMode="External"/><Relationship Id="rId942" Type="http://schemas.openxmlformats.org/officeDocument/2006/relationships/hyperlink" Target="https://adastat.net/accounts/fdb9fab4ab77912113069248c9e9c7eefce857837c6a0f4b79abc8a7" TargetMode="External"/><Relationship Id="rId941" Type="http://schemas.openxmlformats.org/officeDocument/2006/relationships/hyperlink" Target="https://adastat.net/pools/0338d4f1c5e8ebee0689e22148c1483d411c5587d0ab986b8e824428" TargetMode="External"/><Relationship Id="rId940" Type="http://schemas.openxmlformats.org/officeDocument/2006/relationships/hyperlink" Target="https://adastat.net/accounts/d24191225e45e136b249f8f3399ce5dcb20f864d61da235614948c44" TargetMode="External"/><Relationship Id="rId705" Type="http://schemas.openxmlformats.org/officeDocument/2006/relationships/hyperlink" Target="https://adastat.net/accounts/bdedc4be4be05fe3bd2cfdd05355c4a30b9e58e1916fae7108808106" TargetMode="External"/><Relationship Id="rId947" Type="http://schemas.openxmlformats.org/officeDocument/2006/relationships/hyperlink" Target="https://adastat.net/pools/5cff121b7239ea76035bcb79711674a29fdf35d0bbe83a212467fab9" TargetMode="External"/><Relationship Id="rId704" Type="http://schemas.openxmlformats.org/officeDocument/2006/relationships/hyperlink" Target="https://adastat.net/pools/b6a310df0c12af2bcab4cb1ceef2aea7b52080f1ee114b9eae5465de" TargetMode="External"/><Relationship Id="rId946" Type="http://schemas.openxmlformats.org/officeDocument/2006/relationships/hyperlink" Target="https://adastat.net/accounts/b0c18260f3b70886e9b2641fd5897526ea5e3da1e10c20f4c0e9f4a9" TargetMode="External"/><Relationship Id="rId703" Type="http://schemas.openxmlformats.org/officeDocument/2006/relationships/hyperlink" Target="https://adastat.net/accounts/aa0b5d07000be9570ee5dc703a024eb55db1bdcc9d201b079a060185" TargetMode="External"/><Relationship Id="rId945" Type="http://schemas.openxmlformats.org/officeDocument/2006/relationships/hyperlink" Target="https://adastat.net/accounts/b0c18260f3b70886e9b2641fd5897526ea5e3da1e10c20f4c0e9f4a9" TargetMode="External"/><Relationship Id="rId702" Type="http://schemas.openxmlformats.org/officeDocument/2006/relationships/hyperlink" Target="https://adastat.net/accounts/aa0b5d07000be9570ee5dc703a024eb55db1bdcc9d201b079a060185" TargetMode="External"/><Relationship Id="rId944" Type="http://schemas.openxmlformats.org/officeDocument/2006/relationships/hyperlink" Target="https://adastat.net/pools/74a10b8241fc67a17e189a58421506b7edd629ac490234933afbed97" TargetMode="External"/><Relationship Id="rId73" Type="http://schemas.openxmlformats.org/officeDocument/2006/relationships/hyperlink" Target="https://adastat.net/pools/4ea4b108b5a3cedd1abec6175e6f97a61520f64d234e555d231a440e" TargetMode="External"/><Relationship Id="rId72" Type="http://schemas.openxmlformats.org/officeDocument/2006/relationships/hyperlink" Target="https://adastat.net/accounts/55f0522fd84833aded7e9e81aaec305076bb8a6693433032170038b5" TargetMode="External"/><Relationship Id="rId75" Type="http://schemas.openxmlformats.org/officeDocument/2006/relationships/hyperlink" Target="https://adastat.net/accounts/75575672e2b340650cc43c3006c7618d92b78e345fba47b6beb513cc" TargetMode="External"/><Relationship Id="rId74" Type="http://schemas.openxmlformats.org/officeDocument/2006/relationships/hyperlink" Target="https://adastat.net/accounts/75575672e2b340650cc43c3006c7618d92b78e345fba47b6beb513cc" TargetMode="External"/><Relationship Id="rId77" Type="http://schemas.openxmlformats.org/officeDocument/2006/relationships/hyperlink" Target="https://adastat.net/accounts/607c210af9179979cc2b1663a52bba2de6c9b1ad6651b81e9ae5607f" TargetMode="External"/><Relationship Id="rId76" Type="http://schemas.openxmlformats.org/officeDocument/2006/relationships/hyperlink" Target="https://adastat.net/pools/bc7b9907c9fcfd5dbba3e8253d51998ca827007e759e1ec30b3f9c1b" TargetMode="External"/><Relationship Id="rId79" Type="http://schemas.openxmlformats.org/officeDocument/2006/relationships/hyperlink" Target="https://adastat.net/pools/e985b5698de1386439e62b5b7ab2cc9f814b91b4a1fef5970f38694d" TargetMode="External"/><Relationship Id="rId78" Type="http://schemas.openxmlformats.org/officeDocument/2006/relationships/hyperlink" Target="https://adastat.net/accounts/607c210af9179979cc2b1663a52bba2de6c9b1ad6651b81e9ae5607f" TargetMode="External"/><Relationship Id="rId939" Type="http://schemas.openxmlformats.org/officeDocument/2006/relationships/hyperlink" Target="https://adastat.net/accounts/d24191225e45e136b249f8f3399ce5dcb20f864d61da235614948c44" TargetMode="External"/><Relationship Id="rId938" Type="http://schemas.openxmlformats.org/officeDocument/2006/relationships/hyperlink" Target="https://adastat.net/pools/6b51a5aae5b4b5f07f38acf12816b4f8a558ee2840d0dba69040aeb2" TargetMode="External"/><Relationship Id="rId937" Type="http://schemas.openxmlformats.org/officeDocument/2006/relationships/hyperlink" Target="https://adastat.net/accounts/910370c8b32bdaf99ee59ac6960aece597f432be0e8d2c6f9b4530f8" TargetMode="External"/><Relationship Id="rId71" Type="http://schemas.openxmlformats.org/officeDocument/2006/relationships/hyperlink" Target="https://adastat.net/accounts/55f0522fd84833aded7e9e81aaec305076bb8a6693433032170038b5" TargetMode="External"/><Relationship Id="rId70" Type="http://schemas.openxmlformats.org/officeDocument/2006/relationships/hyperlink" Target="https://adastat.net/pools/4a5571be1cb000df524350ef170f73cc0c0404155350dd0f71e4d130" TargetMode="External"/><Relationship Id="rId932" Type="http://schemas.openxmlformats.org/officeDocument/2006/relationships/hyperlink" Target="https://adastat.net/pools/ffcd73fdf73a0a8b8a3318afe9b599654d58b276f2a70cec5bf168c3" TargetMode="External"/><Relationship Id="rId931" Type="http://schemas.openxmlformats.org/officeDocument/2006/relationships/hyperlink" Target="https://adastat.net/accounts/97d42f10adacd4010edb079b5232897fd9d2504853726f93c143e0f0" TargetMode="External"/><Relationship Id="rId930" Type="http://schemas.openxmlformats.org/officeDocument/2006/relationships/hyperlink" Target="https://adastat.net/accounts/97d42f10adacd4010edb079b5232897fd9d2504853726f93c143e0f0" TargetMode="External"/><Relationship Id="rId936" Type="http://schemas.openxmlformats.org/officeDocument/2006/relationships/hyperlink" Target="https://adastat.net/accounts/910370c8b32bdaf99ee59ac6960aece597f432be0e8d2c6f9b4530f8" TargetMode="External"/><Relationship Id="rId935" Type="http://schemas.openxmlformats.org/officeDocument/2006/relationships/hyperlink" Target="https://adastat.net/pools/0840d05089b5bff1e24fe57c1ed905cd6fda68e1147a5b5863d39562" TargetMode="External"/><Relationship Id="rId934" Type="http://schemas.openxmlformats.org/officeDocument/2006/relationships/hyperlink" Target="https://adastat.net/accounts/fd92e3e304a81dccf2a2c0e6689ba0ac96db4fa5d3f3a598d50c1330" TargetMode="External"/><Relationship Id="rId933" Type="http://schemas.openxmlformats.org/officeDocument/2006/relationships/hyperlink" Target="https://adastat.net/accounts/fd92e3e304a81dccf2a2c0e6689ba0ac96db4fa5d3f3a598d50c1330" TargetMode="External"/><Relationship Id="rId62" Type="http://schemas.openxmlformats.org/officeDocument/2006/relationships/hyperlink" Target="https://adastat.net/pools/f51e13866bf3427d1a1e97ec3c6e22e662d3a030ac26812e111c94cf" TargetMode="External"/><Relationship Id="rId1312" Type="http://schemas.openxmlformats.org/officeDocument/2006/relationships/hyperlink" Target="https://adastat.net/pools/c5293f2ba88ac474787358b9c2f4fae7b3c4408f79cdf89a12c9ece4" TargetMode="External"/><Relationship Id="rId61" Type="http://schemas.openxmlformats.org/officeDocument/2006/relationships/hyperlink" Target="https://adastat.net/accounts/adf056f22c9706739b51987f655c8812498116e795a0d1d48f61c576" TargetMode="External"/><Relationship Id="rId1313" Type="http://schemas.openxmlformats.org/officeDocument/2006/relationships/hyperlink" Target="https://adastat.net/accounts/0d7a21d0607e143e3428d055bdc0681cdddd22049d4b137c8ceeeda0" TargetMode="External"/><Relationship Id="rId64" Type="http://schemas.openxmlformats.org/officeDocument/2006/relationships/hyperlink" Target="https://adastat.net/accounts/26d2c37cbcd1f42276bf4feb0070cbac9e6e63cd226e71d7b5978fbe" TargetMode="External"/><Relationship Id="rId1314" Type="http://schemas.openxmlformats.org/officeDocument/2006/relationships/hyperlink" Target="https://adastat.net/accounts/0d7a21d0607e143e3428d055bdc0681cdddd22049d4b137c8ceeeda0" TargetMode="External"/><Relationship Id="rId63" Type="http://schemas.openxmlformats.org/officeDocument/2006/relationships/hyperlink" Target="https://adastat.net/accounts/26d2c37cbcd1f42276bf4feb0070cbac9e6e63cd226e71d7b5978fbe" TargetMode="External"/><Relationship Id="rId1315" Type="http://schemas.openxmlformats.org/officeDocument/2006/relationships/hyperlink" Target="https://adastat.net/pools/f1b265f1e545da9c6e003c5d703fb5a23283c646cd40b2d619671e7f" TargetMode="External"/><Relationship Id="rId66" Type="http://schemas.openxmlformats.org/officeDocument/2006/relationships/hyperlink" Target="https://adastat.net/accounts/724b9c9b1b8ae00028a4d15b0bd8d3bf01c059e8f5436209fb2b4ba5" TargetMode="External"/><Relationship Id="rId1316" Type="http://schemas.openxmlformats.org/officeDocument/2006/relationships/hyperlink" Target="https://adastat.net/accounts/17c7889d99ab76efd13e913c40c8f04694b1fd4370f2a69bc5b5f2bd" TargetMode="External"/><Relationship Id="rId65" Type="http://schemas.openxmlformats.org/officeDocument/2006/relationships/hyperlink" Target="https://adastat.net/pools/926b65d00c21aa1fb19e44faa2293e342578ed6a80aca4a551191a70" TargetMode="External"/><Relationship Id="rId1317" Type="http://schemas.openxmlformats.org/officeDocument/2006/relationships/hyperlink" Target="https://adastat.net/accounts/17c7889d99ab76efd13e913c40c8f04694b1fd4370f2a69bc5b5f2bd" TargetMode="External"/><Relationship Id="rId68" Type="http://schemas.openxmlformats.org/officeDocument/2006/relationships/hyperlink" Target="https://adastat.net/accounts/5e52a33cfd49c9fd412e513546475ac1fc9b515250079fbc3c9fb399" TargetMode="External"/><Relationship Id="rId1318" Type="http://schemas.openxmlformats.org/officeDocument/2006/relationships/hyperlink" Target="https://adastat.net/pools/96840eba5a4d0ff0d42f7ad5ac83343a0c6a87b1c71bf106cc544855" TargetMode="External"/><Relationship Id="rId67" Type="http://schemas.openxmlformats.org/officeDocument/2006/relationships/hyperlink" Target="https://adastat.net/accounts/724b9c9b1b8ae00028a4d15b0bd8d3bf01c059e8f5436209fb2b4ba5" TargetMode="External"/><Relationship Id="rId1319" Type="http://schemas.openxmlformats.org/officeDocument/2006/relationships/hyperlink" Target="https://adastat.net/accounts/bc135c333e1ac5e88711e935bde1c7a7514058def5c1bfd14ac6a94e" TargetMode="External"/><Relationship Id="rId729" Type="http://schemas.openxmlformats.org/officeDocument/2006/relationships/hyperlink" Target="https://adastat.net/accounts/b2670c3728d418fd9550fd8c482b0ef7f8c78a644c6a85e02da07a3b" TargetMode="External"/><Relationship Id="rId728" Type="http://schemas.openxmlformats.org/officeDocument/2006/relationships/hyperlink" Target="https://adastat.net/accounts/b2670c3728d418fd9550fd8c482b0ef7f8c78a644c6a85e02da07a3b" TargetMode="External"/><Relationship Id="rId60" Type="http://schemas.openxmlformats.org/officeDocument/2006/relationships/hyperlink" Target="https://adastat.net/accounts/adf056f22c9706739b51987f655c8812498116e795a0d1d48f61c576" TargetMode="External"/><Relationship Id="rId723" Type="http://schemas.openxmlformats.org/officeDocument/2006/relationships/hyperlink" Target="https://adastat.net/accounts/e65c4b1a8b4b49e7bb175db241edac4d785923e738196310ab13dc0d" TargetMode="External"/><Relationship Id="rId965" Type="http://schemas.openxmlformats.org/officeDocument/2006/relationships/hyperlink" Target="https://adastat.net/pools/7c81fb493350d7fc6ae12d027b56efade2d4edb844d1dd736e0a861e" TargetMode="External"/><Relationship Id="rId722" Type="http://schemas.openxmlformats.org/officeDocument/2006/relationships/hyperlink" Target="https://adastat.net/pools/ea595c6f726db925b6832af51795fd8a46e700874c735d204f7c5841" TargetMode="External"/><Relationship Id="rId964" Type="http://schemas.openxmlformats.org/officeDocument/2006/relationships/hyperlink" Target="https://adastat.net/accounts/be35057dce32f6c8a4b4eb486d67a4e182a3d7882081cfb08b22c40e" TargetMode="External"/><Relationship Id="rId721" Type="http://schemas.openxmlformats.org/officeDocument/2006/relationships/hyperlink" Target="https://adastat.net/accounts/b2b9325b9d033d96774b5a82077222ed196656790596806a7087f935" TargetMode="External"/><Relationship Id="rId963" Type="http://schemas.openxmlformats.org/officeDocument/2006/relationships/hyperlink" Target="https://adastat.net/accounts/be35057dce32f6c8a4b4eb486d67a4e182a3d7882081cfb08b22c40e" TargetMode="External"/><Relationship Id="rId720" Type="http://schemas.openxmlformats.org/officeDocument/2006/relationships/hyperlink" Target="https://adastat.net/accounts/b2b9325b9d033d96774b5a82077222ed196656790596806a7087f935" TargetMode="External"/><Relationship Id="rId962" Type="http://schemas.openxmlformats.org/officeDocument/2006/relationships/hyperlink" Target="https://adastat.net/pools/bbbe8bd9d3942563c7cf02e2d605516fb8376e3a49689d9b028cc2ab" TargetMode="External"/><Relationship Id="rId727" Type="http://schemas.openxmlformats.org/officeDocument/2006/relationships/hyperlink" Target="https://adastat.net/accounts/722c714a242efb0803b39a8a791c3b44b45c5561e02afb7c1d76f421" TargetMode="External"/><Relationship Id="rId969" Type="http://schemas.openxmlformats.org/officeDocument/2006/relationships/hyperlink" Target="https://adastat.net/accounts/a5bdee271f82c55dcdb4416809ce0fbe54ae4284e97cf1b6b89e7ac5" TargetMode="External"/><Relationship Id="rId726" Type="http://schemas.openxmlformats.org/officeDocument/2006/relationships/hyperlink" Target="https://adastat.net/accounts/722c714a242efb0803b39a8a791c3b44b45c5561e02afb7c1d76f421" TargetMode="External"/><Relationship Id="rId968" Type="http://schemas.openxmlformats.org/officeDocument/2006/relationships/hyperlink" Target="https://adastat.net/pools/557fb2fa1a4d61d5ffc613f9f1211a5b22f5c2c3244589adc3168f3d" TargetMode="External"/><Relationship Id="rId725" Type="http://schemas.openxmlformats.org/officeDocument/2006/relationships/hyperlink" Target="https://adastat.net/pools/7d45120fc9e82f8b69d886057d80630b721e8f033cb8e3f26621d7bd" TargetMode="External"/><Relationship Id="rId967" Type="http://schemas.openxmlformats.org/officeDocument/2006/relationships/hyperlink" Target="https://adastat.net/accounts/c188c1f21e8a8a49d2fccc79ca8d2b034cd09dda7f9f1e5c6165dc97" TargetMode="External"/><Relationship Id="rId724" Type="http://schemas.openxmlformats.org/officeDocument/2006/relationships/hyperlink" Target="https://adastat.net/accounts/e65c4b1a8b4b49e7bb175db241edac4d785923e738196310ab13dc0d" TargetMode="External"/><Relationship Id="rId966" Type="http://schemas.openxmlformats.org/officeDocument/2006/relationships/hyperlink" Target="https://adastat.net/accounts/c188c1f21e8a8a49d2fccc79ca8d2b034cd09dda7f9f1e5c6165dc97" TargetMode="External"/><Relationship Id="rId69" Type="http://schemas.openxmlformats.org/officeDocument/2006/relationships/hyperlink" Target="https://adastat.net/accounts/5e52a33cfd49c9fd412e513546475ac1fc9b515250079fbc3c9fb399" TargetMode="External"/><Relationship Id="rId961" Type="http://schemas.openxmlformats.org/officeDocument/2006/relationships/hyperlink" Target="https://adastat.net/accounts/bc0c35c3d65bf2146c8c626a896594e0cb17b3de6adf2da51c195543" TargetMode="External"/><Relationship Id="rId960" Type="http://schemas.openxmlformats.org/officeDocument/2006/relationships/hyperlink" Target="https://adastat.net/accounts/bc0c35c3d65bf2146c8c626a896594e0cb17b3de6adf2da51c195543" TargetMode="External"/><Relationship Id="rId1310" Type="http://schemas.openxmlformats.org/officeDocument/2006/relationships/hyperlink" Target="https://adastat.net/accounts/4a96a17a2a33d0cbee0832fd42cdca9be034e1d9ae18750bb599aada" TargetMode="External"/><Relationship Id="rId1311" Type="http://schemas.openxmlformats.org/officeDocument/2006/relationships/hyperlink" Target="https://adastat.net/accounts/4a96a17a2a33d0cbee0832fd42cdca9be034e1d9ae18750bb599aada" TargetMode="External"/><Relationship Id="rId51" Type="http://schemas.openxmlformats.org/officeDocument/2006/relationships/hyperlink" Target="https://adastat.net/accounts/da7b635032797fe2b879321f3276d398d5271277a34ce6f0186d7c4b" TargetMode="External"/><Relationship Id="rId1301" Type="http://schemas.openxmlformats.org/officeDocument/2006/relationships/hyperlink" Target="https://adastat.net/pools/0c2e0c5a062389a3fd6fafddae26344d490866d7a34cad981b20f96b" TargetMode="External"/><Relationship Id="rId50" Type="http://schemas.openxmlformats.org/officeDocument/2006/relationships/hyperlink" Target="https://adastat.net/pools/40fd2f82c5b6eeee096d761c9d4c8352f3901467bd49a5658f30c6c2" TargetMode="External"/><Relationship Id="rId1302" Type="http://schemas.openxmlformats.org/officeDocument/2006/relationships/hyperlink" Target="https://adastat.net/accounts/b8a25b1f2334e9247cec29eb8960f4745c5f0766dade04980edd367d" TargetMode="External"/><Relationship Id="rId53" Type="http://schemas.openxmlformats.org/officeDocument/2006/relationships/hyperlink" Target="https://adastat.net/pools/f0e505f8f0d7beccffe83c287d0d2ff6a46ec5d38345e8bd35359427" TargetMode="External"/><Relationship Id="rId1303" Type="http://schemas.openxmlformats.org/officeDocument/2006/relationships/hyperlink" Target="https://adastat.net/accounts/b8a25b1f2334e9247cec29eb8960f4745c5f0766dade04980edd367d" TargetMode="External"/><Relationship Id="rId52" Type="http://schemas.openxmlformats.org/officeDocument/2006/relationships/hyperlink" Target="https://adastat.net/accounts/da7b635032797fe2b879321f3276d398d5271277a34ce6f0186d7c4b" TargetMode="External"/><Relationship Id="rId1304" Type="http://schemas.openxmlformats.org/officeDocument/2006/relationships/hyperlink" Target="https://adastat.net/pools/cfff13497008842ab170eae18ecf43be7eb4fa51bdd503821ddaaf19" TargetMode="External"/><Relationship Id="rId55" Type="http://schemas.openxmlformats.org/officeDocument/2006/relationships/hyperlink" Target="https://adastat.net/accounts/6309b648bdc3a4da1b5b61a20aa0482e14822365b488d6a6065b964b" TargetMode="External"/><Relationship Id="rId1305" Type="http://schemas.openxmlformats.org/officeDocument/2006/relationships/hyperlink" Target="https://adastat.net/accounts/6ee442016fe9bfae69b4a2afe84d9b82b62afa978ed7b57acbdc601e" TargetMode="External"/><Relationship Id="rId54" Type="http://schemas.openxmlformats.org/officeDocument/2006/relationships/hyperlink" Target="https://adastat.net/accounts/6309b648bdc3a4da1b5b61a20aa0482e14822365b488d6a6065b964b" TargetMode="External"/><Relationship Id="rId1306" Type="http://schemas.openxmlformats.org/officeDocument/2006/relationships/hyperlink" Target="https://adastat.net/accounts/6ee442016fe9bfae69b4a2afe84d9b82b62afa978ed7b57acbdc601e" TargetMode="External"/><Relationship Id="rId57" Type="http://schemas.openxmlformats.org/officeDocument/2006/relationships/hyperlink" Target="https://adastat.net/accounts/e00ee1ca954220bc0d144b24172c4d0bc38f2b6684bf64a02909cbd4" TargetMode="External"/><Relationship Id="rId1307" Type="http://schemas.openxmlformats.org/officeDocument/2006/relationships/hyperlink" Target="https://adastat.net/accounts/90db1585c47a60b8621a1cd3b10310b15e3b7edcf8e322093f623198" TargetMode="External"/><Relationship Id="rId56" Type="http://schemas.openxmlformats.org/officeDocument/2006/relationships/hyperlink" Target="https://adastat.net/pools/1c8cd022e993a8366be641c17cb6d9c5d8944e00bfce3189d8b1515a" TargetMode="External"/><Relationship Id="rId1308" Type="http://schemas.openxmlformats.org/officeDocument/2006/relationships/hyperlink" Target="https://adastat.net/accounts/90db1585c47a60b8621a1cd3b10310b15e3b7edcf8e322093f623198" TargetMode="External"/><Relationship Id="rId1309" Type="http://schemas.openxmlformats.org/officeDocument/2006/relationships/hyperlink" Target="https://adastat.net/pools/7c5d59f69e113939aa1e19f081cc0884e2b85a55768a4347bf356191" TargetMode="External"/><Relationship Id="rId719" Type="http://schemas.openxmlformats.org/officeDocument/2006/relationships/hyperlink" Target="https://adastat.net/pools/093281f3d46eaa6422b2b9e257d67059d303805adb166073ab656a3b" TargetMode="External"/><Relationship Id="rId718" Type="http://schemas.openxmlformats.org/officeDocument/2006/relationships/hyperlink" Target="https://adastat.net/accounts/d382e928452277eb8d9d15d277ae4fa4ee5672270ea583195a447adb" TargetMode="External"/><Relationship Id="rId717" Type="http://schemas.openxmlformats.org/officeDocument/2006/relationships/hyperlink" Target="https://adastat.net/accounts/d382e928452277eb8d9d15d277ae4fa4ee5672270ea583195a447adb" TargetMode="External"/><Relationship Id="rId959" Type="http://schemas.openxmlformats.org/officeDocument/2006/relationships/hyperlink" Target="https://adastat.net/pools/eaa28db3bf0b7bb815b552fc9e0cecdda62933ce6c67067183c79acd" TargetMode="External"/><Relationship Id="rId712" Type="http://schemas.openxmlformats.org/officeDocument/2006/relationships/hyperlink" Target="https://adastat.net/accounts/4d700ec5ee2485322781dd200dfd3dec661e159f5743f4ba35dfa29e" TargetMode="External"/><Relationship Id="rId954" Type="http://schemas.openxmlformats.org/officeDocument/2006/relationships/hyperlink" Target="https://adastat.net/accounts/7b1eefc77ace7b443f076a985573bd4576c6912b8535049749a6d924" TargetMode="External"/><Relationship Id="rId711" Type="http://schemas.openxmlformats.org/officeDocument/2006/relationships/hyperlink" Target="https://adastat.net/accounts/4d700ec5ee2485322781dd200dfd3dec661e159f5743f4ba35dfa29e" TargetMode="External"/><Relationship Id="rId953" Type="http://schemas.openxmlformats.org/officeDocument/2006/relationships/hyperlink" Target="https://adastat.net/pools/bd5f6b254798e3ddde1a9c3609fa9d6e468d638bd9103afb02e29ae5" TargetMode="External"/><Relationship Id="rId710" Type="http://schemas.openxmlformats.org/officeDocument/2006/relationships/hyperlink" Target="https://adastat.net/pools/e2eed9f58a161573050ab9324252b4fcccbf9fe06e1a034b6f91d748" TargetMode="External"/><Relationship Id="rId952" Type="http://schemas.openxmlformats.org/officeDocument/2006/relationships/hyperlink" Target="https://adastat.net/accounts/e8d7d993712beae8513fda5e2ca084290135765bc3528b1d2e054649" TargetMode="External"/><Relationship Id="rId951" Type="http://schemas.openxmlformats.org/officeDocument/2006/relationships/hyperlink" Target="https://adastat.net/accounts/e8d7d993712beae8513fda5e2ca084290135765bc3528b1d2e054649" TargetMode="External"/><Relationship Id="rId716" Type="http://schemas.openxmlformats.org/officeDocument/2006/relationships/hyperlink" Target="https://adastat.net/pools/c779f67a0f3a1f2985626e345013015f71cf245dbcc8ac8457f42e56" TargetMode="External"/><Relationship Id="rId958" Type="http://schemas.openxmlformats.org/officeDocument/2006/relationships/hyperlink" Target="https://adastat.net/accounts/906e76347f32187ed0da9b3067a4da92550087574c3f04a7db3a8ed6" TargetMode="External"/><Relationship Id="rId715" Type="http://schemas.openxmlformats.org/officeDocument/2006/relationships/hyperlink" Target="https://adastat.net/accounts/cc800d89e9ec054eb41b23c773e3fc3f798f13d908ba01ef1416a15f" TargetMode="External"/><Relationship Id="rId957" Type="http://schemas.openxmlformats.org/officeDocument/2006/relationships/hyperlink" Target="https://adastat.net/accounts/906e76347f32187ed0da9b3067a4da92550087574c3f04a7db3a8ed6" TargetMode="External"/><Relationship Id="rId714" Type="http://schemas.openxmlformats.org/officeDocument/2006/relationships/hyperlink" Target="https://adastat.net/accounts/cc800d89e9ec054eb41b23c773e3fc3f798f13d908ba01ef1416a15f" TargetMode="External"/><Relationship Id="rId956" Type="http://schemas.openxmlformats.org/officeDocument/2006/relationships/hyperlink" Target="https://adastat.net/pools/075578defd7ee97cbeaa2937e5819099cb3835ac9f9c8b1a2c3a3578" TargetMode="External"/><Relationship Id="rId713" Type="http://schemas.openxmlformats.org/officeDocument/2006/relationships/hyperlink" Target="https://adastat.net/pools/e2eed9f58a161573050ab9324252b4fcccbf9fe06e1a034b6f91d748" TargetMode="External"/><Relationship Id="rId955" Type="http://schemas.openxmlformats.org/officeDocument/2006/relationships/hyperlink" Target="https://adastat.net/accounts/7b1eefc77ace7b443f076a985573bd4576c6912b8535049749a6d924" TargetMode="External"/><Relationship Id="rId59" Type="http://schemas.openxmlformats.org/officeDocument/2006/relationships/hyperlink" Target="https://adastat.net/pools/5eb362978a68a4780f4fd701b8f04f5aeb990eb80b1cb025d99e82a1" TargetMode="External"/><Relationship Id="rId58" Type="http://schemas.openxmlformats.org/officeDocument/2006/relationships/hyperlink" Target="https://adastat.net/accounts/e00ee1ca954220bc0d144b24172c4d0bc38f2b6684bf64a02909cbd4" TargetMode="External"/><Relationship Id="rId950" Type="http://schemas.openxmlformats.org/officeDocument/2006/relationships/hyperlink" Target="https://adastat.net/pools/76e80e1b3f622c7051f222453497b0667e12892f5d94ee565d17dc52" TargetMode="External"/><Relationship Id="rId1300" Type="http://schemas.openxmlformats.org/officeDocument/2006/relationships/hyperlink" Target="https://adastat.net/accounts/59e340a24ec5fa591a977232993068035de7931a3303afce6b7b5d04" TargetMode="External"/><Relationship Id="rId590" Type="http://schemas.openxmlformats.org/officeDocument/2006/relationships/hyperlink" Target="https://adastat.net/accounts/517ba23212515dcb0548121454a8bf03de0f1c4180014f9dde3f4ee9" TargetMode="External"/><Relationship Id="rId107" Type="http://schemas.openxmlformats.org/officeDocument/2006/relationships/hyperlink" Target="https://adastat.net/accounts/45edef428a52d57c46665123d628e6295ea1c8d604e0fe85ee480de3" TargetMode="External"/><Relationship Id="rId349" Type="http://schemas.openxmlformats.org/officeDocument/2006/relationships/hyperlink" Target="https://adastat.net/accounts/b0340585ac57d2a4a3fbfe62b30b61abb3f8bc42f79e4485919269c4" TargetMode="External"/><Relationship Id="rId106" Type="http://schemas.openxmlformats.org/officeDocument/2006/relationships/hyperlink" Target="https://adastat.net/accounts/45edef428a52d57c46665123d628e6295ea1c8d604e0fe85ee480de3" TargetMode="External"/><Relationship Id="rId348" Type="http://schemas.openxmlformats.org/officeDocument/2006/relationships/hyperlink" Target="https://adastat.net/pools/926b65d00c21aa1fb19e44faa2293e342578ed6a80aca4a551191a70" TargetMode="External"/><Relationship Id="rId105" Type="http://schemas.openxmlformats.org/officeDocument/2006/relationships/hyperlink" Target="https://adastat.net/pools/6539a70bb6e61540444133eab3a24288d1cd3ddc3598adde93475513" TargetMode="External"/><Relationship Id="rId347" Type="http://schemas.openxmlformats.org/officeDocument/2006/relationships/hyperlink" Target="https://adastat.net/accounts/2ceb96632e2fc9b8fc3184a461cbb95951d14fed5102df4994cf73d5" TargetMode="External"/><Relationship Id="rId589" Type="http://schemas.openxmlformats.org/officeDocument/2006/relationships/hyperlink" Target="https://adastat.net/pools/37c37fde7262737abd98024a96e5c25c25ab10c0d69f5b77180b1efe" TargetMode="External"/><Relationship Id="rId104" Type="http://schemas.openxmlformats.org/officeDocument/2006/relationships/hyperlink" Target="https://adastat.net/accounts/3bf2100d74744896d0fcbb91e43a575f71be285e955901e6d47b27c3" TargetMode="External"/><Relationship Id="rId346" Type="http://schemas.openxmlformats.org/officeDocument/2006/relationships/hyperlink" Target="https://adastat.net/accounts/2ceb96632e2fc9b8fc3184a461cbb95951d14fed5102df4994cf73d5" TargetMode="External"/><Relationship Id="rId588" Type="http://schemas.openxmlformats.org/officeDocument/2006/relationships/hyperlink" Target="https://adastat.net/accounts/3c8ac6becb81c5e1b478a0ebc644fe20265380e981b81e3494dfb8d2" TargetMode="External"/><Relationship Id="rId109" Type="http://schemas.openxmlformats.org/officeDocument/2006/relationships/hyperlink" Target="https://adastat.net/accounts/9ab710fa5a23e5d5c6fc3f8eb5f22b5ba36360e569f4c98a6e2f342d" TargetMode="External"/><Relationship Id="rId1170" Type="http://schemas.openxmlformats.org/officeDocument/2006/relationships/hyperlink" Target="https://adastat.net/accounts/66b1e9cb666e8009edf4fe2c20ed646db8a083af108c8282b8ecda10" TargetMode="External"/><Relationship Id="rId108" Type="http://schemas.openxmlformats.org/officeDocument/2006/relationships/hyperlink" Target="https://adastat.net/pools/b07dde7ad2e458a89177d4e10cd657309d9e36a79ef1edebb60b414f" TargetMode="External"/><Relationship Id="rId1171" Type="http://schemas.openxmlformats.org/officeDocument/2006/relationships/hyperlink" Target="https://adastat.net/accounts/66b1e9cb666e8009edf4fe2c20ed646db8a083af108c8282b8ecda10" TargetMode="External"/><Relationship Id="rId341" Type="http://schemas.openxmlformats.org/officeDocument/2006/relationships/hyperlink" Target="https://adastat.net/accounts/77ed2bf8f3762b416af52f8b04004f8e628108ec5f849ba92980cc6e" TargetMode="External"/><Relationship Id="rId583" Type="http://schemas.openxmlformats.org/officeDocument/2006/relationships/hyperlink" Target="https://adastat.net/accounts/d8d1a9f3eea6fc48a491133bf0c085238ea0b051f3188470b71a227a" TargetMode="External"/><Relationship Id="rId1172" Type="http://schemas.openxmlformats.org/officeDocument/2006/relationships/hyperlink" Target="https://adastat.net/pools/30432a0b85b6f80b3e9cd356d8b76b9793f5530c91050c1688da4922" TargetMode="External"/><Relationship Id="rId340" Type="http://schemas.openxmlformats.org/officeDocument/2006/relationships/hyperlink" Target="https://adastat.net/accounts/77ed2bf8f3762b416af52f8b04004f8e628108ec5f849ba92980cc6e" TargetMode="External"/><Relationship Id="rId582" Type="http://schemas.openxmlformats.org/officeDocument/2006/relationships/hyperlink" Target="https://adastat.net/accounts/d8d1a9f3eea6fc48a491133bf0c085238ea0b051f3188470b71a227a" TargetMode="External"/><Relationship Id="rId1173" Type="http://schemas.openxmlformats.org/officeDocument/2006/relationships/hyperlink" Target="https://adastat.net/accounts/fdc656aabe01000e655e978d25378bd599add9d4b902eaed1dcc743c" TargetMode="External"/><Relationship Id="rId581" Type="http://schemas.openxmlformats.org/officeDocument/2006/relationships/hyperlink" Target="https://adastat.net/pools/aef742cd720083790f58b8dced44b868e2496335061c2c5256b44e45" TargetMode="External"/><Relationship Id="rId1174" Type="http://schemas.openxmlformats.org/officeDocument/2006/relationships/hyperlink" Target="https://adastat.net/accounts/fdc656aabe01000e655e978d25378bd599add9d4b902eaed1dcc743c" TargetMode="External"/><Relationship Id="rId580" Type="http://schemas.openxmlformats.org/officeDocument/2006/relationships/hyperlink" Target="https://adastat.net/accounts/2a4d2a60c8adec5b70f938ea4553def4f58b47903c09c94955c09208" TargetMode="External"/><Relationship Id="rId1175" Type="http://schemas.openxmlformats.org/officeDocument/2006/relationships/hyperlink" Target="https://adastat.net/pools/75edaff5db48aa20512e3891747c2a8d68a44f65122142cc1d4dc393" TargetMode="External"/><Relationship Id="rId103" Type="http://schemas.openxmlformats.org/officeDocument/2006/relationships/hyperlink" Target="https://adastat.net/accounts/3bf2100d74744896d0fcbb91e43a575f71be285e955901e6d47b27c3" TargetMode="External"/><Relationship Id="rId345" Type="http://schemas.openxmlformats.org/officeDocument/2006/relationships/hyperlink" Target="https://adastat.net/pools/71a659c3e71b0ddd0cf9a67bdb3f7fd656934c4a995801ee0ea4c482" TargetMode="External"/><Relationship Id="rId587" Type="http://schemas.openxmlformats.org/officeDocument/2006/relationships/hyperlink" Target="https://adastat.net/accounts/3c8ac6becb81c5e1b478a0ebc644fe20265380e981b81e3494dfb8d2" TargetMode="External"/><Relationship Id="rId1176" Type="http://schemas.openxmlformats.org/officeDocument/2006/relationships/hyperlink" Target="https://adastat.net/accounts/22d68c07e5fd6fc6bad7d59dc8de3414d00500d82a1cd801dc71e640" TargetMode="External"/><Relationship Id="rId102" Type="http://schemas.openxmlformats.org/officeDocument/2006/relationships/hyperlink" Target="https://adastat.net/pools/768a4abe40bf4ec986087a6f356984da85ac3b8388dfa6840e3cdcf7" TargetMode="External"/><Relationship Id="rId344" Type="http://schemas.openxmlformats.org/officeDocument/2006/relationships/hyperlink" Target="https://adastat.net/accounts/e6997369ee16e8d678b56e180c623b17860246550688e64edb512b55" TargetMode="External"/><Relationship Id="rId586" Type="http://schemas.openxmlformats.org/officeDocument/2006/relationships/hyperlink" Target="https://adastat.net/pools/6879ab43e837d11c606e37dbf3e743f13f303c9dff53be602f263d6d" TargetMode="External"/><Relationship Id="rId1177" Type="http://schemas.openxmlformats.org/officeDocument/2006/relationships/hyperlink" Target="https://adastat.net/accounts/22d68c07e5fd6fc6bad7d59dc8de3414d00500d82a1cd801dc71e640" TargetMode="External"/><Relationship Id="rId101" Type="http://schemas.openxmlformats.org/officeDocument/2006/relationships/hyperlink" Target="https://adastat.net/accounts/594de143ce4381d52b713aadcd4805db17e2a48d524551503cc600dd" TargetMode="External"/><Relationship Id="rId343" Type="http://schemas.openxmlformats.org/officeDocument/2006/relationships/hyperlink" Target="https://adastat.net/accounts/e6997369ee16e8d678b56e180c623b17860246550688e64edb512b55" TargetMode="External"/><Relationship Id="rId585" Type="http://schemas.openxmlformats.org/officeDocument/2006/relationships/hyperlink" Target="https://adastat.net/accounts/459fc875a0df7c1f00d80354b50bc39d96cc1f87d973d5767ee4f365" TargetMode="External"/><Relationship Id="rId1178" Type="http://schemas.openxmlformats.org/officeDocument/2006/relationships/hyperlink" Target="https://adastat.net/pools/e069112add6af5fa1a11a1716357de1848c22229eb2eaa007702d5c9" TargetMode="External"/><Relationship Id="rId100" Type="http://schemas.openxmlformats.org/officeDocument/2006/relationships/hyperlink" Target="https://adastat.net/accounts/594de143ce4381d52b713aadcd4805db17e2a48d524551503cc600dd" TargetMode="External"/><Relationship Id="rId342" Type="http://schemas.openxmlformats.org/officeDocument/2006/relationships/hyperlink" Target="https://adastat.net/pools/ac5ba151fae6889e25021acc723b0e34655828bf3328b6f1180e1d65" TargetMode="External"/><Relationship Id="rId584" Type="http://schemas.openxmlformats.org/officeDocument/2006/relationships/hyperlink" Target="https://adastat.net/accounts/459fc875a0df7c1f00d80354b50bc39d96cc1f87d973d5767ee4f365" TargetMode="External"/><Relationship Id="rId1179" Type="http://schemas.openxmlformats.org/officeDocument/2006/relationships/hyperlink" Target="https://adastat.net/accounts/210fee1b0a8181033335be65f786613af39e62bb4e96e48d2dcc42b5" TargetMode="External"/><Relationship Id="rId1169" Type="http://schemas.openxmlformats.org/officeDocument/2006/relationships/hyperlink" Target="https://adastat.net/pools/fb4b7b76ea6d857f442cb9569d186f328fc846bb83222c3150ec3346" TargetMode="External"/><Relationship Id="rId338" Type="http://schemas.openxmlformats.org/officeDocument/2006/relationships/hyperlink" Target="https://adastat.net/accounts/32c0faf51962d88ca4c007c044d43b8ae588946d31ce166e329ec296" TargetMode="External"/><Relationship Id="rId337" Type="http://schemas.openxmlformats.org/officeDocument/2006/relationships/hyperlink" Target="https://adastat.net/accounts/32c0faf51962d88ca4c007c044d43b8ae588946d31ce166e329ec296" TargetMode="External"/><Relationship Id="rId579" Type="http://schemas.openxmlformats.org/officeDocument/2006/relationships/hyperlink" Target="https://adastat.net/accounts/2a4d2a60c8adec5b70f938ea4553def4f58b47903c09c94955c09208" TargetMode="External"/><Relationship Id="rId336" Type="http://schemas.openxmlformats.org/officeDocument/2006/relationships/hyperlink" Target="https://adastat.net/pools/39a561d4c1861c687579748bf06342f558e2bc04c49af70c81c8332d" TargetMode="External"/><Relationship Id="rId578" Type="http://schemas.openxmlformats.org/officeDocument/2006/relationships/hyperlink" Target="https://adastat.net/pools/4987d8a81c1e79f600771b4331fe84ce2f700f2855ae345d915dbf51" TargetMode="External"/><Relationship Id="rId335" Type="http://schemas.openxmlformats.org/officeDocument/2006/relationships/hyperlink" Target="https://adastat.net/accounts/78eea1f532999e9d32a77c2142f3f72ae0dd32d4e56f9c493a7023eb" TargetMode="External"/><Relationship Id="rId577" Type="http://schemas.openxmlformats.org/officeDocument/2006/relationships/hyperlink" Target="https://adastat.net/accounts/b80dcf5808a096369ad84d77f1273bc01132c8594b1dbc36f9af77b0" TargetMode="External"/><Relationship Id="rId339" Type="http://schemas.openxmlformats.org/officeDocument/2006/relationships/hyperlink" Target="https://adastat.net/pools/34812765ebf71de725a4431652e68e96382d64da1e0ca0bf5ee80c1d" TargetMode="External"/><Relationship Id="rId1160" Type="http://schemas.openxmlformats.org/officeDocument/2006/relationships/hyperlink" Target="https://adastat.net/pools/ee89064ccaa9a12ba93acdd1b3789c282b44b7df858e762a0e35b36f" TargetMode="External"/><Relationship Id="rId330" Type="http://schemas.openxmlformats.org/officeDocument/2006/relationships/hyperlink" Target="https://adastat.net/pools/c27db049e669c55902e3f4d34d5366e3321b1f3c6517acdf7c766a5b" TargetMode="External"/><Relationship Id="rId572" Type="http://schemas.openxmlformats.org/officeDocument/2006/relationships/hyperlink" Target="https://adastat.net/pools/5cfc3c3314ffe6748ff3a4ca34b4b841ed81caacfee24c341c21a905" TargetMode="External"/><Relationship Id="rId1161" Type="http://schemas.openxmlformats.org/officeDocument/2006/relationships/hyperlink" Target="https://adastat.net/accounts/d545f2c685d81596681c4dcedfa63aa0f665f6cdc7d0043b936bf4a9" TargetMode="External"/><Relationship Id="rId571" Type="http://schemas.openxmlformats.org/officeDocument/2006/relationships/hyperlink" Target="https://adastat.net/accounts/bba585041dd68b242e4535ad3371dcae7c3f9d45983b1cafb7b96520" TargetMode="External"/><Relationship Id="rId1162" Type="http://schemas.openxmlformats.org/officeDocument/2006/relationships/hyperlink" Target="https://adastat.net/accounts/d545f2c685d81596681c4dcedfa63aa0f665f6cdc7d0043b936bf4a9" TargetMode="External"/><Relationship Id="rId570" Type="http://schemas.openxmlformats.org/officeDocument/2006/relationships/hyperlink" Target="https://adastat.net/accounts/bba585041dd68b242e4535ad3371dcae7c3f9d45983b1cafb7b96520" TargetMode="External"/><Relationship Id="rId1163" Type="http://schemas.openxmlformats.org/officeDocument/2006/relationships/hyperlink" Target="https://adastat.net/pools/1634c08e606f0f68bed8d88ba0ab87980994a5872ce68afdd0064e40" TargetMode="External"/><Relationship Id="rId1164" Type="http://schemas.openxmlformats.org/officeDocument/2006/relationships/hyperlink" Target="https://adastat.net/accounts/4f0f55d899e4f28faa2e4707c85956e9be18359a3b3bd943e78f0ff4" TargetMode="External"/><Relationship Id="rId334" Type="http://schemas.openxmlformats.org/officeDocument/2006/relationships/hyperlink" Target="https://adastat.net/accounts/78eea1f532999e9d32a77c2142f3f72ae0dd32d4e56f9c493a7023eb" TargetMode="External"/><Relationship Id="rId576" Type="http://schemas.openxmlformats.org/officeDocument/2006/relationships/hyperlink" Target="https://adastat.net/accounts/b80dcf5808a096369ad84d77f1273bc01132c8594b1dbc36f9af77b0" TargetMode="External"/><Relationship Id="rId1165" Type="http://schemas.openxmlformats.org/officeDocument/2006/relationships/hyperlink" Target="https://adastat.net/accounts/4f0f55d899e4f28faa2e4707c85956e9be18359a3b3bd943e78f0ff4" TargetMode="External"/><Relationship Id="rId333" Type="http://schemas.openxmlformats.org/officeDocument/2006/relationships/hyperlink" Target="https://adastat.net/pools/a07f6d16fc809cbd6c3dd8bb8e3fdc9e874e1cacba480a359b3f2252" TargetMode="External"/><Relationship Id="rId575" Type="http://schemas.openxmlformats.org/officeDocument/2006/relationships/hyperlink" Target="https://adastat.net/pools/00472a2a777ca2a0d180515e3ff1b848a87b72448097412d2c9289b3" TargetMode="External"/><Relationship Id="rId1166" Type="http://schemas.openxmlformats.org/officeDocument/2006/relationships/hyperlink" Target="https://adastat.net/pools/c83beb18d532234c72a304ab935982be670c22e771b227a3febc3a82" TargetMode="External"/><Relationship Id="rId332" Type="http://schemas.openxmlformats.org/officeDocument/2006/relationships/hyperlink" Target="https://adastat.net/accounts/ffade9e4ec60129dbc9d8bdc13f082b6e5c8d337fa5c9cd8eb7e5a9c" TargetMode="External"/><Relationship Id="rId574" Type="http://schemas.openxmlformats.org/officeDocument/2006/relationships/hyperlink" Target="https://adastat.net/accounts/2d56b2c4317ac429c3582c5013e4e3ac9cc6ab0185d76295c4f5a950" TargetMode="External"/><Relationship Id="rId1167" Type="http://schemas.openxmlformats.org/officeDocument/2006/relationships/hyperlink" Target="https://adastat.net/accounts/42ca6cb4599b7a730d519cce74179182ae6ed56d4fa7daf64c487bdd" TargetMode="External"/><Relationship Id="rId331" Type="http://schemas.openxmlformats.org/officeDocument/2006/relationships/hyperlink" Target="https://adastat.net/accounts/ffade9e4ec60129dbc9d8bdc13f082b6e5c8d337fa5c9cd8eb7e5a9c" TargetMode="External"/><Relationship Id="rId573" Type="http://schemas.openxmlformats.org/officeDocument/2006/relationships/hyperlink" Target="https://adastat.net/accounts/2d56b2c4317ac429c3582c5013e4e3ac9cc6ab0185d76295c4f5a950" TargetMode="External"/><Relationship Id="rId1168" Type="http://schemas.openxmlformats.org/officeDocument/2006/relationships/hyperlink" Target="https://adastat.net/accounts/42ca6cb4599b7a730d519cce74179182ae6ed56d4fa7daf64c487bdd" TargetMode="External"/><Relationship Id="rId370" Type="http://schemas.openxmlformats.org/officeDocument/2006/relationships/hyperlink" Target="https://adastat.net/accounts/fb8b0c268db13e1edced205816002bd428274a2b37b8641188c0d4df" TargetMode="External"/><Relationship Id="rId129" Type="http://schemas.openxmlformats.org/officeDocument/2006/relationships/hyperlink" Target="https://adastat.net/pools/34eb602eb435e3c6a4feb6d766a44735ca09e963f82098973c85951e" TargetMode="External"/><Relationship Id="rId128" Type="http://schemas.openxmlformats.org/officeDocument/2006/relationships/hyperlink" Target="https://adastat.net/accounts/77cfe27287b51cc1a4eec2743a49edcfdcfedbff78bcd504b6872a51" TargetMode="External"/><Relationship Id="rId127" Type="http://schemas.openxmlformats.org/officeDocument/2006/relationships/hyperlink" Target="https://adastat.net/accounts/77cfe27287b51cc1a4eec2743a49edcfdcfedbff78bcd504b6872a51" TargetMode="External"/><Relationship Id="rId369" Type="http://schemas.openxmlformats.org/officeDocument/2006/relationships/hyperlink" Target="https://adastat.net/pools/bd87416177933138a533c62b205a98598c91da3ebfb8d6826c336b8e" TargetMode="External"/><Relationship Id="rId126" Type="http://schemas.openxmlformats.org/officeDocument/2006/relationships/hyperlink" Target="https://adastat.net/pools/a374a14d2fa809b5e999a474b5d085b10be2fc95e6e82da045d9e8f6" TargetMode="External"/><Relationship Id="rId368" Type="http://schemas.openxmlformats.org/officeDocument/2006/relationships/hyperlink" Target="https://adastat.net/accounts/7cd98f006bae3a236b6e66efe7cd560ceb887d8837454529500a87f7" TargetMode="External"/><Relationship Id="rId1190" Type="http://schemas.openxmlformats.org/officeDocument/2006/relationships/hyperlink" Target="https://adastat.net/pools/9e734b6c2263c0917bfc550e9c949f41afa3fe000377243bd29df399" TargetMode="External"/><Relationship Id="rId1191" Type="http://schemas.openxmlformats.org/officeDocument/2006/relationships/hyperlink" Target="https://adastat.net/accounts/fc7ebc8aa32e2176c8bb009f933c56ebad4b73f174a467c7f51b73e8" TargetMode="External"/><Relationship Id="rId1192" Type="http://schemas.openxmlformats.org/officeDocument/2006/relationships/hyperlink" Target="https://adastat.net/accounts/fc7ebc8aa32e2176c8bb009f933c56ebad4b73f174a467c7f51b73e8" TargetMode="External"/><Relationship Id="rId1193" Type="http://schemas.openxmlformats.org/officeDocument/2006/relationships/hyperlink" Target="https://adastat.net/pools/4045672633587d62688c258870681cab49c0d09a6542614e9a271678" TargetMode="External"/><Relationship Id="rId121" Type="http://schemas.openxmlformats.org/officeDocument/2006/relationships/hyperlink" Target="https://adastat.net/accounts/afefc33ef6202a1bc986ae869798a88ae7d35240d1bca8e165671c0a" TargetMode="External"/><Relationship Id="rId363" Type="http://schemas.openxmlformats.org/officeDocument/2006/relationships/hyperlink" Target="https://adastat.net/pools/34812765ebf71de725a4431652e68e96382d64da1e0ca0bf5ee80c1d" TargetMode="External"/><Relationship Id="rId1194" Type="http://schemas.openxmlformats.org/officeDocument/2006/relationships/hyperlink" Target="https://adastat.net/accounts/7d8e543cba7d7c7b8465106c3ce2f6cb1b28a87bee4e86c1fe2a48b2" TargetMode="External"/><Relationship Id="rId120" Type="http://schemas.openxmlformats.org/officeDocument/2006/relationships/hyperlink" Target="https://adastat.net/pools/c4ded02c3f7275e4b6157dd164bf941eea0af4596501c5ed16752ed2" TargetMode="External"/><Relationship Id="rId362" Type="http://schemas.openxmlformats.org/officeDocument/2006/relationships/hyperlink" Target="https://adastat.net/accounts/cfb933da76f0bb8ede26050528dbb3b5067d62a19a27d0da81bacd5d" TargetMode="External"/><Relationship Id="rId1195" Type="http://schemas.openxmlformats.org/officeDocument/2006/relationships/hyperlink" Target="https://adastat.net/accounts/7d8e543cba7d7c7b8465106c3ce2f6cb1b28a87bee4e86c1fe2a48b2" TargetMode="External"/><Relationship Id="rId361" Type="http://schemas.openxmlformats.org/officeDocument/2006/relationships/hyperlink" Target="https://adastat.net/accounts/cfb933da76f0bb8ede26050528dbb3b5067d62a19a27d0da81bacd5d" TargetMode="External"/><Relationship Id="rId1196" Type="http://schemas.openxmlformats.org/officeDocument/2006/relationships/hyperlink" Target="https://adastat.net/pools/00beef0a9be2f6d897ed24a613cf547bb20cd282a04edfc53d477114" TargetMode="External"/><Relationship Id="rId360" Type="http://schemas.openxmlformats.org/officeDocument/2006/relationships/hyperlink" Target="https://adastat.net/pools/8e06d57e463f8a73f37652b23d126eeb52e6838168700d0478d32851" TargetMode="External"/><Relationship Id="rId1197" Type="http://schemas.openxmlformats.org/officeDocument/2006/relationships/hyperlink" Target="https://adastat.net/accounts/58d04bbf67a793aaefbe379fa2e0e8089bbfe9731aa9261174caef9f" TargetMode="External"/><Relationship Id="rId125" Type="http://schemas.openxmlformats.org/officeDocument/2006/relationships/hyperlink" Target="https://adastat.net/accounts/454ec44fd91302f45ede969429359e8306045b1d20cc686dd9ab9d36" TargetMode="External"/><Relationship Id="rId367" Type="http://schemas.openxmlformats.org/officeDocument/2006/relationships/hyperlink" Target="https://adastat.net/accounts/7cd98f006bae3a236b6e66efe7cd560ceb887d8837454529500a87f7" TargetMode="External"/><Relationship Id="rId1198" Type="http://schemas.openxmlformats.org/officeDocument/2006/relationships/hyperlink" Target="https://adastat.net/accounts/58d04bbf67a793aaefbe379fa2e0e8089bbfe9731aa9261174caef9f" TargetMode="External"/><Relationship Id="rId124" Type="http://schemas.openxmlformats.org/officeDocument/2006/relationships/hyperlink" Target="https://adastat.net/accounts/454ec44fd91302f45ede969429359e8306045b1d20cc686dd9ab9d36" TargetMode="External"/><Relationship Id="rId366" Type="http://schemas.openxmlformats.org/officeDocument/2006/relationships/hyperlink" Target="https://adastat.net/pools/3116c834a09b0060aef7284f63d3275456364e3309b3c19ec328af60" TargetMode="External"/><Relationship Id="rId1199" Type="http://schemas.openxmlformats.org/officeDocument/2006/relationships/hyperlink" Target="https://adastat.net/pools/2f09336a66c36d0df40dc42f2454fe4f4311c23d312e3683be434081" TargetMode="External"/><Relationship Id="rId123" Type="http://schemas.openxmlformats.org/officeDocument/2006/relationships/hyperlink" Target="https://adastat.net/pools/9caffdb0feeb61d9a57484b8c153a50a09977b5b303af7171ed2ba9a" TargetMode="External"/><Relationship Id="rId365" Type="http://schemas.openxmlformats.org/officeDocument/2006/relationships/hyperlink" Target="https://adastat.net/accounts/dd1f3591a020262c7992187b71d8d7e960a5e8a1439ba38f08c31aa3" TargetMode="External"/><Relationship Id="rId122" Type="http://schemas.openxmlformats.org/officeDocument/2006/relationships/hyperlink" Target="https://adastat.net/accounts/afefc33ef6202a1bc986ae869798a88ae7d35240d1bca8e165671c0a" TargetMode="External"/><Relationship Id="rId364" Type="http://schemas.openxmlformats.org/officeDocument/2006/relationships/hyperlink" Target="https://adastat.net/accounts/dd1f3591a020262c7992187b71d8d7e960a5e8a1439ba38f08c31aa3" TargetMode="External"/><Relationship Id="rId95" Type="http://schemas.openxmlformats.org/officeDocument/2006/relationships/hyperlink" Target="https://adastat.net/accounts/51ec6fbbc6eeada572614b1a82bd6f52c7d4b2be079d833d5f0628c7" TargetMode="External"/><Relationship Id="rId94" Type="http://schemas.openxmlformats.org/officeDocument/2006/relationships/hyperlink" Target="https://adastat.net/accounts/51ec6fbbc6eeada572614b1a82bd6f52c7d4b2be079d833d5f0628c7" TargetMode="External"/><Relationship Id="rId97" Type="http://schemas.openxmlformats.org/officeDocument/2006/relationships/hyperlink" Target="https://adastat.net/accounts/d92932162ebd6171785f023a73a3d6c6de69e2c71a85a067be7f86f4" TargetMode="External"/><Relationship Id="rId96" Type="http://schemas.openxmlformats.org/officeDocument/2006/relationships/hyperlink" Target="https://adastat.net/pools/f6541f3ca941d96d3c243eae01fea874d6be403b2dd2c6575245de6e" TargetMode="External"/><Relationship Id="rId99" Type="http://schemas.openxmlformats.org/officeDocument/2006/relationships/hyperlink" Target="https://adastat.net/pools/a56e07cb5cd11a2d2b6bff3c6ecbc7ddc79205e2831560792f06e795" TargetMode="External"/><Relationship Id="rId98" Type="http://schemas.openxmlformats.org/officeDocument/2006/relationships/hyperlink" Target="https://adastat.net/accounts/d92932162ebd6171785f023a73a3d6c6de69e2c71a85a067be7f86f4" TargetMode="External"/><Relationship Id="rId91" Type="http://schemas.openxmlformats.org/officeDocument/2006/relationships/hyperlink" Target="https://adastat.net/pools/34812765ebf71de725a4431652e68e96382d64da1e0ca0bf5ee80c1d" TargetMode="External"/><Relationship Id="rId90" Type="http://schemas.openxmlformats.org/officeDocument/2006/relationships/hyperlink" Target="https://adastat.net/accounts/9d4a1837dafb29b912456971c64532d3554a0dc3f4943b163dd3d8ac" TargetMode="External"/><Relationship Id="rId93" Type="http://schemas.openxmlformats.org/officeDocument/2006/relationships/hyperlink" Target="https://adastat.net/accounts/f7b01e48170391ab492f519aa6e0c0966d5120c39f4ec69ae8991447" TargetMode="External"/><Relationship Id="rId92" Type="http://schemas.openxmlformats.org/officeDocument/2006/relationships/hyperlink" Target="https://adastat.net/accounts/f7b01e48170391ab492f519aa6e0c0966d5120c39f4ec69ae8991447" TargetMode="External"/><Relationship Id="rId118" Type="http://schemas.openxmlformats.org/officeDocument/2006/relationships/hyperlink" Target="https://adastat.net/accounts/cb732f86625a06f4af72bae56ffc3620826169cabe2a2a653ebe3c2b" TargetMode="External"/><Relationship Id="rId117" Type="http://schemas.openxmlformats.org/officeDocument/2006/relationships/hyperlink" Target="https://adastat.net/pools/f8328a36320b8719b07da68f3b28f019feb5907ac26a42420d3680b3" TargetMode="External"/><Relationship Id="rId359" Type="http://schemas.openxmlformats.org/officeDocument/2006/relationships/hyperlink" Target="https://adastat.net/accounts/c956f797346f4c2999c3e443485a360e4f9256a215d99a53d8b2e3a1" TargetMode="External"/><Relationship Id="rId116" Type="http://schemas.openxmlformats.org/officeDocument/2006/relationships/hyperlink" Target="https://adastat.net/accounts/34a324301b04667486516609760dde7fc54a60d019d39a3d872ade17" TargetMode="External"/><Relationship Id="rId358" Type="http://schemas.openxmlformats.org/officeDocument/2006/relationships/hyperlink" Target="https://adastat.net/accounts/c956f797346f4c2999c3e443485a360e4f9256a215d99a53d8b2e3a1" TargetMode="External"/><Relationship Id="rId115" Type="http://schemas.openxmlformats.org/officeDocument/2006/relationships/hyperlink" Target="https://adastat.net/accounts/34a324301b04667486516609760dde7fc54a60d019d39a3d872ade17" TargetMode="External"/><Relationship Id="rId357" Type="http://schemas.openxmlformats.org/officeDocument/2006/relationships/hyperlink" Target="https://adastat.net/pools/abcdef77d812a5a397fb324f1d00325e2243c476ea8ecd2030719ae5" TargetMode="External"/><Relationship Id="rId599" Type="http://schemas.openxmlformats.org/officeDocument/2006/relationships/hyperlink" Target="https://adastat.net/accounts/32947b47f5160b07e0ab2545d51b2c85cb371ed991b48834a838a822" TargetMode="External"/><Relationship Id="rId1180" Type="http://schemas.openxmlformats.org/officeDocument/2006/relationships/hyperlink" Target="https://adastat.net/accounts/210fee1b0a8181033335be65f786613af39e62bb4e96e48d2dcc42b5" TargetMode="External"/><Relationship Id="rId1181" Type="http://schemas.openxmlformats.org/officeDocument/2006/relationships/hyperlink" Target="https://adastat.net/pools/e069112add6af5fa1a11a1716357de1848c22229eb2eaa007702d5c9" TargetMode="External"/><Relationship Id="rId119" Type="http://schemas.openxmlformats.org/officeDocument/2006/relationships/hyperlink" Target="https://adastat.net/accounts/cb732f86625a06f4af72bae56ffc3620826169cabe2a2a653ebe3c2b" TargetMode="External"/><Relationship Id="rId1182" Type="http://schemas.openxmlformats.org/officeDocument/2006/relationships/hyperlink" Target="https://adastat.net/accounts/ed20ffbdbf5795d2f3afb262e57c77cbf3d076f74ec8c802d86ebd25" TargetMode="External"/><Relationship Id="rId110" Type="http://schemas.openxmlformats.org/officeDocument/2006/relationships/hyperlink" Target="https://adastat.net/accounts/9ab710fa5a23e5d5c6fc3f8eb5f22b5ba36360e569f4c98a6e2f342d" TargetMode="External"/><Relationship Id="rId352" Type="http://schemas.openxmlformats.org/officeDocument/2006/relationships/hyperlink" Target="https://adastat.net/accounts/8f3ee733f5ac86dda8582fdf4292025535f024dac5736793d6535137" TargetMode="External"/><Relationship Id="rId594" Type="http://schemas.openxmlformats.org/officeDocument/2006/relationships/hyperlink" Target="https://adastat.net/pools/e98e298624ce6efe34635318bdd5d634bed732bb238989d3d1b6fc9e" TargetMode="External"/><Relationship Id="rId1183" Type="http://schemas.openxmlformats.org/officeDocument/2006/relationships/hyperlink" Target="https://adastat.net/accounts/ed20ffbdbf5795d2f3afb262e57c77cbf3d076f74ec8c802d86ebd25" TargetMode="External"/><Relationship Id="rId351" Type="http://schemas.openxmlformats.org/officeDocument/2006/relationships/hyperlink" Target="https://adastat.net/pools/d058aaaeea58887b79ecb57708d1694bd323276a6b54185bd86415e7" TargetMode="External"/><Relationship Id="rId593" Type="http://schemas.openxmlformats.org/officeDocument/2006/relationships/hyperlink" Target="https://adastat.net/accounts/12600d3a0269a49c87d5f0895f92c4da566f431150663d7a92411ffb" TargetMode="External"/><Relationship Id="rId1184" Type="http://schemas.openxmlformats.org/officeDocument/2006/relationships/hyperlink" Target="https://adastat.net/pools/8e0bb9b126acd8e65a023602377d9a7a6f15af394d1f7bdd852182b8" TargetMode="External"/><Relationship Id="rId350" Type="http://schemas.openxmlformats.org/officeDocument/2006/relationships/hyperlink" Target="https://adastat.net/accounts/b0340585ac57d2a4a3fbfe62b30b61abb3f8bc42f79e4485919269c4" TargetMode="External"/><Relationship Id="rId592" Type="http://schemas.openxmlformats.org/officeDocument/2006/relationships/hyperlink" Target="https://adastat.net/accounts/12600d3a0269a49c87d5f0895f92c4da566f431150663d7a92411ffb" TargetMode="External"/><Relationship Id="rId1185" Type="http://schemas.openxmlformats.org/officeDocument/2006/relationships/hyperlink" Target="https://adastat.net/accounts/933cf2b0899140654ccee28ea779b952926d3493baacdd7425da1654" TargetMode="External"/><Relationship Id="rId591" Type="http://schemas.openxmlformats.org/officeDocument/2006/relationships/hyperlink" Target="https://adastat.net/accounts/517ba23212515dcb0548121454a8bf03de0f1c4180014f9dde3f4ee9" TargetMode="External"/><Relationship Id="rId1186" Type="http://schemas.openxmlformats.org/officeDocument/2006/relationships/hyperlink" Target="https://adastat.net/accounts/933cf2b0899140654ccee28ea779b952926d3493baacdd7425da1654" TargetMode="External"/><Relationship Id="rId114" Type="http://schemas.openxmlformats.org/officeDocument/2006/relationships/hyperlink" Target="https://adastat.net/pools/a6fc7ec669c64333e6c411b50e9c99323d8043391aacbe2b49f7cb29" TargetMode="External"/><Relationship Id="rId356" Type="http://schemas.openxmlformats.org/officeDocument/2006/relationships/hyperlink" Target="https://adastat.net/accounts/f3c3d69b1d4eca197096cbfd67450f64123de4a5ed61b1f94a356134" TargetMode="External"/><Relationship Id="rId598" Type="http://schemas.openxmlformats.org/officeDocument/2006/relationships/hyperlink" Target="https://adastat.net/accounts/32947b47f5160b07e0ab2545d51b2c85cb371ed991b48834a838a822" TargetMode="External"/><Relationship Id="rId1187" Type="http://schemas.openxmlformats.org/officeDocument/2006/relationships/hyperlink" Target="https://adastat.net/pools/a532904ca60e13e88437b58e7c6ff66b8d5e7ec8d3f4b9e4be7820ec" TargetMode="External"/><Relationship Id="rId113" Type="http://schemas.openxmlformats.org/officeDocument/2006/relationships/hyperlink" Target="https://adastat.net/accounts/cfe90c9f6b7177b2f56aac6f2aeae98ebf7720a944cd8c95415d8955" TargetMode="External"/><Relationship Id="rId355" Type="http://schemas.openxmlformats.org/officeDocument/2006/relationships/hyperlink" Target="https://adastat.net/accounts/f3c3d69b1d4eca197096cbfd67450f64123de4a5ed61b1f94a356134" TargetMode="External"/><Relationship Id="rId597" Type="http://schemas.openxmlformats.org/officeDocument/2006/relationships/hyperlink" Target="https://adastat.net/pools/707725a41873178814530f39fb14a4b2842d05377e2b62a546fe2014" TargetMode="External"/><Relationship Id="rId1188" Type="http://schemas.openxmlformats.org/officeDocument/2006/relationships/hyperlink" Target="https://adastat.net/accounts/de73b99c6b7cd0c466fbd853226838e32a3e1aa2331fc64c434b5b64" TargetMode="External"/><Relationship Id="rId112" Type="http://schemas.openxmlformats.org/officeDocument/2006/relationships/hyperlink" Target="https://adastat.net/accounts/cfe90c9f6b7177b2f56aac6f2aeae98ebf7720a944cd8c95415d8955" TargetMode="External"/><Relationship Id="rId354" Type="http://schemas.openxmlformats.org/officeDocument/2006/relationships/hyperlink" Target="https://adastat.net/pools/ed40b0a319f639a70b1e2a4de00f112c4f7b7d4849f0abd25c4336a4" TargetMode="External"/><Relationship Id="rId596" Type="http://schemas.openxmlformats.org/officeDocument/2006/relationships/hyperlink" Target="https://adastat.net/accounts/4d24dc62a3379e2d0677a17ade70079bd85d106f8893d694c7303a8d" TargetMode="External"/><Relationship Id="rId1189" Type="http://schemas.openxmlformats.org/officeDocument/2006/relationships/hyperlink" Target="https://adastat.net/accounts/de73b99c6b7cd0c466fbd853226838e32a3e1aa2331fc64c434b5b64" TargetMode="External"/><Relationship Id="rId111" Type="http://schemas.openxmlformats.org/officeDocument/2006/relationships/hyperlink" Target="https://adastat.net/pools/c1011645958df9e805df499bbd30056c83094b99c8effe500350d8da" TargetMode="External"/><Relationship Id="rId353" Type="http://schemas.openxmlformats.org/officeDocument/2006/relationships/hyperlink" Target="https://adastat.net/accounts/8f3ee733f5ac86dda8582fdf4292025535f024dac5736793d6535137" TargetMode="External"/><Relationship Id="rId595" Type="http://schemas.openxmlformats.org/officeDocument/2006/relationships/hyperlink" Target="https://adastat.net/accounts/4d24dc62a3379e2d0677a17ade70079bd85d106f8893d694c7303a8d" TargetMode="External"/><Relationship Id="rId1136" Type="http://schemas.openxmlformats.org/officeDocument/2006/relationships/hyperlink" Target="https://adastat.net/accounts/1da1c43c6cf20c3d64ac6b7ea6755f508a44ea37dd9083adfde990b6" TargetMode="External"/><Relationship Id="rId1378" Type="http://schemas.openxmlformats.org/officeDocument/2006/relationships/hyperlink" Target="https://adastat.net/accounts/686088d3a49b816502151360b51690d9b360329c8267987791286ec4" TargetMode="External"/><Relationship Id="rId1137" Type="http://schemas.openxmlformats.org/officeDocument/2006/relationships/hyperlink" Target="https://adastat.net/accounts/1da1c43c6cf20c3d64ac6b7ea6755f508a44ea37dd9083adfde990b6" TargetMode="External"/><Relationship Id="rId1379" Type="http://schemas.openxmlformats.org/officeDocument/2006/relationships/hyperlink" Target="https://adastat.net/accounts/686088d3a49b816502151360b51690d9b360329c8267987791286ec4" TargetMode="External"/><Relationship Id="rId1138" Type="http://schemas.openxmlformats.org/officeDocument/2006/relationships/hyperlink" Target="https://adastat.net/pools/bbebbbf81c42de5b84fbbc82c4feab78f8bd8bcf8b5af7c73a06664a" TargetMode="External"/><Relationship Id="rId1139" Type="http://schemas.openxmlformats.org/officeDocument/2006/relationships/hyperlink" Target="https://adastat.net/accounts/fc86365a45a3e8574e7e61fba60cfd81c1126d54b7260d1a011f29ed" TargetMode="External"/><Relationship Id="rId305" Type="http://schemas.openxmlformats.org/officeDocument/2006/relationships/hyperlink" Target="https://adastat.net/accounts/25eae1e348ba37e1f43d73ff74d79c379ff3e613113049b3f4d723db" TargetMode="External"/><Relationship Id="rId547" Type="http://schemas.openxmlformats.org/officeDocument/2006/relationships/hyperlink" Target="https://adastat.net/accounts/e7c9a7634ec0ba875aadcd23f2251a421a613311e9c3eb82e7d6d28e" TargetMode="External"/><Relationship Id="rId789" Type="http://schemas.openxmlformats.org/officeDocument/2006/relationships/hyperlink" Target="https://adastat.net/accounts/ebba57315002ffbc1d3e4c379d15d3b89e9dcedaad1065b454c6101c" TargetMode="External"/><Relationship Id="rId304" Type="http://schemas.openxmlformats.org/officeDocument/2006/relationships/hyperlink" Target="https://adastat.net/pools/c0d70a23601c6a880e7a730774c0a4005e49f0eb52ea38d1e609df0d" TargetMode="External"/><Relationship Id="rId546" Type="http://schemas.openxmlformats.org/officeDocument/2006/relationships/hyperlink" Target="https://adastat.net/pools/5016cf588331d0f6d0e57f7f6d36d8d4f53224c77c09380580ea6430" TargetMode="External"/><Relationship Id="rId788" Type="http://schemas.openxmlformats.org/officeDocument/2006/relationships/hyperlink" Target="https://adastat.net/accounts/ebba57315002ffbc1d3e4c379d15d3b89e9dcedaad1065b454c6101c" TargetMode="External"/><Relationship Id="rId303" Type="http://schemas.openxmlformats.org/officeDocument/2006/relationships/hyperlink" Target="https://adastat.net/accounts/a6023933a879782a97851f4872dcf17683a6044dd0af3aabf3fee6cc" TargetMode="External"/><Relationship Id="rId545" Type="http://schemas.openxmlformats.org/officeDocument/2006/relationships/hyperlink" Target="https://adastat.net/accounts/515bdb3e6f417fb273eeff7100ea4f283dfd6cc05b1a13c1c5a9b68e" TargetMode="External"/><Relationship Id="rId787" Type="http://schemas.openxmlformats.org/officeDocument/2006/relationships/hyperlink" Target="https://adastat.net/pools/0019cb5ac91c786a809f4d87622a29d2c7f57f4697f8c8e8457f4de4" TargetMode="External"/><Relationship Id="rId302" Type="http://schemas.openxmlformats.org/officeDocument/2006/relationships/hyperlink" Target="https://adastat.net/accounts/a6023933a879782a97851f4872dcf17683a6044dd0af3aabf3fee6cc" TargetMode="External"/><Relationship Id="rId544" Type="http://schemas.openxmlformats.org/officeDocument/2006/relationships/hyperlink" Target="https://adastat.net/accounts/515bdb3e6f417fb273eeff7100ea4f283dfd6cc05b1a13c1c5a9b68e" TargetMode="External"/><Relationship Id="rId786" Type="http://schemas.openxmlformats.org/officeDocument/2006/relationships/hyperlink" Target="https://adastat.net/accounts/1d3e344ee530bf80f19a258ffda3f04a4fcd9c0404abf75c38e6666a" TargetMode="External"/><Relationship Id="rId309" Type="http://schemas.openxmlformats.org/officeDocument/2006/relationships/hyperlink" Target="https://adastat.net/pools/6804118fe78be9bf9213b9e829803952be87814d28b305fa52bf11d9" TargetMode="External"/><Relationship Id="rId308" Type="http://schemas.openxmlformats.org/officeDocument/2006/relationships/hyperlink" Target="https://adastat.net/accounts/4521eb31f3a91ed7d50f2e6d3f5d20e2312bfa97e43d899f15ad1c6d" TargetMode="External"/><Relationship Id="rId307" Type="http://schemas.openxmlformats.org/officeDocument/2006/relationships/hyperlink" Target="https://adastat.net/accounts/4521eb31f3a91ed7d50f2e6d3f5d20e2312bfa97e43d899f15ad1c6d" TargetMode="External"/><Relationship Id="rId549" Type="http://schemas.openxmlformats.org/officeDocument/2006/relationships/hyperlink" Target="https://adastat.net/pools/f747208eb5e3b703b271ff373b4dc4ca643c026071e480689be320d9" TargetMode="External"/><Relationship Id="rId306" Type="http://schemas.openxmlformats.org/officeDocument/2006/relationships/hyperlink" Target="https://adastat.net/accounts/25eae1e348ba37e1f43d73ff74d79c379ff3e613113049b3f4d723db" TargetMode="External"/><Relationship Id="rId548" Type="http://schemas.openxmlformats.org/officeDocument/2006/relationships/hyperlink" Target="https://adastat.net/accounts/e7c9a7634ec0ba875aadcd23f2251a421a613311e9c3eb82e7d6d28e" TargetMode="External"/><Relationship Id="rId781" Type="http://schemas.openxmlformats.org/officeDocument/2006/relationships/hyperlink" Target="https://adastat.net/accounts/af5a667c58356ee9339e0b611d54b3e8cb448ba6ee32f7b9b1047c7e" TargetMode="External"/><Relationship Id="rId1370" Type="http://schemas.openxmlformats.org/officeDocument/2006/relationships/hyperlink" Target="https://adastat.net/accounts/f460d0d8c77d3b3ddb9df9b62f7b8e4acf1ac1529ae28dc3183629e0" TargetMode="External"/><Relationship Id="rId780" Type="http://schemas.openxmlformats.org/officeDocument/2006/relationships/hyperlink" Target="https://adastat.net/accounts/af5a667c58356ee9339e0b611d54b3e8cb448ba6ee32f7b9b1047c7e" TargetMode="External"/><Relationship Id="rId1371" Type="http://schemas.openxmlformats.org/officeDocument/2006/relationships/hyperlink" Target="https://adastat.net/accounts/b45b68fe5fdf3738fce5af7687984c6a865a5ead5c6b074d1063e15b" TargetMode="External"/><Relationship Id="rId1130" Type="http://schemas.openxmlformats.org/officeDocument/2006/relationships/hyperlink" Target="https://adastat.net/accounts/ac59fc33811c185ab766f682d7a86eda147377433b3e75f4b640c8c8" TargetMode="External"/><Relationship Id="rId1372" Type="http://schemas.openxmlformats.org/officeDocument/2006/relationships/hyperlink" Target="https://adastat.net/accounts/b45b68fe5fdf3738fce5af7687984c6a865a5ead5c6b074d1063e15b" TargetMode="External"/><Relationship Id="rId1131" Type="http://schemas.openxmlformats.org/officeDocument/2006/relationships/hyperlink" Target="https://adastat.net/accounts/ac59fc33811c185ab766f682d7a86eda147377433b3e75f4b640c8c8" TargetMode="External"/><Relationship Id="rId1373" Type="http://schemas.openxmlformats.org/officeDocument/2006/relationships/hyperlink" Target="https://adastat.net/pools/000006d97fd0415d2dafdbb8b782717a3d3ff32f865792b8df7ddd00" TargetMode="External"/><Relationship Id="rId301" Type="http://schemas.openxmlformats.org/officeDocument/2006/relationships/hyperlink" Target="https://adastat.net/pools/0054fc7a4e34f9a1eef15a05fdfc9d323deeb9b72a4b5ec514247e66" TargetMode="External"/><Relationship Id="rId543" Type="http://schemas.openxmlformats.org/officeDocument/2006/relationships/hyperlink" Target="https://adastat.net/pools/d7513627b3d50819c1c84687bfd15f02f00cd11c37d7935a67540089" TargetMode="External"/><Relationship Id="rId785" Type="http://schemas.openxmlformats.org/officeDocument/2006/relationships/hyperlink" Target="https://adastat.net/accounts/1d3e344ee530bf80f19a258ffda3f04a4fcd9c0404abf75c38e6666a" TargetMode="External"/><Relationship Id="rId1132" Type="http://schemas.openxmlformats.org/officeDocument/2006/relationships/hyperlink" Target="https://adastat.net/pools/2c799c3eb2fb59dbf874500fa77df18a2acaa8cfec1793c928294a50" TargetMode="External"/><Relationship Id="rId1374" Type="http://schemas.openxmlformats.org/officeDocument/2006/relationships/hyperlink" Target="https://adastat.net/accounts/5cd3a7d049fe757b4f0f75f5109b94f3b97b61b043f00732237cea33" TargetMode="External"/><Relationship Id="rId300" Type="http://schemas.openxmlformats.org/officeDocument/2006/relationships/hyperlink" Target="https://adastat.net/accounts/90118a20adf12ebbdce1bdc3b2c3fef8f5a92de7eb0b5b617204d858" TargetMode="External"/><Relationship Id="rId542" Type="http://schemas.openxmlformats.org/officeDocument/2006/relationships/hyperlink" Target="https://adastat.net/accounts/7a9ad6909d8a19f53eeec4dfadf35a92a55fbd5899b80a85abaec165" TargetMode="External"/><Relationship Id="rId784" Type="http://schemas.openxmlformats.org/officeDocument/2006/relationships/hyperlink" Target="https://adastat.net/accounts/9315b73d3637b99c3f028f11c2bddae5c3c87cb6795a0a3f80dcbf95" TargetMode="External"/><Relationship Id="rId1133" Type="http://schemas.openxmlformats.org/officeDocument/2006/relationships/hyperlink" Target="https://adastat.net/accounts/61d86421032efa48618d867988e5aaac231459c64be6f06b3bcedeaf" TargetMode="External"/><Relationship Id="rId1375" Type="http://schemas.openxmlformats.org/officeDocument/2006/relationships/hyperlink" Target="https://adastat.net/accounts/5cd3a7d049fe757b4f0f75f5109b94f3b97b61b043f00732237cea33" TargetMode="External"/><Relationship Id="rId541" Type="http://schemas.openxmlformats.org/officeDocument/2006/relationships/hyperlink" Target="https://adastat.net/accounts/7a9ad6909d8a19f53eeec4dfadf35a92a55fbd5899b80a85abaec165" TargetMode="External"/><Relationship Id="rId783" Type="http://schemas.openxmlformats.org/officeDocument/2006/relationships/hyperlink" Target="https://adastat.net/accounts/9315b73d3637b99c3f028f11c2bddae5c3c87cb6795a0a3f80dcbf95" TargetMode="External"/><Relationship Id="rId1134" Type="http://schemas.openxmlformats.org/officeDocument/2006/relationships/hyperlink" Target="https://adastat.net/accounts/61d86421032efa48618d867988e5aaac231459c64be6f06b3bcedeaf" TargetMode="External"/><Relationship Id="rId1376" Type="http://schemas.openxmlformats.org/officeDocument/2006/relationships/hyperlink" Target="https://adastat.net/accounts/92b3b9329be4d70a9a9caaad58bd5e20204b48d256f1612efcdfbbc4" TargetMode="External"/><Relationship Id="rId540" Type="http://schemas.openxmlformats.org/officeDocument/2006/relationships/hyperlink" Target="https://adastat.net/pools/675304517e38e66880714b3c4816f47866c302edafceb96945fd056f" TargetMode="External"/><Relationship Id="rId782" Type="http://schemas.openxmlformats.org/officeDocument/2006/relationships/hyperlink" Target="https://adastat.net/pools/2146dfb28bb438d70cd5f7532357c81b6ab25d55163094c9618ab8fc" TargetMode="External"/><Relationship Id="rId1135" Type="http://schemas.openxmlformats.org/officeDocument/2006/relationships/hyperlink" Target="https://adastat.net/pools/07ac7dee6c82177096b70ccf21cfb8965c1fb08e079f9ca4af4b2b3e" TargetMode="External"/><Relationship Id="rId1377" Type="http://schemas.openxmlformats.org/officeDocument/2006/relationships/hyperlink" Target="https://adastat.net/accounts/92b3b9329be4d70a9a9caaad58bd5e20204b48d256f1612efcdfbbc4" TargetMode="External"/><Relationship Id="rId1125" Type="http://schemas.openxmlformats.org/officeDocument/2006/relationships/hyperlink" Target="https://adastat.net/accounts/8f2d47f9fe61aadf5fa0339f8ece7b1a8707e5dcf14358b80dd21ece" TargetMode="External"/><Relationship Id="rId1367" Type="http://schemas.openxmlformats.org/officeDocument/2006/relationships/hyperlink" Target="https://adastat.net/accounts/bb594e64d0cc4663317ac4f6569e357938db3f6beb5bb7fc6bc36baf" TargetMode="External"/><Relationship Id="rId1126" Type="http://schemas.openxmlformats.org/officeDocument/2006/relationships/hyperlink" Target="https://adastat.net/pools/b3291d8a4e04835ebaa71e0523b37abe64e4cd2eeea35c0886a2dd40" TargetMode="External"/><Relationship Id="rId1368" Type="http://schemas.openxmlformats.org/officeDocument/2006/relationships/hyperlink" Target="https://adastat.net/pools/bc00a90f9f448be5cfaa4e76dbc13353b83b59cb3f2c5e321555ca28" TargetMode="External"/><Relationship Id="rId1127" Type="http://schemas.openxmlformats.org/officeDocument/2006/relationships/hyperlink" Target="https://adastat.net/accounts/792662910be5a9f3a76265178175fee88d295c247dace966275bf255" TargetMode="External"/><Relationship Id="rId1369" Type="http://schemas.openxmlformats.org/officeDocument/2006/relationships/hyperlink" Target="https://adastat.net/accounts/f460d0d8c77d3b3ddb9df9b62f7b8e4acf1ac1529ae28dc3183629e0" TargetMode="External"/><Relationship Id="rId1128" Type="http://schemas.openxmlformats.org/officeDocument/2006/relationships/hyperlink" Target="https://adastat.net/accounts/792662910be5a9f3a76265178175fee88d295c247dace966275bf255" TargetMode="External"/><Relationship Id="rId1129" Type="http://schemas.openxmlformats.org/officeDocument/2006/relationships/hyperlink" Target="https://adastat.net/pools/f8b811d63ef2ac9e19eff41ab7a99f37b82da701f8ddb34d6d12cdb7" TargetMode="External"/><Relationship Id="rId536" Type="http://schemas.openxmlformats.org/officeDocument/2006/relationships/hyperlink" Target="https://adastat.net/accounts/88c069a35cc9816db93491c461c7ce8ab9e7264657980eac98b2c6f6" TargetMode="External"/><Relationship Id="rId778" Type="http://schemas.openxmlformats.org/officeDocument/2006/relationships/hyperlink" Target="https://adastat.net/accounts/9d26c55244e5c2bc8ad0dde538823cc181f2af4a20b234caa2ceb047" TargetMode="External"/><Relationship Id="rId535" Type="http://schemas.openxmlformats.org/officeDocument/2006/relationships/hyperlink" Target="https://adastat.net/accounts/88c069a35cc9816db93491c461c7ce8ab9e7264657980eac98b2c6f6" TargetMode="External"/><Relationship Id="rId777" Type="http://schemas.openxmlformats.org/officeDocument/2006/relationships/hyperlink" Target="https://adastat.net/accounts/9d26c55244e5c2bc8ad0dde538823cc181f2af4a20b234caa2ceb047" TargetMode="External"/><Relationship Id="rId534" Type="http://schemas.openxmlformats.org/officeDocument/2006/relationships/hyperlink" Target="https://adastat.net/pools/0840d05089b5bff1e24fe57c1ed905cd6fda68e1147a5b5863d39562" TargetMode="External"/><Relationship Id="rId776" Type="http://schemas.openxmlformats.org/officeDocument/2006/relationships/hyperlink" Target="https://adastat.net/accounts/3ffa9fb914b8fe3e1c93e32bab7b844482ec8e5d44e55a733df9902a" TargetMode="External"/><Relationship Id="rId533" Type="http://schemas.openxmlformats.org/officeDocument/2006/relationships/hyperlink" Target="https://adastat.net/accounts/e061e3eb2bc6cfa25a216090e7938cdf92a4c11493a5022bcccc7121" TargetMode="External"/><Relationship Id="rId775" Type="http://schemas.openxmlformats.org/officeDocument/2006/relationships/hyperlink" Target="https://adastat.net/accounts/3ffa9fb914b8fe3e1c93e32bab7b844482ec8e5d44e55a733df9902a" TargetMode="External"/><Relationship Id="rId539" Type="http://schemas.openxmlformats.org/officeDocument/2006/relationships/hyperlink" Target="https://adastat.net/accounts/474009fa5bf9e0e3ed9816c7261de3cdaa5a9bf4ad8bea02c6e5f376" TargetMode="External"/><Relationship Id="rId538" Type="http://schemas.openxmlformats.org/officeDocument/2006/relationships/hyperlink" Target="https://adastat.net/accounts/474009fa5bf9e0e3ed9816c7261de3cdaa5a9bf4ad8bea02c6e5f376" TargetMode="External"/><Relationship Id="rId537" Type="http://schemas.openxmlformats.org/officeDocument/2006/relationships/hyperlink" Target="https://adastat.net/pools/660f20fb9d419173ac623786ad3e6dc11a23951981e0e83e98233d29" TargetMode="External"/><Relationship Id="rId779" Type="http://schemas.openxmlformats.org/officeDocument/2006/relationships/hyperlink" Target="https://adastat.net/pools/e6d3f91ef201fd14c0a3d740a1311039c43850d283a6a14ecdee6ff1" TargetMode="External"/><Relationship Id="rId770" Type="http://schemas.openxmlformats.org/officeDocument/2006/relationships/hyperlink" Target="https://adastat.net/accounts/28a27c61f6cba2301bd87b6e0aff6632c09e2091fe4e2b1c77478a2e" TargetMode="External"/><Relationship Id="rId1360" Type="http://schemas.openxmlformats.org/officeDocument/2006/relationships/hyperlink" Target="https://adastat.net/accounts/b136f261d960c6d0d54e7a137afd8c265d10929eeb31c4172609200e" TargetMode="External"/><Relationship Id="rId1361" Type="http://schemas.openxmlformats.org/officeDocument/2006/relationships/hyperlink" Target="https://adastat.net/accounts/b136f261d960c6d0d54e7a137afd8c265d10929eeb31c4172609200e" TargetMode="External"/><Relationship Id="rId1120" Type="http://schemas.openxmlformats.org/officeDocument/2006/relationships/hyperlink" Target="https://adastat.net/pools/5f7ad5f7869dc00ffa143a44bfee70321fa3bf6de895420c95502bba" TargetMode="External"/><Relationship Id="rId1362" Type="http://schemas.openxmlformats.org/officeDocument/2006/relationships/hyperlink" Target="https://adastat.net/pools/788898a81174665316af96880459dcca053f7825abb1b0db9a433630" TargetMode="External"/><Relationship Id="rId532" Type="http://schemas.openxmlformats.org/officeDocument/2006/relationships/hyperlink" Target="https://adastat.net/accounts/e061e3eb2bc6cfa25a216090e7938cdf92a4c11493a5022bcccc7121" TargetMode="External"/><Relationship Id="rId774" Type="http://schemas.openxmlformats.org/officeDocument/2006/relationships/hyperlink" Target="https://adastat.net/pools/95954fa839905a201d8d97cc31be8bbd4ac2ad0df1d201accce3a23e" TargetMode="External"/><Relationship Id="rId1121" Type="http://schemas.openxmlformats.org/officeDocument/2006/relationships/hyperlink" Target="https://adastat.net/accounts/0980351eeb2db9618846922fc56522229129d90966905f34e63caf15" TargetMode="External"/><Relationship Id="rId1363" Type="http://schemas.openxmlformats.org/officeDocument/2006/relationships/hyperlink" Target="https://adastat.net/accounts/177bf240e5a26e32ec1496eb4b7df0f4aeaa64897cb4bd8a92af986e" TargetMode="External"/><Relationship Id="rId531" Type="http://schemas.openxmlformats.org/officeDocument/2006/relationships/hyperlink" Target="https://adastat.net/pools/5eb362978a68a4780f4fd701b8f04f5aeb990eb80b1cb025d99e82a1" TargetMode="External"/><Relationship Id="rId773" Type="http://schemas.openxmlformats.org/officeDocument/2006/relationships/hyperlink" Target="https://adastat.net/accounts/b7ae89363bccc4007d715eec72d0464f1386c67c6c751290d98ee399" TargetMode="External"/><Relationship Id="rId1122" Type="http://schemas.openxmlformats.org/officeDocument/2006/relationships/hyperlink" Target="https://adastat.net/accounts/0980351eeb2db9618846922fc56522229129d90966905f34e63caf15" TargetMode="External"/><Relationship Id="rId1364" Type="http://schemas.openxmlformats.org/officeDocument/2006/relationships/hyperlink" Target="https://adastat.net/accounts/177bf240e5a26e32ec1496eb4b7df0f4aeaa64897cb4bd8a92af986e" TargetMode="External"/><Relationship Id="rId530" Type="http://schemas.openxmlformats.org/officeDocument/2006/relationships/hyperlink" Target="https://adastat.net/accounts/bcbf16686c7201b6aaf61a893dd97bb6cc0aee59aa7280d7f4cbe14f" TargetMode="External"/><Relationship Id="rId772" Type="http://schemas.openxmlformats.org/officeDocument/2006/relationships/hyperlink" Target="https://adastat.net/accounts/b7ae89363bccc4007d715eec72d0464f1386c67c6c751290d98ee399" TargetMode="External"/><Relationship Id="rId1123" Type="http://schemas.openxmlformats.org/officeDocument/2006/relationships/hyperlink" Target="https://adastat.net/pools/e2c17915148f698723cb234f3cd89e9325f40b89af9fd6e1f9d1701a" TargetMode="External"/><Relationship Id="rId1365" Type="http://schemas.openxmlformats.org/officeDocument/2006/relationships/hyperlink" Target="https://adastat.net/pools/fe98bee75e8e7eb818fa85aa630e299ccabb1f252cac36b31b903f8d" TargetMode="External"/><Relationship Id="rId771" Type="http://schemas.openxmlformats.org/officeDocument/2006/relationships/hyperlink" Target="https://adastat.net/pools/30432a0b85b6f80b3e9cd356d8b76b9793f5530c91050c1688da4922" TargetMode="External"/><Relationship Id="rId1124" Type="http://schemas.openxmlformats.org/officeDocument/2006/relationships/hyperlink" Target="https://adastat.net/accounts/8f2d47f9fe61aadf5fa0339f8ece7b1a8707e5dcf14358b80dd21ece" TargetMode="External"/><Relationship Id="rId1366" Type="http://schemas.openxmlformats.org/officeDocument/2006/relationships/hyperlink" Target="https://adastat.net/accounts/bb594e64d0cc4663317ac4f6569e357938db3f6beb5bb7fc6bc36baf" TargetMode="External"/><Relationship Id="rId1158" Type="http://schemas.openxmlformats.org/officeDocument/2006/relationships/hyperlink" Target="https://adastat.net/accounts/959c1ca37d8c2823542594723f10a469a28fab5a2cd41d19b38bb656" TargetMode="External"/><Relationship Id="rId1159" Type="http://schemas.openxmlformats.org/officeDocument/2006/relationships/hyperlink" Target="https://adastat.net/accounts/959c1ca37d8c2823542594723f10a469a28fab5a2cd41d19b38bb656" TargetMode="External"/><Relationship Id="rId327" Type="http://schemas.openxmlformats.org/officeDocument/2006/relationships/hyperlink" Target="https://adastat.net/pools/07c30535c3781afef83200ebee872e4abe0aa8cc7c448ccd68730bb8" TargetMode="External"/><Relationship Id="rId569" Type="http://schemas.openxmlformats.org/officeDocument/2006/relationships/hyperlink" Target="https://adastat.net/pools/970e9a7ae4677b152c27a0eba3db996b372de094d24fc2974768f3da" TargetMode="External"/><Relationship Id="rId326" Type="http://schemas.openxmlformats.org/officeDocument/2006/relationships/hyperlink" Target="https://adastat.net/accounts/b3559f018256330c9f331ed03071f3ca239b3239f20ac9db55084e3b" TargetMode="External"/><Relationship Id="rId568" Type="http://schemas.openxmlformats.org/officeDocument/2006/relationships/hyperlink" Target="https://adastat.net/accounts/5d3015a00fc9d5603fd69ca3f50c2cda96b35ee8ef73e444d98c11aa" TargetMode="External"/><Relationship Id="rId325" Type="http://schemas.openxmlformats.org/officeDocument/2006/relationships/hyperlink" Target="https://adastat.net/accounts/b3559f018256330c9f331ed03071f3ca239b3239f20ac9db55084e3b" TargetMode="External"/><Relationship Id="rId567" Type="http://schemas.openxmlformats.org/officeDocument/2006/relationships/hyperlink" Target="https://adastat.net/accounts/5d3015a00fc9d5603fd69ca3f50c2cda96b35ee8ef73e444d98c11aa" TargetMode="External"/><Relationship Id="rId324" Type="http://schemas.openxmlformats.org/officeDocument/2006/relationships/hyperlink" Target="https://adastat.net/pools/07c30535c3781afef83200ebee872e4abe0aa8cc7c448ccd68730bb8" TargetMode="External"/><Relationship Id="rId566" Type="http://schemas.openxmlformats.org/officeDocument/2006/relationships/hyperlink" Target="https://adastat.net/accounts/8e7f707bbd233389464e6eb84430df47fd6d92292ee5d4aa841252fb" TargetMode="External"/><Relationship Id="rId329" Type="http://schemas.openxmlformats.org/officeDocument/2006/relationships/hyperlink" Target="https://adastat.net/accounts/8c648f073c47a238ece9510c3f4ff7d08172b0b749302a5facff0463" TargetMode="External"/><Relationship Id="rId1390" Type="http://schemas.openxmlformats.org/officeDocument/2006/relationships/hyperlink" Target="https://adastat.net/accounts/412409ec0f9b73e19b909a662a3599c091d50c6b2d8e811714535dd1" TargetMode="External"/><Relationship Id="rId328" Type="http://schemas.openxmlformats.org/officeDocument/2006/relationships/hyperlink" Target="https://adastat.net/accounts/8c648f073c47a238ece9510c3f4ff7d08172b0b749302a5facff0463" TargetMode="External"/><Relationship Id="rId1391" Type="http://schemas.openxmlformats.org/officeDocument/2006/relationships/hyperlink" Target="https://adastat.net/pools/b573268bf369e3f3a4e6dd16fdd78ca01eb164c1daa29d611ef885d2" TargetMode="External"/><Relationship Id="rId561" Type="http://schemas.openxmlformats.org/officeDocument/2006/relationships/hyperlink" Target="https://adastat.net/pools/06b4d54e25e33f3adfa22098749005f7b610721e3c24d547450267ec" TargetMode="External"/><Relationship Id="rId1150" Type="http://schemas.openxmlformats.org/officeDocument/2006/relationships/hyperlink" Target="https://adastat.net/accounts/dc637fd34ec29d3cacf3524a9673f38c9f0c0b9212534141218461ca" TargetMode="External"/><Relationship Id="rId1392" Type="http://schemas.openxmlformats.org/officeDocument/2006/relationships/hyperlink" Target="https://adastat.net/accounts/97b86491a24e23fc4f21684a07d3b4b0bd64a2f88de128f0e0d46c72" TargetMode="External"/><Relationship Id="rId560" Type="http://schemas.openxmlformats.org/officeDocument/2006/relationships/hyperlink" Target="https://adastat.net/accounts/cbdde9a5faacead15e15b8d2dcb223c996ff413d36d4d13e850d1e36" TargetMode="External"/><Relationship Id="rId1151" Type="http://schemas.openxmlformats.org/officeDocument/2006/relationships/hyperlink" Target="https://adastat.net/accounts/dc637fd34ec29d3cacf3524a9673f38c9f0c0b9212534141218461ca" TargetMode="External"/><Relationship Id="rId1393" Type="http://schemas.openxmlformats.org/officeDocument/2006/relationships/hyperlink" Target="https://adastat.net/accounts/97b86491a24e23fc4f21684a07d3b4b0bd64a2f88de128f0e0d46c72" TargetMode="External"/><Relationship Id="rId1152" Type="http://schemas.openxmlformats.org/officeDocument/2006/relationships/hyperlink" Target="https://adastat.net/pools/052100e65f3fa89fe1e2d3ae521446b2013b3c91ef5c7961e1b1a1ac" TargetMode="External"/><Relationship Id="rId1394" Type="http://schemas.openxmlformats.org/officeDocument/2006/relationships/hyperlink" Target="https://adastat.net/pools/237795878bfa5352cca325012e073b344ce337a1dd752cd3d5ea4cdc" TargetMode="External"/><Relationship Id="rId1153" Type="http://schemas.openxmlformats.org/officeDocument/2006/relationships/hyperlink" Target="https://adastat.net/accounts/cecb5b73c2ee28c267a2779281e0b7ba9dc9d06c9cc79ecdb40d9aa4" TargetMode="External"/><Relationship Id="rId1395" Type="http://schemas.openxmlformats.org/officeDocument/2006/relationships/hyperlink" Target="https://adastat.net/accounts/56953efb3607592d6629faa3d968c320eed49c558b8a55f73608ba5d" TargetMode="External"/><Relationship Id="rId323" Type="http://schemas.openxmlformats.org/officeDocument/2006/relationships/hyperlink" Target="https://adastat.net/accounts/53019fde4366bb6ba3e612582f42e352596d01de408dbf2854695e8d" TargetMode="External"/><Relationship Id="rId565" Type="http://schemas.openxmlformats.org/officeDocument/2006/relationships/hyperlink" Target="https://adastat.net/accounts/8e7f707bbd233389464e6eb84430df47fd6d92292ee5d4aa841252fb" TargetMode="External"/><Relationship Id="rId1154" Type="http://schemas.openxmlformats.org/officeDocument/2006/relationships/hyperlink" Target="https://adastat.net/accounts/cecb5b73c2ee28c267a2779281e0b7ba9dc9d06c9cc79ecdb40d9aa4" TargetMode="External"/><Relationship Id="rId1396" Type="http://schemas.openxmlformats.org/officeDocument/2006/relationships/hyperlink" Target="https://adastat.net/accounts/56953efb3607592d6629faa3d968c320eed49c558b8a55f73608ba5d" TargetMode="External"/><Relationship Id="rId322" Type="http://schemas.openxmlformats.org/officeDocument/2006/relationships/hyperlink" Target="https://adastat.net/accounts/53019fde4366bb6ba3e612582f42e352596d01de408dbf2854695e8d" TargetMode="External"/><Relationship Id="rId564" Type="http://schemas.openxmlformats.org/officeDocument/2006/relationships/hyperlink" Target="https://adastat.net/pools/660f20fb9d419173ac623786ad3e6dc11a23951981e0e83e98233d29" TargetMode="External"/><Relationship Id="rId1155" Type="http://schemas.openxmlformats.org/officeDocument/2006/relationships/hyperlink" Target="https://adastat.net/accounts/f34cefc4fd44f4eef0a9a0575cfa5d875bf6489ab62b02493a7b9997" TargetMode="External"/><Relationship Id="rId1397" Type="http://schemas.openxmlformats.org/officeDocument/2006/relationships/hyperlink" Target="https://adastat.net/pools/ee98a72dfb3ba43e9de2e39ef825a69d5d45627d2e918ea3e260f2dd" TargetMode="External"/><Relationship Id="rId321" Type="http://schemas.openxmlformats.org/officeDocument/2006/relationships/hyperlink" Target="https://adastat.net/pools/df1750df9b2df285fcfb50f4740657a18ee3af42727d410c37b86207" TargetMode="External"/><Relationship Id="rId563" Type="http://schemas.openxmlformats.org/officeDocument/2006/relationships/hyperlink" Target="https://adastat.net/accounts/8b4893bac638c6544c87ac126be724b8a878f895c481c0cbfa0d63a9" TargetMode="External"/><Relationship Id="rId1156" Type="http://schemas.openxmlformats.org/officeDocument/2006/relationships/hyperlink" Target="https://adastat.net/accounts/f34cefc4fd44f4eef0a9a0575cfa5d875bf6489ab62b02493a7b9997" TargetMode="External"/><Relationship Id="rId1398" Type="http://schemas.openxmlformats.org/officeDocument/2006/relationships/hyperlink" Target="https://adastat.net/accounts/0ffade393eeb04104b91a82f2340dfd9263215e9e425dc5f3d5cafe0" TargetMode="External"/><Relationship Id="rId320" Type="http://schemas.openxmlformats.org/officeDocument/2006/relationships/hyperlink" Target="https://adastat.net/accounts/3e35496c3ce594500ea9ae504ac9a1a7926679154ad63943a98a2b5b" TargetMode="External"/><Relationship Id="rId562" Type="http://schemas.openxmlformats.org/officeDocument/2006/relationships/hyperlink" Target="https://adastat.net/accounts/8b4893bac638c6544c87ac126be724b8a878f895c481c0cbfa0d63a9" TargetMode="External"/><Relationship Id="rId1157" Type="http://schemas.openxmlformats.org/officeDocument/2006/relationships/hyperlink" Target="https://adastat.net/pools/6fb41f0933511a0a7bc2aba0cdcfeaf9ab837630a303f4f2ec19c097" TargetMode="External"/><Relationship Id="rId1399" Type="http://schemas.openxmlformats.org/officeDocument/2006/relationships/hyperlink" Target="https://adastat.net/accounts/0ffade393eeb04104b91a82f2340dfd9263215e9e425dc5f3d5cafe0" TargetMode="External"/><Relationship Id="rId1147" Type="http://schemas.openxmlformats.org/officeDocument/2006/relationships/hyperlink" Target="https://adastat.net/accounts/701d5d23830187ca65ce6166aed1ffb90077b1a7f655513ee400b15e" TargetMode="External"/><Relationship Id="rId1389" Type="http://schemas.openxmlformats.org/officeDocument/2006/relationships/hyperlink" Target="https://adastat.net/accounts/412409ec0f9b73e19b909a662a3599c091d50c6b2d8e811714535dd1" TargetMode="External"/><Relationship Id="rId1148" Type="http://schemas.openxmlformats.org/officeDocument/2006/relationships/hyperlink" Target="https://adastat.net/accounts/701d5d23830187ca65ce6166aed1ffb90077b1a7f655513ee400b15e" TargetMode="External"/><Relationship Id="rId1149" Type="http://schemas.openxmlformats.org/officeDocument/2006/relationships/hyperlink" Target="https://adastat.net/pools/6622bb2a073669662fed0eff7b22539af53b7ff9610901659d0a1e07" TargetMode="External"/><Relationship Id="rId316" Type="http://schemas.openxmlformats.org/officeDocument/2006/relationships/hyperlink" Target="https://adastat.net/accounts/230e26d3297f326541d05fdf8b1512a1fccaec73605ba1ca039da8b6" TargetMode="External"/><Relationship Id="rId558" Type="http://schemas.openxmlformats.org/officeDocument/2006/relationships/hyperlink" Target="https://adastat.net/pools/660f20fb9d419173ac623786ad3e6dc11a23951981e0e83e98233d29" TargetMode="External"/><Relationship Id="rId315" Type="http://schemas.openxmlformats.org/officeDocument/2006/relationships/hyperlink" Target="https://adastat.net/pools/c6fbd4e484a28211695206e1b53f1409e7cef8c62d3f6b24bab2f600" TargetMode="External"/><Relationship Id="rId557" Type="http://schemas.openxmlformats.org/officeDocument/2006/relationships/hyperlink" Target="https://adastat.net/accounts/4374a5b7f15183fc7fb459b3490bcb477c2663be0fcd38228887fb18" TargetMode="External"/><Relationship Id="rId799" Type="http://schemas.openxmlformats.org/officeDocument/2006/relationships/hyperlink" Target="https://adastat.net/pools/17a6a1f2fb36d9ef275805db17409af7ab753b9d27bdd41b89510bb9" TargetMode="External"/><Relationship Id="rId314" Type="http://schemas.openxmlformats.org/officeDocument/2006/relationships/hyperlink" Target="https://adastat.net/accounts/7c9d5eb2e949135ae3dcec25f10a0c9d4610bfb3effc81e5244a0343" TargetMode="External"/><Relationship Id="rId556" Type="http://schemas.openxmlformats.org/officeDocument/2006/relationships/hyperlink" Target="https://adastat.net/accounts/4374a5b7f15183fc7fb459b3490bcb477c2663be0fcd38228887fb18" TargetMode="External"/><Relationship Id="rId798" Type="http://schemas.openxmlformats.org/officeDocument/2006/relationships/hyperlink" Target="https://adastat.net/accounts/6f34f4bdaec599b80a69c2af432498415df0d88cf0eac6dca383e304" TargetMode="External"/><Relationship Id="rId313" Type="http://schemas.openxmlformats.org/officeDocument/2006/relationships/hyperlink" Target="https://adastat.net/accounts/7c9d5eb2e949135ae3dcec25f10a0c9d4610bfb3effc81e5244a0343" TargetMode="External"/><Relationship Id="rId555" Type="http://schemas.openxmlformats.org/officeDocument/2006/relationships/hyperlink" Target="https://adastat.net/pools/f83cb7810af45813ad4e16f2497a0d02997e2987f4a41fa3830a4d88" TargetMode="External"/><Relationship Id="rId797" Type="http://schemas.openxmlformats.org/officeDocument/2006/relationships/hyperlink" Target="https://adastat.net/accounts/6f34f4bdaec599b80a69c2af432498415df0d88cf0eac6dca383e304" TargetMode="External"/><Relationship Id="rId319" Type="http://schemas.openxmlformats.org/officeDocument/2006/relationships/hyperlink" Target="https://adastat.net/accounts/3e35496c3ce594500ea9ae504ac9a1a7926679154ad63943a98a2b5b" TargetMode="External"/><Relationship Id="rId318" Type="http://schemas.openxmlformats.org/officeDocument/2006/relationships/hyperlink" Target="https://adastat.net/pools/07cc67445f419f643158cfdf3d0a3dd12507b8e81b961a19d3e9d3b5" TargetMode="External"/><Relationship Id="rId317" Type="http://schemas.openxmlformats.org/officeDocument/2006/relationships/hyperlink" Target="https://adastat.net/accounts/230e26d3297f326541d05fdf8b1512a1fccaec73605ba1ca039da8b6" TargetMode="External"/><Relationship Id="rId559" Type="http://schemas.openxmlformats.org/officeDocument/2006/relationships/hyperlink" Target="https://adastat.net/accounts/cbdde9a5faacead15e15b8d2dcb223c996ff413d36d4d13e850d1e36" TargetMode="External"/><Relationship Id="rId1380" Type="http://schemas.openxmlformats.org/officeDocument/2006/relationships/hyperlink" Target="https://adastat.net/accounts/135560b71a5e395effa1e475f402f5c4c73f80b232132d77d426f8c2" TargetMode="External"/><Relationship Id="rId550" Type="http://schemas.openxmlformats.org/officeDocument/2006/relationships/hyperlink" Target="https://adastat.net/accounts/9458eae5131d9ad03dbdfd1b31e6f76aa430522523e6bac0fbf3cab5" TargetMode="External"/><Relationship Id="rId792" Type="http://schemas.openxmlformats.org/officeDocument/2006/relationships/hyperlink" Target="https://adastat.net/accounts/621b76a5caf3bbb33adf7dcecd95242934d0ca68b3b3941323f4bdf9" TargetMode="External"/><Relationship Id="rId1381" Type="http://schemas.openxmlformats.org/officeDocument/2006/relationships/hyperlink" Target="https://adastat.net/accounts/135560b71a5e395effa1e475f402f5c4c73f80b232132d77d426f8c2" TargetMode="External"/><Relationship Id="rId791" Type="http://schemas.openxmlformats.org/officeDocument/2006/relationships/hyperlink" Target="https://adastat.net/accounts/621b76a5caf3bbb33adf7dcecd95242934d0ca68b3b3941323f4bdf9" TargetMode="External"/><Relationship Id="rId1140" Type="http://schemas.openxmlformats.org/officeDocument/2006/relationships/hyperlink" Target="https://adastat.net/accounts/fc86365a45a3e8574e7e61fba60cfd81c1126d54b7260d1a011f29ed" TargetMode="External"/><Relationship Id="rId1382" Type="http://schemas.openxmlformats.org/officeDocument/2006/relationships/hyperlink" Target="https://adastat.net/accounts/bfe66c3cfb0e5d9161927dff1188dcb32256ad81ccd1c79429e5ddd0" TargetMode="External"/><Relationship Id="rId790" Type="http://schemas.openxmlformats.org/officeDocument/2006/relationships/hyperlink" Target="https://adastat.net/pools/d918835729aaab9d4dca82c60079a6c643d65141f909730ecfeb3aef" TargetMode="External"/><Relationship Id="rId1141" Type="http://schemas.openxmlformats.org/officeDocument/2006/relationships/hyperlink" Target="https://adastat.net/pools/e069112add6af5fa1a11a1716357de1848c22229eb2eaa007702d5c9" TargetMode="External"/><Relationship Id="rId1383" Type="http://schemas.openxmlformats.org/officeDocument/2006/relationships/hyperlink" Target="https://adastat.net/accounts/bfe66c3cfb0e5d9161927dff1188dcb32256ad81ccd1c79429e5ddd0" TargetMode="External"/><Relationship Id="rId1142" Type="http://schemas.openxmlformats.org/officeDocument/2006/relationships/hyperlink" Target="https://adastat.net/accounts/daad99ce408eb7d91ff57b1404eda74a1d53199fc6b97ef8acd8ca7f" TargetMode="External"/><Relationship Id="rId1384" Type="http://schemas.openxmlformats.org/officeDocument/2006/relationships/hyperlink" Target="https://adastat.net/accounts/20cde95a0a0d87208a77936573fb73f78d322b70b308f47386ab7b53" TargetMode="External"/><Relationship Id="rId312" Type="http://schemas.openxmlformats.org/officeDocument/2006/relationships/hyperlink" Target="https://adastat.net/pools/54a7cf8a1e91ff0b72a3577c0d2f39d2d7ad1fca63ae0b9e4662053d" TargetMode="External"/><Relationship Id="rId554" Type="http://schemas.openxmlformats.org/officeDocument/2006/relationships/hyperlink" Target="https://adastat.net/accounts/4e0664d7743bbc1d46db2182b6fad02f1c0ecaaf5e2c2db595037cf7" TargetMode="External"/><Relationship Id="rId796" Type="http://schemas.openxmlformats.org/officeDocument/2006/relationships/hyperlink" Target="https://adastat.net/pools/a631b46315b1567ef0ce2b2ad4cb63faac09f32ceba6716a7e331e5e" TargetMode="External"/><Relationship Id="rId1143" Type="http://schemas.openxmlformats.org/officeDocument/2006/relationships/hyperlink" Target="https://adastat.net/accounts/daad99ce408eb7d91ff57b1404eda74a1d53199fc6b97ef8acd8ca7f" TargetMode="External"/><Relationship Id="rId1385" Type="http://schemas.openxmlformats.org/officeDocument/2006/relationships/hyperlink" Target="https://adastat.net/accounts/20cde95a0a0d87208a77936573fb73f78d322b70b308f47386ab7b53" TargetMode="External"/><Relationship Id="rId311" Type="http://schemas.openxmlformats.org/officeDocument/2006/relationships/hyperlink" Target="https://adastat.net/accounts/f67fa074e6a966df11e283eedccd5cbd875d5f32259d93c5f533b202" TargetMode="External"/><Relationship Id="rId553" Type="http://schemas.openxmlformats.org/officeDocument/2006/relationships/hyperlink" Target="https://adastat.net/accounts/4e0664d7743bbc1d46db2182b6fad02f1c0ecaaf5e2c2db595037cf7" TargetMode="External"/><Relationship Id="rId795" Type="http://schemas.openxmlformats.org/officeDocument/2006/relationships/hyperlink" Target="https://adastat.net/accounts/a17e732195fb9737d8b9d772e85d7a64fd2ca1f8a44dca638de367fb" TargetMode="External"/><Relationship Id="rId1144" Type="http://schemas.openxmlformats.org/officeDocument/2006/relationships/hyperlink" Target="https://adastat.net/pools/e069112add6af5fa1a11a1716357de1848c22229eb2eaa007702d5c9" TargetMode="External"/><Relationship Id="rId1386" Type="http://schemas.openxmlformats.org/officeDocument/2006/relationships/hyperlink" Target="https://adastat.net/accounts/3cba21e465c10c6a43693c061d5eb4ae1a320dd91d6f477450d57738" TargetMode="External"/><Relationship Id="rId310" Type="http://schemas.openxmlformats.org/officeDocument/2006/relationships/hyperlink" Target="https://adastat.net/accounts/f67fa074e6a966df11e283eedccd5cbd875d5f32259d93c5f533b202" TargetMode="External"/><Relationship Id="rId552" Type="http://schemas.openxmlformats.org/officeDocument/2006/relationships/hyperlink" Target="https://adastat.net/pools/bf7908ea0ef61c441e4dca0e756f335c33459bb8f2779cb8f6caf8eb" TargetMode="External"/><Relationship Id="rId794" Type="http://schemas.openxmlformats.org/officeDocument/2006/relationships/hyperlink" Target="https://adastat.net/accounts/a17e732195fb9737d8b9d772e85d7a64fd2ca1f8a44dca638de367fb" TargetMode="External"/><Relationship Id="rId1145" Type="http://schemas.openxmlformats.org/officeDocument/2006/relationships/hyperlink" Target="https://adastat.net/accounts/c5ffef89232ba092aa8ca57b1451612c3c8a8a936a1d9e6457bbca6d" TargetMode="External"/><Relationship Id="rId1387" Type="http://schemas.openxmlformats.org/officeDocument/2006/relationships/hyperlink" Target="https://adastat.net/accounts/3cba21e465c10c6a43693c061d5eb4ae1a320dd91d6f477450d57738" TargetMode="External"/><Relationship Id="rId551" Type="http://schemas.openxmlformats.org/officeDocument/2006/relationships/hyperlink" Target="https://adastat.net/accounts/9458eae5131d9ad03dbdfd1b31e6f76aa430522523e6bac0fbf3cab5" TargetMode="External"/><Relationship Id="rId793" Type="http://schemas.openxmlformats.org/officeDocument/2006/relationships/hyperlink" Target="https://adastat.net/pools/03fbee96b84daa1bf91c44b51d2e1cbdda53fd504c98aeb6fd4a55b6" TargetMode="External"/><Relationship Id="rId1146" Type="http://schemas.openxmlformats.org/officeDocument/2006/relationships/hyperlink" Target="https://adastat.net/accounts/c5ffef89232ba092aa8ca57b1451612c3c8a8a936a1d9e6457bbca6d" TargetMode="External"/><Relationship Id="rId1388" Type="http://schemas.openxmlformats.org/officeDocument/2006/relationships/hyperlink" Target="https://adastat.net/pools/83ea16a7f183288173077c54a1e2b3cbcd0f2336e1bc85e2cc6397e0" TargetMode="External"/><Relationship Id="rId297" Type="http://schemas.openxmlformats.org/officeDocument/2006/relationships/hyperlink" Target="https://adastat.net/accounts/5f65798c26213b410e1c3fb00c8023b37f147116034bdd4b2aa7aa6d" TargetMode="External"/><Relationship Id="rId296" Type="http://schemas.openxmlformats.org/officeDocument/2006/relationships/hyperlink" Target="https://adastat.net/accounts/5f65798c26213b410e1c3fb00c8023b37f147116034bdd4b2aa7aa6d" TargetMode="External"/><Relationship Id="rId295" Type="http://schemas.openxmlformats.org/officeDocument/2006/relationships/hyperlink" Target="https://adastat.net/pools/3a203ec1a8bae5098be953c3759e9fae42eea3d5714293500c6b3013" TargetMode="External"/><Relationship Id="rId294" Type="http://schemas.openxmlformats.org/officeDocument/2006/relationships/hyperlink" Target="https://adastat.net/accounts/0d2c61f72e5928b5361a173daebfe98788e212baf45fa62d94b1c874" TargetMode="External"/><Relationship Id="rId299" Type="http://schemas.openxmlformats.org/officeDocument/2006/relationships/hyperlink" Target="https://adastat.net/accounts/90118a20adf12ebbdce1bdc3b2c3fef8f5a92de7eb0b5b617204d858" TargetMode="External"/><Relationship Id="rId298" Type="http://schemas.openxmlformats.org/officeDocument/2006/relationships/hyperlink" Target="https://adastat.net/pools/4594f67c08f0007d1fac243169624b710375cb834bbe81f6b4d79f32" TargetMode="External"/><Relationship Id="rId271" Type="http://schemas.openxmlformats.org/officeDocument/2006/relationships/hyperlink" Target="https://adastat.net/pools/e8167261090f590718d0f6fd338c55eac1fecc38da7d14028f1ec67e" TargetMode="External"/><Relationship Id="rId270" Type="http://schemas.openxmlformats.org/officeDocument/2006/relationships/hyperlink" Target="https://adastat.net/accounts/3cbc2e9c1c4185450686a4a8d742383b049e0d7b41558eca1ae6491d" TargetMode="External"/><Relationship Id="rId269" Type="http://schemas.openxmlformats.org/officeDocument/2006/relationships/hyperlink" Target="https://adastat.net/accounts/3cbc2e9c1c4185450686a4a8d742383b049e0d7b41558eca1ae6491d" TargetMode="External"/><Relationship Id="rId264" Type="http://schemas.openxmlformats.org/officeDocument/2006/relationships/hyperlink" Target="https://adastat.net/accounts/7c7572a768172930d2ea7645c2ddef4413e950357498150ed87cec20" TargetMode="External"/><Relationship Id="rId263" Type="http://schemas.openxmlformats.org/officeDocument/2006/relationships/hyperlink" Target="https://adastat.net/accounts/7c7572a768172930d2ea7645c2ddef4413e950357498150ed87cec20" TargetMode="External"/><Relationship Id="rId262" Type="http://schemas.openxmlformats.org/officeDocument/2006/relationships/hyperlink" Target="https://adastat.net/accounts/1170512e0bfea1d838359db41174f7b50652ec82a8e5d65bf5c63549" TargetMode="External"/><Relationship Id="rId261" Type="http://schemas.openxmlformats.org/officeDocument/2006/relationships/hyperlink" Target="https://adastat.net/accounts/1170512e0bfea1d838359db41174f7b50652ec82a8e5d65bf5c63549" TargetMode="External"/><Relationship Id="rId268" Type="http://schemas.openxmlformats.org/officeDocument/2006/relationships/hyperlink" Target="https://adastat.net/pools/e8f538755c14d1e7f1274b46b5f292ba0c247149a8ba7b9eb410eb1a" TargetMode="External"/><Relationship Id="rId267" Type="http://schemas.openxmlformats.org/officeDocument/2006/relationships/hyperlink" Target="https://adastat.net/accounts/19ee5461661946058f8f109d0c672357101244d1d464d850ac264042" TargetMode="External"/><Relationship Id="rId266" Type="http://schemas.openxmlformats.org/officeDocument/2006/relationships/hyperlink" Target="https://adastat.net/accounts/19ee5461661946058f8f109d0c672357101244d1d464d850ac264042" TargetMode="External"/><Relationship Id="rId265" Type="http://schemas.openxmlformats.org/officeDocument/2006/relationships/hyperlink" Target="https://adastat.net/pools/9ca4378a7ee308d910efd7a611a1df2181314c25723ff4cfa855664c" TargetMode="External"/><Relationship Id="rId260" Type="http://schemas.openxmlformats.org/officeDocument/2006/relationships/hyperlink" Target="https://adastat.net/pools/65f3f975b5d6e8fabff2789e9d48bad257e3affedc2a396aa458c7eb" TargetMode="External"/><Relationship Id="rId259" Type="http://schemas.openxmlformats.org/officeDocument/2006/relationships/hyperlink" Target="https://adastat.net/accounts/80ae82dd7cd7550c19ea199d60c8891f7f68d1a7ee10ed66ff71166f" TargetMode="External"/><Relationship Id="rId258" Type="http://schemas.openxmlformats.org/officeDocument/2006/relationships/hyperlink" Target="https://adastat.net/accounts/80ae82dd7cd7550c19ea199d60c8891f7f68d1a7ee10ed66ff71166f" TargetMode="External"/><Relationship Id="rId253" Type="http://schemas.openxmlformats.org/officeDocument/2006/relationships/hyperlink" Target="https://adastat.net/accounts/6d94e02c9ffa29eb85cf059f24ddaad3e14895a91339275d3da29b0f" TargetMode="External"/><Relationship Id="rId495" Type="http://schemas.openxmlformats.org/officeDocument/2006/relationships/hyperlink" Target="https://adastat.net/pools/d6b4480e5dc5dbedfa703d188646c8c7c0191f7eae756911ceba20e2" TargetMode="External"/><Relationship Id="rId252" Type="http://schemas.openxmlformats.org/officeDocument/2006/relationships/hyperlink" Target="https://adastat.net/accounts/6d94e02c9ffa29eb85cf059f24ddaad3e14895a91339275d3da29b0f" TargetMode="External"/><Relationship Id="rId494" Type="http://schemas.openxmlformats.org/officeDocument/2006/relationships/hyperlink" Target="https://adastat.net/accounts/01789d6b17ee0dddb0c87a200f397664c2b50c51e4b73cc240800193" TargetMode="External"/><Relationship Id="rId251" Type="http://schemas.openxmlformats.org/officeDocument/2006/relationships/hyperlink" Target="https://adastat.net/pools/2f606921baedcad68bbc765b9ab82b2b201d42bd35262517ce5d7d96" TargetMode="External"/><Relationship Id="rId493" Type="http://schemas.openxmlformats.org/officeDocument/2006/relationships/hyperlink" Target="https://adastat.net/accounts/01789d6b17ee0dddb0c87a200f397664c2b50c51e4b73cc240800193" TargetMode="External"/><Relationship Id="rId250" Type="http://schemas.openxmlformats.org/officeDocument/2006/relationships/hyperlink" Target="https://adastat.net/accounts/f2f497ce7466c1d6c2d06c19e2b572b877989a94c4da43ef8a665345" TargetMode="External"/><Relationship Id="rId492" Type="http://schemas.openxmlformats.org/officeDocument/2006/relationships/hyperlink" Target="https://adastat.net/pools/3407812f0f5b698329dd4db9b7748e7aa6078b5e5f74c0af318385e4" TargetMode="External"/><Relationship Id="rId257" Type="http://schemas.openxmlformats.org/officeDocument/2006/relationships/hyperlink" Target="https://adastat.net/pools/32ae538b59a19834504e8b22dff0f703572d7ee1d0e2ea233e1b300c" TargetMode="External"/><Relationship Id="rId499" Type="http://schemas.openxmlformats.org/officeDocument/2006/relationships/hyperlink" Target="https://adastat.net/accounts/89884cba91ce16cdf7e716f7fee036ed27d0cb104a51cc1ea1556bf2" TargetMode="External"/><Relationship Id="rId256" Type="http://schemas.openxmlformats.org/officeDocument/2006/relationships/hyperlink" Target="https://adastat.net/accounts/b1329beb0436ad1a2b0b49625347495ed3c87b0ed70a191156c0c8d3" TargetMode="External"/><Relationship Id="rId498" Type="http://schemas.openxmlformats.org/officeDocument/2006/relationships/hyperlink" Target="https://adastat.net/accounts/89884cba91ce16cdf7e716f7fee036ed27d0cb104a51cc1ea1556bf2" TargetMode="External"/><Relationship Id="rId255" Type="http://schemas.openxmlformats.org/officeDocument/2006/relationships/hyperlink" Target="https://adastat.net/accounts/b1329beb0436ad1a2b0b49625347495ed3c87b0ed70a191156c0c8d3" TargetMode="External"/><Relationship Id="rId497" Type="http://schemas.openxmlformats.org/officeDocument/2006/relationships/hyperlink" Target="https://adastat.net/accounts/1b7f251cce3040347a8bf8064542a4eba0bdef8363f1e9f8987f73c4" TargetMode="External"/><Relationship Id="rId254" Type="http://schemas.openxmlformats.org/officeDocument/2006/relationships/hyperlink" Target="https://adastat.net/pools/7c6b4a731eec6bef00e16ec4c990e7a817f61597dab1033006563ad7" TargetMode="External"/><Relationship Id="rId496" Type="http://schemas.openxmlformats.org/officeDocument/2006/relationships/hyperlink" Target="https://adastat.net/accounts/1b7f251cce3040347a8bf8064542a4eba0bdef8363f1e9f8987f73c4" TargetMode="External"/><Relationship Id="rId293" Type="http://schemas.openxmlformats.org/officeDocument/2006/relationships/hyperlink" Target="https://adastat.net/accounts/0d2c61f72e5928b5361a173daebfe98788e212baf45fa62d94b1c874" TargetMode="External"/><Relationship Id="rId292" Type="http://schemas.openxmlformats.org/officeDocument/2006/relationships/hyperlink" Target="https://adastat.net/pools/9ad2692a4865c5999f27d65baf170be5ba38b25489c8e21007193edd" TargetMode="External"/><Relationship Id="rId291" Type="http://schemas.openxmlformats.org/officeDocument/2006/relationships/hyperlink" Target="https://adastat.net/accounts/95570fa452fafaac2a9abe1704940c330eff0f0315f6105988c0e2ec" TargetMode="External"/><Relationship Id="rId290" Type="http://schemas.openxmlformats.org/officeDocument/2006/relationships/hyperlink" Target="https://adastat.net/accounts/95570fa452fafaac2a9abe1704940c330eff0f0315f6105988c0e2ec" TargetMode="External"/><Relationship Id="rId286" Type="http://schemas.openxmlformats.org/officeDocument/2006/relationships/hyperlink" Target="https://adastat.net/pools/e7b605b72af41d6e8e6894274dedd18114f1759fea500b6d07031535" TargetMode="External"/><Relationship Id="rId285" Type="http://schemas.openxmlformats.org/officeDocument/2006/relationships/hyperlink" Target="https://adastat.net/accounts/f8ffc37049264700fb43540fc95282dce8ec63f1980d6e39864ea979" TargetMode="External"/><Relationship Id="rId284" Type="http://schemas.openxmlformats.org/officeDocument/2006/relationships/hyperlink" Target="https://adastat.net/accounts/f8ffc37049264700fb43540fc95282dce8ec63f1980d6e39864ea979" TargetMode="External"/><Relationship Id="rId283" Type="http://schemas.openxmlformats.org/officeDocument/2006/relationships/hyperlink" Target="https://adastat.net/pools/0cbc37bbfc5161da696ae49bb5313f510def4ba6711de70c2beaf80d" TargetMode="External"/><Relationship Id="rId289" Type="http://schemas.openxmlformats.org/officeDocument/2006/relationships/hyperlink" Target="https://adastat.net/pools/b900dfcf894c473620bf379f8c63aa300d8c8842a94a758758bdcd33" TargetMode="External"/><Relationship Id="rId288" Type="http://schemas.openxmlformats.org/officeDocument/2006/relationships/hyperlink" Target="https://adastat.net/accounts/14d3b7f7c218eb1c3b14c3a94400b1de77e036352bae02d6e36c6d77" TargetMode="External"/><Relationship Id="rId287" Type="http://schemas.openxmlformats.org/officeDocument/2006/relationships/hyperlink" Target="https://adastat.net/accounts/14d3b7f7c218eb1c3b14c3a94400b1de77e036352bae02d6e36c6d77" TargetMode="External"/><Relationship Id="rId282" Type="http://schemas.openxmlformats.org/officeDocument/2006/relationships/hyperlink" Target="https://adastat.net/accounts/b3022397a861d7df22c240d2c5115990c058a686c340714a590df590" TargetMode="External"/><Relationship Id="rId281" Type="http://schemas.openxmlformats.org/officeDocument/2006/relationships/hyperlink" Target="https://adastat.net/accounts/b3022397a861d7df22c240d2c5115990c058a686c340714a590df590" TargetMode="External"/><Relationship Id="rId280" Type="http://schemas.openxmlformats.org/officeDocument/2006/relationships/hyperlink" Target="https://adastat.net/pools/95c4956f7a137f7fe9c72f2e831e6038744b6307d00143b2447e6443" TargetMode="External"/><Relationship Id="rId275" Type="http://schemas.openxmlformats.org/officeDocument/2006/relationships/hyperlink" Target="https://adastat.net/accounts/91730f813c338f4e82812121b11932fb2d2b69246747f8fbe445d37d" TargetMode="External"/><Relationship Id="rId274" Type="http://schemas.openxmlformats.org/officeDocument/2006/relationships/hyperlink" Target="https://adastat.net/pools/16f6e9a767dbb9400d3dbe9f7374eef7c706bda870592a7dabd47a75" TargetMode="External"/><Relationship Id="rId273" Type="http://schemas.openxmlformats.org/officeDocument/2006/relationships/hyperlink" Target="https://adastat.net/accounts/360cedd2dbec5dd02482b65886aee82c1399efdc29679abd4ee8fc57" TargetMode="External"/><Relationship Id="rId272" Type="http://schemas.openxmlformats.org/officeDocument/2006/relationships/hyperlink" Target="https://adastat.net/accounts/360cedd2dbec5dd02482b65886aee82c1399efdc29679abd4ee8fc57" TargetMode="External"/><Relationship Id="rId279" Type="http://schemas.openxmlformats.org/officeDocument/2006/relationships/hyperlink" Target="https://adastat.net/accounts/763e1709e945cca2737e89c59074b4192ef843d1ca78484cc295d054" TargetMode="External"/><Relationship Id="rId278" Type="http://schemas.openxmlformats.org/officeDocument/2006/relationships/hyperlink" Target="https://adastat.net/accounts/763e1709e945cca2737e89c59074b4192ef843d1ca78484cc295d054" TargetMode="External"/><Relationship Id="rId277" Type="http://schemas.openxmlformats.org/officeDocument/2006/relationships/hyperlink" Target="https://adastat.net/pools/494b1adec5eb9aaa6f66fbdad55fa0637a59fc1c74ef40b355bc2aa1" TargetMode="External"/><Relationship Id="rId276" Type="http://schemas.openxmlformats.org/officeDocument/2006/relationships/hyperlink" Target="https://adastat.net/accounts/91730f813c338f4e82812121b11932fb2d2b69246747f8fbe445d37d" TargetMode="External"/><Relationship Id="rId907" Type="http://schemas.openxmlformats.org/officeDocument/2006/relationships/hyperlink" Target="https://adastat.net/accounts/f2ba43270aa4100259ba33ac9347dfb1309c92dd97e0d233249b5894" TargetMode="External"/><Relationship Id="rId906" Type="http://schemas.openxmlformats.org/officeDocument/2006/relationships/hyperlink" Target="https://adastat.net/pools/37d2b23f574680a88198e99cc884b6cf9292ce3500467584cb5093f2" TargetMode="External"/><Relationship Id="rId905" Type="http://schemas.openxmlformats.org/officeDocument/2006/relationships/hyperlink" Target="https://adastat.net/accounts/334da34789bc04e55547111869b945c92df71d868362bb5bd30ed7a6" TargetMode="External"/><Relationship Id="rId904" Type="http://schemas.openxmlformats.org/officeDocument/2006/relationships/hyperlink" Target="https://adastat.net/accounts/334da34789bc04e55547111869b945c92df71d868362bb5bd30ed7a6" TargetMode="External"/><Relationship Id="rId909" Type="http://schemas.openxmlformats.org/officeDocument/2006/relationships/hyperlink" Target="https://adastat.net/pools/b8d8742c7b7b512468448429c776b3b0f824cef460db61aa1d24bc65" TargetMode="External"/><Relationship Id="rId908" Type="http://schemas.openxmlformats.org/officeDocument/2006/relationships/hyperlink" Target="https://adastat.net/accounts/f2ba43270aa4100259ba33ac9347dfb1309c92dd97e0d233249b5894" TargetMode="External"/><Relationship Id="rId903" Type="http://schemas.openxmlformats.org/officeDocument/2006/relationships/hyperlink" Target="https://adastat.net/pools/3a2c7b31a5024ea2cfed07205500a4d55f9d71f2691227d77bb2dc66" TargetMode="External"/><Relationship Id="rId902" Type="http://schemas.openxmlformats.org/officeDocument/2006/relationships/hyperlink" Target="https://adastat.net/accounts/f319c0148246243623cce93d3f56f98b65bd0acbb5079dcdcb71285b" TargetMode="External"/><Relationship Id="rId901" Type="http://schemas.openxmlformats.org/officeDocument/2006/relationships/hyperlink" Target="https://adastat.net/accounts/f319c0148246243623cce93d3f56f98b65bd0acbb5079dcdcb71285b" TargetMode="External"/><Relationship Id="rId900" Type="http://schemas.openxmlformats.org/officeDocument/2006/relationships/hyperlink" Target="https://adastat.net/pools/3a2c7b31a5024ea2cfed07205500a4d55f9d71f2691227d77bb2dc66" TargetMode="External"/><Relationship Id="rId929" Type="http://schemas.openxmlformats.org/officeDocument/2006/relationships/hyperlink" Target="https://adastat.net/accounts/6c2a8fc600117b44eda0098f1b75946ae13879541d8b348d0e1722af" TargetMode="External"/><Relationship Id="rId928" Type="http://schemas.openxmlformats.org/officeDocument/2006/relationships/hyperlink" Target="https://adastat.net/accounts/6c2a8fc600117b44eda0098f1b75946ae13879541d8b348d0e1722af" TargetMode="External"/><Relationship Id="rId927" Type="http://schemas.openxmlformats.org/officeDocument/2006/relationships/hyperlink" Target="https://adastat.net/pools/75edaff5db48aa20512e3891747c2a8d68a44f65122142cc1d4dc393" TargetMode="External"/><Relationship Id="rId926" Type="http://schemas.openxmlformats.org/officeDocument/2006/relationships/hyperlink" Target="https://adastat.net/accounts/ec77bb5d445c689c53910c7be5b5f87412b1a4d4d285d45930ad9324" TargetMode="External"/><Relationship Id="rId921" Type="http://schemas.openxmlformats.org/officeDocument/2006/relationships/hyperlink" Target="https://adastat.net/pools/e5b20e8f9661506710a159e561d40ceb54449fdea1d1130b3bdb36bb" TargetMode="External"/><Relationship Id="rId920" Type="http://schemas.openxmlformats.org/officeDocument/2006/relationships/hyperlink" Target="https://adastat.net/accounts/2d8574865928105ae5439c668a02b684b84a85cb94c8a5cb9343112a" TargetMode="External"/><Relationship Id="rId925" Type="http://schemas.openxmlformats.org/officeDocument/2006/relationships/hyperlink" Target="https://adastat.net/accounts/ec77bb5d445c689c53910c7be5b5f87412b1a4d4d285d45930ad9324" TargetMode="External"/><Relationship Id="rId924" Type="http://schemas.openxmlformats.org/officeDocument/2006/relationships/hyperlink" Target="https://adastat.net/pools/2f09336a66c36d0df40dc42f2454fe4f4311c23d312e3683be434081" TargetMode="External"/><Relationship Id="rId923" Type="http://schemas.openxmlformats.org/officeDocument/2006/relationships/hyperlink" Target="https://adastat.net/accounts/6244859be6ff8d35ea3930242244c33041ccd3980bea607920ae55b8" TargetMode="External"/><Relationship Id="rId922" Type="http://schemas.openxmlformats.org/officeDocument/2006/relationships/hyperlink" Target="https://adastat.net/accounts/6244859be6ff8d35ea3930242244c33041ccd3980bea607920ae55b8" TargetMode="External"/><Relationship Id="rId918" Type="http://schemas.openxmlformats.org/officeDocument/2006/relationships/hyperlink" Target="https://adastat.net/pools/105a6816701a47f2fd43239a9340606640913012811485543bb05968" TargetMode="External"/><Relationship Id="rId917" Type="http://schemas.openxmlformats.org/officeDocument/2006/relationships/hyperlink" Target="https://adastat.net/accounts/a6e522cfdd6ee10b39723039b61ce183ec60266c607592a7c3e748f1" TargetMode="External"/><Relationship Id="rId916" Type="http://schemas.openxmlformats.org/officeDocument/2006/relationships/hyperlink" Target="https://adastat.net/accounts/a6e522cfdd6ee10b39723039b61ce183ec60266c607592a7c3e748f1" TargetMode="External"/><Relationship Id="rId915" Type="http://schemas.openxmlformats.org/officeDocument/2006/relationships/hyperlink" Target="https://adastat.net/pools/c2b8bff5160dd75149f2cae0955698550e8cf0d390025b26a9508a3e" TargetMode="External"/><Relationship Id="rId919" Type="http://schemas.openxmlformats.org/officeDocument/2006/relationships/hyperlink" Target="https://adastat.net/accounts/2d8574865928105ae5439c668a02b684b84a85cb94c8a5cb9343112a" TargetMode="External"/><Relationship Id="rId910" Type="http://schemas.openxmlformats.org/officeDocument/2006/relationships/hyperlink" Target="https://adastat.net/accounts/63da6802abe2ff22aae3da27ba3df6f6fb224110a3b1d0dae5842aea" TargetMode="External"/><Relationship Id="rId914" Type="http://schemas.openxmlformats.org/officeDocument/2006/relationships/hyperlink" Target="https://adastat.net/accounts/d290fe19da76ca7e290a7e75ab829760fd6d0038e195a80c2eb04504" TargetMode="External"/><Relationship Id="rId913" Type="http://schemas.openxmlformats.org/officeDocument/2006/relationships/hyperlink" Target="https://adastat.net/accounts/d290fe19da76ca7e290a7e75ab829760fd6d0038e195a80c2eb04504" TargetMode="External"/><Relationship Id="rId912" Type="http://schemas.openxmlformats.org/officeDocument/2006/relationships/hyperlink" Target="https://adastat.net/pools/5271fc86fd9c25613c138c4aef6f8593b2952c95897b079facebbc9e" TargetMode="External"/><Relationship Id="rId911" Type="http://schemas.openxmlformats.org/officeDocument/2006/relationships/hyperlink" Target="https://adastat.net/accounts/63da6802abe2ff22aae3da27ba3df6f6fb224110a3b1d0dae5842aea" TargetMode="External"/><Relationship Id="rId1213" Type="http://schemas.openxmlformats.org/officeDocument/2006/relationships/hyperlink" Target="https://adastat.net/accounts/12e0d84a26dca0288c49369dd235e5f11cf14d26c9acd57026f44410" TargetMode="External"/><Relationship Id="rId1214" Type="http://schemas.openxmlformats.org/officeDocument/2006/relationships/hyperlink" Target="https://adastat.net/accounts/af82fad0cf48f458e1ca0fd71a050e7bf84655bb321346df4d17b537" TargetMode="External"/><Relationship Id="rId1215" Type="http://schemas.openxmlformats.org/officeDocument/2006/relationships/hyperlink" Target="https://adastat.net/accounts/af82fad0cf48f458e1ca0fd71a050e7bf84655bb321346df4d17b537" TargetMode="External"/><Relationship Id="rId1216" Type="http://schemas.openxmlformats.org/officeDocument/2006/relationships/hyperlink" Target="https://adastat.net/pools/cb11e3e5013a120ee55e8d99bdb7395366bd3164d3da1737300a2b7e" TargetMode="External"/><Relationship Id="rId1217" Type="http://schemas.openxmlformats.org/officeDocument/2006/relationships/hyperlink" Target="https://adastat.net/accounts/a4bac8a3cccf91d3bc5a09b07a40f9644b2d7326b1eb892d19681476" TargetMode="External"/><Relationship Id="rId1218" Type="http://schemas.openxmlformats.org/officeDocument/2006/relationships/hyperlink" Target="https://adastat.net/accounts/a4bac8a3cccf91d3bc5a09b07a40f9644b2d7326b1eb892d19681476" TargetMode="External"/><Relationship Id="rId1219" Type="http://schemas.openxmlformats.org/officeDocument/2006/relationships/hyperlink" Target="https://adastat.net/pools/8e8053ca6e5bcb107f350dcfa6343c707e8f208c5a9f754c15dead06" TargetMode="External"/><Relationship Id="rId629" Type="http://schemas.openxmlformats.org/officeDocument/2006/relationships/hyperlink" Target="https://adastat.net/accounts/dc8e645b936afdc2c3ae16d934f99493b8e479c5d8f60922afc3b0ca" TargetMode="External"/><Relationship Id="rId624" Type="http://schemas.openxmlformats.org/officeDocument/2006/relationships/hyperlink" Target="https://adastat.net/pools/c7e431518477a4156c2a8cd6523a6a73514e7fbbbf7eed363b9a22ad" TargetMode="External"/><Relationship Id="rId866" Type="http://schemas.openxmlformats.org/officeDocument/2006/relationships/hyperlink" Target="https://adastat.net/accounts/4053b7773628e634374ebbc323e79a538de07acb2d63782f78a970df" TargetMode="External"/><Relationship Id="rId623" Type="http://schemas.openxmlformats.org/officeDocument/2006/relationships/hyperlink" Target="https://adastat.net/accounts/e6f0bbecbf6239dd2d0302ecbdf2b2ed757d3aebda87956bb8c03706" TargetMode="External"/><Relationship Id="rId865" Type="http://schemas.openxmlformats.org/officeDocument/2006/relationships/hyperlink" Target="https://adastat.net/accounts/4053b7773628e634374ebbc323e79a538de07acb2d63782f78a970df" TargetMode="External"/><Relationship Id="rId622" Type="http://schemas.openxmlformats.org/officeDocument/2006/relationships/hyperlink" Target="https://adastat.net/accounts/e6f0bbecbf6239dd2d0302ecbdf2b2ed757d3aebda87956bb8c03706" TargetMode="External"/><Relationship Id="rId864" Type="http://schemas.openxmlformats.org/officeDocument/2006/relationships/hyperlink" Target="https://adastat.net/pools/38927599cc3ff6b081501e0ee1dc4f0cb8ba012b3de8b49a785bb05a" TargetMode="External"/><Relationship Id="rId621" Type="http://schemas.openxmlformats.org/officeDocument/2006/relationships/hyperlink" Target="https://adastat.net/pools/7d45120fc9e82f8b69d886057d80630b721e8f033cb8e3f26621d7bd" TargetMode="External"/><Relationship Id="rId863" Type="http://schemas.openxmlformats.org/officeDocument/2006/relationships/hyperlink" Target="https://adastat.net/accounts/5cb91b8736024554cc4f696e102dc817fb5e1baa1dcae32c5f421566" TargetMode="External"/><Relationship Id="rId628" Type="http://schemas.openxmlformats.org/officeDocument/2006/relationships/hyperlink" Target="https://adastat.net/accounts/dc8e645b936afdc2c3ae16d934f99493b8e479c5d8f60922afc3b0ca" TargetMode="External"/><Relationship Id="rId627" Type="http://schemas.openxmlformats.org/officeDocument/2006/relationships/hyperlink" Target="https://adastat.net/pools/585a5de1da253667d10c28d09b7f447b20d83810381b936d27641760" TargetMode="External"/><Relationship Id="rId869" Type="http://schemas.openxmlformats.org/officeDocument/2006/relationships/hyperlink" Target="https://adastat.net/accounts/a52b8a5d9cbcf4fdc1de40df0238a853ff021966fc776a8c2df85243" TargetMode="External"/><Relationship Id="rId626" Type="http://schemas.openxmlformats.org/officeDocument/2006/relationships/hyperlink" Target="https://adastat.net/accounts/36f4d2444aea6081c7896527afe2df34749fcff9a842d63697696042" TargetMode="External"/><Relationship Id="rId868" Type="http://schemas.openxmlformats.org/officeDocument/2006/relationships/hyperlink" Target="https://adastat.net/accounts/a52b8a5d9cbcf4fdc1de40df0238a853ff021966fc776a8c2df85243" TargetMode="External"/><Relationship Id="rId625" Type="http://schemas.openxmlformats.org/officeDocument/2006/relationships/hyperlink" Target="https://adastat.net/accounts/36f4d2444aea6081c7896527afe2df34749fcff9a842d63697696042" TargetMode="External"/><Relationship Id="rId867" Type="http://schemas.openxmlformats.org/officeDocument/2006/relationships/hyperlink" Target="https://adastat.net/pools/4a5571be1cb000df524350ef170f73cc0c0404155350dd0f71e4d130" TargetMode="External"/><Relationship Id="rId620" Type="http://schemas.openxmlformats.org/officeDocument/2006/relationships/hyperlink" Target="https://adastat.net/accounts/3b5b283d9b7b18fc94ffd0cd846f855269a816619fd5106bc72156fd" TargetMode="External"/><Relationship Id="rId862" Type="http://schemas.openxmlformats.org/officeDocument/2006/relationships/hyperlink" Target="https://adastat.net/accounts/5cb91b8736024554cc4f696e102dc817fb5e1baa1dcae32c5f421566" TargetMode="External"/><Relationship Id="rId861" Type="http://schemas.openxmlformats.org/officeDocument/2006/relationships/hyperlink" Target="https://adastat.net/pools/5ea0be57485dfdd737e36ecdb95d03b1472be4450267fbdae9625e99" TargetMode="External"/><Relationship Id="rId1210" Type="http://schemas.openxmlformats.org/officeDocument/2006/relationships/hyperlink" Target="https://adastat.net/accounts/497100ca8450b19d04846c3ce956236fe90a654987e73399f7b00902" TargetMode="External"/><Relationship Id="rId860" Type="http://schemas.openxmlformats.org/officeDocument/2006/relationships/hyperlink" Target="https://adastat.net/accounts/438bfc04d55f866dcce67b21b3bd3a0600562e43e24ab00939f66d61" TargetMode="External"/><Relationship Id="rId1211" Type="http://schemas.openxmlformats.org/officeDocument/2006/relationships/hyperlink" Target="https://adastat.net/pools/aa8ce95c3862c3e5f6e1dccebfcf36f4379484ae9eb42d7a476483b9" TargetMode="External"/><Relationship Id="rId1212" Type="http://schemas.openxmlformats.org/officeDocument/2006/relationships/hyperlink" Target="https://adastat.net/accounts/12e0d84a26dca0288c49369dd235e5f11cf14d26c9acd57026f44410" TargetMode="External"/><Relationship Id="rId1202" Type="http://schemas.openxmlformats.org/officeDocument/2006/relationships/hyperlink" Target="https://adastat.net/pools/d9812f8d30b5db4b03e5b76cfd242db9cd2763da4671ed062be808a0" TargetMode="External"/><Relationship Id="rId1203" Type="http://schemas.openxmlformats.org/officeDocument/2006/relationships/hyperlink" Target="https://adastat.net/accounts/d6353c40be8d7fbd56b308384f64bfa2de548ee51373654407805d0d" TargetMode="External"/><Relationship Id="rId1204" Type="http://schemas.openxmlformats.org/officeDocument/2006/relationships/hyperlink" Target="https://adastat.net/accounts/d6353c40be8d7fbd56b308384f64bfa2de548ee51373654407805d0d" TargetMode="External"/><Relationship Id="rId1205" Type="http://schemas.openxmlformats.org/officeDocument/2006/relationships/hyperlink" Target="https://adastat.net/pools/7c6b4a731eec6bef00e16ec4c990e7a817f61597dab1033006563ad7" TargetMode="External"/><Relationship Id="rId1206" Type="http://schemas.openxmlformats.org/officeDocument/2006/relationships/hyperlink" Target="https://adastat.net/accounts/b2da11a0b28bc424d5f6a959f34766377809a6dd346a0aab84bc1744" TargetMode="External"/><Relationship Id="rId1207" Type="http://schemas.openxmlformats.org/officeDocument/2006/relationships/hyperlink" Target="https://adastat.net/accounts/b2da11a0b28bc424d5f6a959f34766377809a6dd346a0aab84bc1744" TargetMode="External"/><Relationship Id="rId1208" Type="http://schemas.openxmlformats.org/officeDocument/2006/relationships/hyperlink" Target="https://adastat.net/pools/c6fbd4e484a28211695206e1b53f1409e7cef8c62d3f6b24bab2f600" TargetMode="External"/><Relationship Id="rId1209" Type="http://schemas.openxmlformats.org/officeDocument/2006/relationships/hyperlink" Target="https://adastat.net/accounts/497100ca8450b19d04846c3ce956236fe90a654987e73399f7b00902" TargetMode="External"/><Relationship Id="rId619" Type="http://schemas.openxmlformats.org/officeDocument/2006/relationships/hyperlink" Target="https://adastat.net/accounts/3b5b283d9b7b18fc94ffd0cd846f855269a816619fd5106bc72156fd" TargetMode="External"/><Relationship Id="rId618" Type="http://schemas.openxmlformats.org/officeDocument/2006/relationships/hyperlink" Target="https://adastat.net/pools/0b38a13726b9dc3aa11be08af93003e775d9d62091765e0e1e3d027b" TargetMode="External"/><Relationship Id="rId613" Type="http://schemas.openxmlformats.org/officeDocument/2006/relationships/hyperlink" Target="https://adastat.net/accounts/0f772605c4d38721cc5b5a0167d410bd28a84f246e78ab8b3c67d691" TargetMode="External"/><Relationship Id="rId855" Type="http://schemas.openxmlformats.org/officeDocument/2006/relationships/hyperlink" Target="https://adastat.net/pools/485903de80a59c1156ca235ec715ed434ddc0e394d1e75885976df62" TargetMode="External"/><Relationship Id="rId612" Type="http://schemas.openxmlformats.org/officeDocument/2006/relationships/hyperlink" Target="https://adastat.net/pools/cfff13497008842ab170eae18ecf43be7eb4fa51bdd503821ddaaf19" TargetMode="External"/><Relationship Id="rId854" Type="http://schemas.openxmlformats.org/officeDocument/2006/relationships/hyperlink" Target="https://adastat.net/accounts/bad021b5be29bffb7217df59191ab79c5eb6d71a13a71ad18d112129" TargetMode="External"/><Relationship Id="rId611" Type="http://schemas.openxmlformats.org/officeDocument/2006/relationships/hyperlink" Target="https://adastat.net/accounts/df1742419135830c692053ea4969794bfa551141e17d206b3e757df8" TargetMode="External"/><Relationship Id="rId853" Type="http://schemas.openxmlformats.org/officeDocument/2006/relationships/hyperlink" Target="https://adastat.net/accounts/bad021b5be29bffb7217df59191ab79c5eb6d71a13a71ad18d112129" TargetMode="External"/><Relationship Id="rId610" Type="http://schemas.openxmlformats.org/officeDocument/2006/relationships/hyperlink" Target="https://adastat.net/accounts/df1742419135830c692053ea4969794bfa551141e17d206b3e757df8" TargetMode="External"/><Relationship Id="rId852" Type="http://schemas.openxmlformats.org/officeDocument/2006/relationships/hyperlink" Target="https://adastat.net/pools/485903de80a59c1156ca235ec715ed434ddc0e394d1e75885976df62" TargetMode="External"/><Relationship Id="rId617" Type="http://schemas.openxmlformats.org/officeDocument/2006/relationships/hyperlink" Target="https://adastat.net/accounts/9716f622c32eff02690618bdceb6e51e2649f717ab79cfa466c88cea" TargetMode="External"/><Relationship Id="rId859" Type="http://schemas.openxmlformats.org/officeDocument/2006/relationships/hyperlink" Target="https://adastat.net/accounts/438bfc04d55f866dcce67b21b3bd3a0600562e43e24ab00939f66d61" TargetMode="External"/><Relationship Id="rId616" Type="http://schemas.openxmlformats.org/officeDocument/2006/relationships/hyperlink" Target="https://adastat.net/accounts/9716f622c32eff02690618bdceb6e51e2649f717ab79cfa466c88cea" TargetMode="External"/><Relationship Id="rId858" Type="http://schemas.openxmlformats.org/officeDocument/2006/relationships/hyperlink" Target="https://adastat.net/pools/3a2c7b31a5024ea2cfed07205500a4d55f9d71f2691227d77bb2dc66" TargetMode="External"/><Relationship Id="rId615" Type="http://schemas.openxmlformats.org/officeDocument/2006/relationships/hyperlink" Target="https://adastat.net/pools/49f23c86547526bbd0c9320d3704542c84472f426b923a3e429392eb" TargetMode="External"/><Relationship Id="rId857" Type="http://schemas.openxmlformats.org/officeDocument/2006/relationships/hyperlink" Target="https://adastat.net/accounts/92771b3c01de3b7baed246d1316c1f31d0eea0cfd095bfe64c53c9c8" TargetMode="External"/><Relationship Id="rId614" Type="http://schemas.openxmlformats.org/officeDocument/2006/relationships/hyperlink" Target="https://adastat.net/accounts/0f772605c4d38721cc5b5a0167d410bd28a84f246e78ab8b3c67d691" TargetMode="External"/><Relationship Id="rId856" Type="http://schemas.openxmlformats.org/officeDocument/2006/relationships/hyperlink" Target="https://adastat.net/accounts/92771b3c01de3b7baed246d1316c1f31d0eea0cfd095bfe64c53c9c8" TargetMode="External"/><Relationship Id="rId851" Type="http://schemas.openxmlformats.org/officeDocument/2006/relationships/hyperlink" Target="https://adastat.net/accounts/77f43388dd71319b73acd3ebe87d27aadc615e3e62debc2f70d934f7" TargetMode="External"/><Relationship Id="rId850" Type="http://schemas.openxmlformats.org/officeDocument/2006/relationships/hyperlink" Target="https://adastat.net/accounts/77f43388dd71319b73acd3ebe87d27aadc615e3e62debc2f70d934f7" TargetMode="External"/><Relationship Id="rId1200" Type="http://schemas.openxmlformats.org/officeDocument/2006/relationships/hyperlink" Target="https://adastat.net/accounts/980f774dfc974be8f5af716578f2c9ae00ce34dba54cc4fdd552e774" TargetMode="External"/><Relationship Id="rId1201" Type="http://schemas.openxmlformats.org/officeDocument/2006/relationships/hyperlink" Target="https://adastat.net/accounts/980f774dfc974be8f5af716578f2c9ae00ce34dba54cc4fdd552e774" TargetMode="External"/><Relationship Id="rId1235" Type="http://schemas.openxmlformats.org/officeDocument/2006/relationships/hyperlink" Target="https://adastat.net/accounts/177ed1bb0edf6ea57c1017c04abc735ea9fba35df40d919f2d6beb4c" TargetMode="External"/><Relationship Id="rId1236" Type="http://schemas.openxmlformats.org/officeDocument/2006/relationships/hyperlink" Target="https://adastat.net/accounts/177ed1bb0edf6ea57c1017c04abc735ea9fba35df40d919f2d6beb4c" TargetMode="External"/><Relationship Id="rId1237" Type="http://schemas.openxmlformats.org/officeDocument/2006/relationships/hyperlink" Target="https://adastat.net/accounts/a8b0f65f0e55493ba25d3a40ca3e34ca0024342ad29dc8a19740a028" TargetMode="External"/><Relationship Id="rId1238" Type="http://schemas.openxmlformats.org/officeDocument/2006/relationships/hyperlink" Target="https://adastat.net/accounts/a8b0f65f0e55493ba25d3a40ca3e34ca0024342ad29dc8a19740a028" TargetMode="External"/><Relationship Id="rId1239" Type="http://schemas.openxmlformats.org/officeDocument/2006/relationships/hyperlink" Target="https://adastat.net/pools/3c81cdc939611c4c4a54aef4a47aa8bb615def8401261726ddcede6b" TargetMode="External"/><Relationship Id="rId409" Type="http://schemas.openxmlformats.org/officeDocument/2006/relationships/hyperlink" Target="https://adastat.net/accounts/e441cae812f01a24e090ae0f51a0d604cdc6bf825e7e81da16c333c0" TargetMode="External"/><Relationship Id="rId404" Type="http://schemas.openxmlformats.org/officeDocument/2006/relationships/hyperlink" Target="https://adastat.net/accounts/f0267e4135f77b8c851c699640899a0976569365243d091ef8590d75" TargetMode="External"/><Relationship Id="rId646" Type="http://schemas.openxmlformats.org/officeDocument/2006/relationships/hyperlink" Target="https://adastat.net/accounts/0373dfc66cc19f67a7828a33ba13cb208afab411f4960bbc2b5f0463" TargetMode="External"/><Relationship Id="rId888" Type="http://schemas.openxmlformats.org/officeDocument/2006/relationships/hyperlink" Target="https://adastat.net/pools/79c4d4fe108f480fee98f307adac12571df2959651f833b595141cd1" TargetMode="External"/><Relationship Id="rId403" Type="http://schemas.openxmlformats.org/officeDocument/2006/relationships/hyperlink" Target="https://adastat.net/accounts/f0267e4135f77b8c851c699640899a0976569365243d091ef8590d75" TargetMode="External"/><Relationship Id="rId645" Type="http://schemas.openxmlformats.org/officeDocument/2006/relationships/hyperlink" Target="https://adastat.net/accounts/0373dfc66cc19f67a7828a33ba13cb208afab411f4960bbc2b5f0463" TargetMode="External"/><Relationship Id="rId887" Type="http://schemas.openxmlformats.org/officeDocument/2006/relationships/hyperlink" Target="https://adastat.net/accounts/da013ad800a17927f8aec04adeb3150ec5e2b20c77a1a32544f4b62c" TargetMode="External"/><Relationship Id="rId402" Type="http://schemas.openxmlformats.org/officeDocument/2006/relationships/hyperlink" Target="https://adastat.net/pools/fa67f324c67325d6e60616eb8f20688473f979ec4b66193a5b43f898" TargetMode="External"/><Relationship Id="rId644" Type="http://schemas.openxmlformats.org/officeDocument/2006/relationships/hyperlink" Target="https://adastat.net/pools/e069112add6af5fa1a11a1716357de1848c22229eb2eaa007702d5c9" TargetMode="External"/><Relationship Id="rId886" Type="http://schemas.openxmlformats.org/officeDocument/2006/relationships/hyperlink" Target="https://adastat.net/accounts/da013ad800a17927f8aec04adeb3150ec5e2b20c77a1a32544f4b62c" TargetMode="External"/><Relationship Id="rId401" Type="http://schemas.openxmlformats.org/officeDocument/2006/relationships/hyperlink" Target="https://adastat.net/accounts/80118ac17b009dc8799ae2c285ab28ed5157a28bd09790e02ed44f51" TargetMode="External"/><Relationship Id="rId643" Type="http://schemas.openxmlformats.org/officeDocument/2006/relationships/hyperlink" Target="https://adastat.net/accounts/4ed9c937236f2a2c2501bfca5219e8ef0cc859ec35b9f9c286fdbcf4" TargetMode="External"/><Relationship Id="rId885" Type="http://schemas.openxmlformats.org/officeDocument/2006/relationships/hyperlink" Target="https://adastat.net/pools/df27b852b9ea0fcf9de2d95011ca5dc5c8ddbf26a299248a03c49c1c" TargetMode="External"/><Relationship Id="rId408" Type="http://schemas.openxmlformats.org/officeDocument/2006/relationships/hyperlink" Target="https://adastat.net/pools/7df262feae9201d1b2e32d4c825ca91b29fbafb2b8e556f6efb7f549" TargetMode="External"/><Relationship Id="rId407" Type="http://schemas.openxmlformats.org/officeDocument/2006/relationships/hyperlink" Target="https://adastat.net/accounts/2a3d08d2b230b0cf3c072cca7f104c5aca3ced4e378f675ad2f5ccc6" TargetMode="External"/><Relationship Id="rId649" Type="http://schemas.openxmlformats.org/officeDocument/2006/relationships/hyperlink" Target="https://adastat.net/accounts/55ce91b6e654e5567210a95e895a83c8aec729282deab82c30d50ff9" TargetMode="External"/><Relationship Id="rId406" Type="http://schemas.openxmlformats.org/officeDocument/2006/relationships/hyperlink" Target="https://adastat.net/accounts/2a3d08d2b230b0cf3c072cca7f104c5aca3ced4e378f675ad2f5ccc6" TargetMode="External"/><Relationship Id="rId648" Type="http://schemas.openxmlformats.org/officeDocument/2006/relationships/hyperlink" Target="https://adastat.net/accounts/55ce91b6e654e5567210a95e895a83c8aec729282deab82c30d50ff9" TargetMode="External"/><Relationship Id="rId405" Type="http://schemas.openxmlformats.org/officeDocument/2006/relationships/hyperlink" Target="https://adastat.net/pools/30432a0b85b6f80b3e9cd356d8b76b9793f5530c91050c1688da4922" TargetMode="External"/><Relationship Id="rId647" Type="http://schemas.openxmlformats.org/officeDocument/2006/relationships/hyperlink" Target="https://adastat.net/pools/a56e07cb5cd11a2d2b6bff3c6ecbc7ddc79205e2831560792f06e795" TargetMode="External"/><Relationship Id="rId889" Type="http://schemas.openxmlformats.org/officeDocument/2006/relationships/hyperlink" Target="https://adastat.net/accounts/844b4a94bc42d0e8cd76431ce4731a397d47d12584084c57ee100321" TargetMode="External"/><Relationship Id="rId880" Type="http://schemas.openxmlformats.org/officeDocument/2006/relationships/hyperlink" Target="https://adastat.net/accounts/293a78a027531d7b63ee1c529ee50ca737842d654e7a94d98281d560" TargetMode="External"/><Relationship Id="rId1230" Type="http://schemas.openxmlformats.org/officeDocument/2006/relationships/hyperlink" Target="https://adastat.net/accounts/91e3bf0c20b50ee2b3ad9ccbb0d0b664c0fa4d0ec95ae06d70e71a30" TargetMode="External"/><Relationship Id="rId400" Type="http://schemas.openxmlformats.org/officeDocument/2006/relationships/hyperlink" Target="https://adastat.net/accounts/80118ac17b009dc8799ae2c285ab28ed5157a28bd09790e02ed44f51" TargetMode="External"/><Relationship Id="rId642" Type="http://schemas.openxmlformats.org/officeDocument/2006/relationships/hyperlink" Target="https://adastat.net/accounts/4ed9c937236f2a2c2501bfca5219e8ef0cc859ec35b9f9c286fdbcf4" TargetMode="External"/><Relationship Id="rId884" Type="http://schemas.openxmlformats.org/officeDocument/2006/relationships/hyperlink" Target="https://adastat.net/accounts/1ead1c5de50752408f35bfcad2b45a4ee7b1264c711854e4e622964f" TargetMode="External"/><Relationship Id="rId1231" Type="http://schemas.openxmlformats.org/officeDocument/2006/relationships/hyperlink" Target="https://adastat.net/pools/7c30ca03866f2e3c615a70783bdbd58b668807276e2220dadddbe0c2" TargetMode="External"/><Relationship Id="rId641" Type="http://schemas.openxmlformats.org/officeDocument/2006/relationships/hyperlink" Target="https://adastat.net/accounts/59547af9ffd21d65649513cbdaa57654d32ac76f12fb76735c3d1048" TargetMode="External"/><Relationship Id="rId883" Type="http://schemas.openxmlformats.org/officeDocument/2006/relationships/hyperlink" Target="https://adastat.net/accounts/1ead1c5de50752408f35bfcad2b45a4ee7b1264c711854e4e622964f" TargetMode="External"/><Relationship Id="rId1232" Type="http://schemas.openxmlformats.org/officeDocument/2006/relationships/hyperlink" Target="https://adastat.net/accounts/a20419eee976418faae546d53e60b10b46e9ea38a8d82699757770aa" TargetMode="External"/><Relationship Id="rId640" Type="http://schemas.openxmlformats.org/officeDocument/2006/relationships/hyperlink" Target="https://adastat.net/accounts/59547af9ffd21d65649513cbdaa57654d32ac76f12fb76735c3d1048" TargetMode="External"/><Relationship Id="rId882" Type="http://schemas.openxmlformats.org/officeDocument/2006/relationships/hyperlink" Target="https://adastat.net/pools/3257f318b0f84542aef842dc86ca362e5f35ce21a827b142233d5b63" TargetMode="External"/><Relationship Id="rId1233" Type="http://schemas.openxmlformats.org/officeDocument/2006/relationships/hyperlink" Target="https://adastat.net/accounts/a20419eee976418faae546d53e60b10b46e9ea38a8d82699757770aa" TargetMode="External"/><Relationship Id="rId881" Type="http://schemas.openxmlformats.org/officeDocument/2006/relationships/hyperlink" Target="https://adastat.net/accounts/293a78a027531d7b63ee1c529ee50ca737842d654e7a94d98281d560" TargetMode="External"/><Relationship Id="rId1234" Type="http://schemas.openxmlformats.org/officeDocument/2006/relationships/hyperlink" Target="https://adastat.net/pools/5ed675dd3d0640ca94bf8c3d6a5bfaac0f59930c99a94ffe3686cb70" TargetMode="External"/><Relationship Id="rId1224" Type="http://schemas.openxmlformats.org/officeDocument/2006/relationships/hyperlink" Target="https://adastat.net/accounts/080bc15526a88a03325f3bf6543eaab6430cf4b692abc8b23152bc99" TargetMode="External"/><Relationship Id="rId1225" Type="http://schemas.openxmlformats.org/officeDocument/2006/relationships/hyperlink" Target="https://adastat.net/pools/3116c834a09b0060aef7284f63d3275456364e3309b3c19ec328af60" TargetMode="External"/><Relationship Id="rId1226" Type="http://schemas.openxmlformats.org/officeDocument/2006/relationships/hyperlink" Target="https://adastat.net/accounts/6e553956f9ce86b0256724d35d2fc3a42696ce67c8f10e415aec5f03" TargetMode="External"/><Relationship Id="rId1227" Type="http://schemas.openxmlformats.org/officeDocument/2006/relationships/hyperlink" Target="https://adastat.net/accounts/6e553956f9ce86b0256724d35d2fc3a42696ce67c8f10e415aec5f03" TargetMode="External"/><Relationship Id="rId1228" Type="http://schemas.openxmlformats.org/officeDocument/2006/relationships/hyperlink" Target="https://adastat.net/pools/c7a434e33111ad62c0b99882c748e9e748c3442d161565661ad8dda4" TargetMode="External"/><Relationship Id="rId1229" Type="http://schemas.openxmlformats.org/officeDocument/2006/relationships/hyperlink" Target="https://adastat.net/accounts/91e3bf0c20b50ee2b3ad9ccbb0d0b664c0fa4d0ec95ae06d70e71a30" TargetMode="External"/><Relationship Id="rId635" Type="http://schemas.openxmlformats.org/officeDocument/2006/relationships/hyperlink" Target="https://adastat.net/accounts/d32bd3674bea9fb37f191ad856085fd4b205051639bd37c9d76fd07d" TargetMode="External"/><Relationship Id="rId877" Type="http://schemas.openxmlformats.org/officeDocument/2006/relationships/hyperlink" Target="https://adastat.net/accounts/5d33168bd214de89ff085865902b5ce0c6306a07df59e834bc31f556" TargetMode="External"/><Relationship Id="rId634" Type="http://schemas.openxmlformats.org/officeDocument/2006/relationships/hyperlink" Target="https://adastat.net/accounts/d32bd3674bea9fb37f191ad856085fd4b205051639bd37c9d76fd07d" TargetMode="External"/><Relationship Id="rId876" Type="http://schemas.openxmlformats.org/officeDocument/2006/relationships/hyperlink" Target="https://adastat.net/pools/43e608ee299b1aaad2d54f5986717379598cbc90ba291a27476a8dda" TargetMode="External"/><Relationship Id="rId633" Type="http://schemas.openxmlformats.org/officeDocument/2006/relationships/hyperlink" Target="https://adastat.net/pools/dd47ad6a8fe21ca342e28a163cb74e69b13d519538de3d06ac26aad2" TargetMode="External"/><Relationship Id="rId875" Type="http://schemas.openxmlformats.org/officeDocument/2006/relationships/hyperlink" Target="https://adastat.net/accounts/af2f30019815c453d250af96e7a8c5871a74f24450a1fd8ef988280a" TargetMode="External"/><Relationship Id="rId632" Type="http://schemas.openxmlformats.org/officeDocument/2006/relationships/hyperlink" Target="https://adastat.net/accounts/2ac635d4604d470b3c0e0dc4d2c1a5e299fe8769ce7b4bef87ab9a34" TargetMode="External"/><Relationship Id="rId874" Type="http://schemas.openxmlformats.org/officeDocument/2006/relationships/hyperlink" Target="https://adastat.net/accounts/af2f30019815c453d250af96e7a8c5871a74f24450a1fd8ef988280a" TargetMode="External"/><Relationship Id="rId639" Type="http://schemas.openxmlformats.org/officeDocument/2006/relationships/hyperlink" Target="https://adastat.net/pools/68ac3c1be0477698b5c825ce598cca359dbf6132e1761a572403b9fb" TargetMode="External"/><Relationship Id="rId638" Type="http://schemas.openxmlformats.org/officeDocument/2006/relationships/hyperlink" Target="https://adastat.net/accounts/730c8b89c18155cc1700970208cc8d14c827e1d4667d09809331b25f" TargetMode="External"/><Relationship Id="rId637" Type="http://schemas.openxmlformats.org/officeDocument/2006/relationships/hyperlink" Target="https://adastat.net/accounts/730c8b89c18155cc1700970208cc8d14c827e1d4667d09809331b25f" TargetMode="External"/><Relationship Id="rId879" Type="http://schemas.openxmlformats.org/officeDocument/2006/relationships/hyperlink" Target="https://adastat.net/pools/4a5571be1cb000df524350ef170f73cc0c0404155350dd0f71e4d130" TargetMode="External"/><Relationship Id="rId636" Type="http://schemas.openxmlformats.org/officeDocument/2006/relationships/hyperlink" Target="https://adastat.net/pools/486d217a5ef6e9cb5e46a19900a56b1c1f4f1ec4374b744df5a1ef6a" TargetMode="External"/><Relationship Id="rId878" Type="http://schemas.openxmlformats.org/officeDocument/2006/relationships/hyperlink" Target="https://adastat.net/accounts/5d33168bd214de89ff085865902b5ce0c6306a07df59e834bc31f556" TargetMode="External"/><Relationship Id="rId631" Type="http://schemas.openxmlformats.org/officeDocument/2006/relationships/hyperlink" Target="https://adastat.net/accounts/2ac635d4604d470b3c0e0dc4d2c1a5e299fe8769ce7b4bef87ab9a34" TargetMode="External"/><Relationship Id="rId873" Type="http://schemas.openxmlformats.org/officeDocument/2006/relationships/hyperlink" Target="https://adastat.net/pools/b59366e330a6db8260ad9aae8446ba8c908931d1b9cb3cca5d1d84aa" TargetMode="External"/><Relationship Id="rId1220" Type="http://schemas.openxmlformats.org/officeDocument/2006/relationships/hyperlink" Target="https://adastat.net/accounts/9cc166f1270ded6e651515f3200c6a2bc75e928553dc753329bfb86b" TargetMode="External"/><Relationship Id="rId630" Type="http://schemas.openxmlformats.org/officeDocument/2006/relationships/hyperlink" Target="https://adastat.net/pools/43bf2e2c7601bd6dfb38564fc2c48f5b1a773fdb4095dee412f52e50" TargetMode="External"/><Relationship Id="rId872" Type="http://schemas.openxmlformats.org/officeDocument/2006/relationships/hyperlink" Target="https://adastat.net/accounts/c0ab8f5e57e3397c1d441344ef98f8994676ff270d44623fbee62e9e" TargetMode="External"/><Relationship Id="rId1221" Type="http://schemas.openxmlformats.org/officeDocument/2006/relationships/hyperlink" Target="https://adastat.net/accounts/9cc166f1270ded6e651515f3200c6a2bc75e928553dc753329bfb86b" TargetMode="External"/><Relationship Id="rId871" Type="http://schemas.openxmlformats.org/officeDocument/2006/relationships/hyperlink" Target="https://adastat.net/accounts/c0ab8f5e57e3397c1d441344ef98f8994676ff270d44623fbee62e9e" TargetMode="External"/><Relationship Id="rId1222" Type="http://schemas.openxmlformats.org/officeDocument/2006/relationships/hyperlink" Target="https://adastat.net/pools/55962d29056c55303f0db16442011ab0392f7e7b37bdaeae97a14f0e" TargetMode="External"/><Relationship Id="rId870" Type="http://schemas.openxmlformats.org/officeDocument/2006/relationships/hyperlink" Target="https://adastat.net/pools/2e65f9aa580a28d0df07dd2773c09da9604c40127b158919da9db85d" TargetMode="External"/><Relationship Id="rId1223" Type="http://schemas.openxmlformats.org/officeDocument/2006/relationships/hyperlink" Target="https://adastat.net/accounts/080bc15526a88a03325f3bf6543eaab6430cf4b692abc8b23152bc99" TargetMode="External"/><Relationship Id="rId1411" Type="http://schemas.openxmlformats.org/officeDocument/2006/relationships/hyperlink" Target="https://adastat.net/accounts/a2babff89fff549b7fda0ebd001b03a34fc4be83b1005443b69f1556" TargetMode="External"/><Relationship Id="rId1412" Type="http://schemas.openxmlformats.org/officeDocument/2006/relationships/hyperlink" Target="https://adastat.net/accounts/a2babff89fff549b7fda0ebd001b03a34fc4be83b1005443b69f1556" TargetMode="External"/><Relationship Id="rId1413" Type="http://schemas.openxmlformats.org/officeDocument/2006/relationships/hyperlink" Target="https://adastat.net/accounts/98569b6803915c2dc391523f824e1eac051baa5e04cae7e2b1c1a7a9" TargetMode="External"/><Relationship Id="rId1414" Type="http://schemas.openxmlformats.org/officeDocument/2006/relationships/hyperlink" Target="https://adastat.net/accounts/98569b6803915c2dc391523f824e1eac051baa5e04cae7e2b1c1a7a9" TargetMode="External"/><Relationship Id="rId1415" Type="http://schemas.openxmlformats.org/officeDocument/2006/relationships/hyperlink" Target="https://adastat.net/accounts/b73f547ce697e3dd06afc0fb6247185b08a782a5c07c9ebf71f76ba9" TargetMode="External"/><Relationship Id="rId1416" Type="http://schemas.openxmlformats.org/officeDocument/2006/relationships/hyperlink" Target="https://adastat.net/accounts/b73f547ce697e3dd06afc0fb6247185b08a782a5c07c9ebf71f76ba9" TargetMode="External"/><Relationship Id="rId1417" Type="http://schemas.openxmlformats.org/officeDocument/2006/relationships/hyperlink" Target="https://adastat.net/accounts/95ba3f55eabb57837135f096a2f0fcd73e602128a294748bb30e2320" TargetMode="External"/><Relationship Id="rId1418" Type="http://schemas.openxmlformats.org/officeDocument/2006/relationships/hyperlink" Target="https://adastat.net/accounts/95ba3f55eabb57837135f096a2f0fcd73e602128a294748bb30e2320" TargetMode="External"/><Relationship Id="rId1419" Type="http://schemas.openxmlformats.org/officeDocument/2006/relationships/hyperlink" Target="https://adastat.net/accounts/a757e3ecaaa3bdfddb6544ddef4fd95e4834ec516b7c64621d6113f4" TargetMode="External"/><Relationship Id="rId829" Type="http://schemas.openxmlformats.org/officeDocument/2006/relationships/hyperlink" Target="https://adastat.net/accounts/24e2ebfde2a0702b3da7010f5a044428a67c92304c4ce3a6801bf88a" TargetMode="External"/><Relationship Id="rId828" Type="http://schemas.openxmlformats.org/officeDocument/2006/relationships/hyperlink" Target="https://adastat.net/pools/3e695a66ff6e2ed3806701bc0f6e8dfc85db114b71864999425147c5" TargetMode="External"/><Relationship Id="rId827" Type="http://schemas.openxmlformats.org/officeDocument/2006/relationships/hyperlink" Target="https://adastat.net/accounts/f9e73a612ea8631864c8d2d742071b9b5764831aa290855e95c1c9a6" TargetMode="External"/><Relationship Id="rId822" Type="http://schemas.openxmlformats.org/officeDocument/2006/relationships/hyperlink" Target="https://adastat.net/accounts/79670fc9067dfcf1f2342035626c65391d8c1b1b72f361c61594d0f7" TargetMode="External"/><Relationship Id="rId821" Type="http://schemas.openxmlformats.org/officeDocument/2006/relationships/hyperlink" Target="https://adastat.net/accounts/79670fc9067dfcf1f2342035626c65391d8c1b1b72f361c61594d0f7" TargetMode="External"/><Relationship Id="rId820" Type="http://schemas.openxmlformats.org/officeDocument/2006/relationships/hyperlink" Target="https://adastat.net/pools/6feba2d1c9ff8b6f216259fc8824e8803202f882e33a07b6a235c5ac" TargetMode="External"/><Relationship Id="rId826" Type="http://schemas.openxmlformats.org/officeDocument/2006/relationships/hyperlink" Target="https://adastat.net/accounts/f9e73a612ea8631864c8d2d742071b9b5764831aa290855e95c1c9a6" TargetMode="External"/><Relationship Id="rId825" Type="http://schemas.openxmlformats.org/officeDocument/2006/relationships/hyperlink" Target="https://adastat.net/pools/7277d55c0b15a03495c0f768e71f88470d91772bc90ef0e4bd1a153f" TargetMode="External"/><Relationship Id="rId824" Type="http://schemas.openxmlformats.org/officeDocument/2006/relationships/hyperlink" Target="https://adastat.net/accounts/e38b97f5c52cd0cf0d07a09295a81d5e9d11b599fcb3d43304d9d8bc" TargetMode="External"/><Relationship Id="rId823" Type="http://schemas.openxmlformats.org/officeDocument/2006/relationships/hyperlink" Target="https://adastat.net/accounts/e38b97f5c52cd0cf0d07a09295a81d5e9d11b599fcb3d43304d9d8bc" TargetMode="External"/><Relationship Id="rId1410" Type="http://schemas.openxmlformats.org/officeDocument/2006/relationships/hyperlink" Target="https://adastat.net/accounts/298c38653ebb69cc0b7f4825047949b0c4628d53af42245c7976c89f" TargetMode="External"/><Relationship Id="rId1400" Type="http://schemas.openxmlformats.org/officeDocument/2006/relationships/hyperlink" Target="https://adastat.net/accounts/b4247dab5dfa7a2cd2c43d456dc34a1cdb49dbb9ee65456083e469ea" TargetMode="External"/><Relationship Id="rId1401" Type="http://schemas.openxmlformats.org/officeDocument/2006/relationships/hyperlink" Target="https://adastat.net/accounts/b4247dab5dfa7a2cd2c43d456dc34a1cdb49dbb9ee65456083e469ea" TargetMode="External"/><Relationship Id="rId1402" Type="http://schemas.openxmlformats.org/officeDocument/2006/relationships/hyperlink" Target="https://adastat.net/accounts/d797203c4a640d0f094fecc5dac8b99b3ecbb1ffae400539307bddb5" TargetMode="External"/><Relationship Id="rId1403" Type="http://schemas.openxmlformats.org/officeDocument/2006/relationships/hyperlink" Target="https://adastat.net/accounts/d797203c4a640d0f094fecc5dac8b99b3ecbb1ffae400539307bddb5" TargetMode="External"/><Relationship Id="rId1404" Type="http://schemas.openxmlformats.org/officeDocument/2006/relationships/hyperlink" Target="https://adastat.net/accounts/32736385db1b541e7365b7ccf5bad8eff9caa47d3653d4ee00ed0642" TargetMode="External"/><Relationship Id="rId1405" Type="http://schemas.openxmlformats.org/officeDocument/2006/relationships/hyperlink" Target="https://adastat.net/accounts/32736385db1b541e7365b7ccf5bad8eff9caa47d3653d4ee00ed0642" TargetMode="External"/><Relationship Id="rId1406" Type="http://schemas.openxmlformats.org/officeDocument/2006/relationships/hyperlink" Target="https://adastat.net/accounts/4faae3227e812e18aedd5de20b90d8db57f77d3f6d527a3793e3311d" TargetMode="External"/><Relationship Id="rId1407" Type="http://schemas.openxmlformats.org/officeDocument/2006/relationships/hyperlink" Target="https://adastat.net/accounts/4faae3227e812e18aedd5de20b90d8db57f77d3f6d527a3793e3311d" TargetMode="External"/><Relationship Id="rId819" Type="http://schemas.openxmlformats.org/officeDocument/2006/relationships/hyperlink" Target="https://adastat.net/accounts/0cde1b7a251018ac6529f76348b363812b9fd41156554d715e0e52dc" TargetMode="External"/><Relationship Id="rId1408" Type="http://schemas.openxmlformats.org/officeDocument/2006/relationships/hyperlink" Target="https://adastat.net/pools/78380abbe8bb86cddda2c79190294125c594630e9535d32907b99f89" TargetMode="External"/><Relationship Id="rId818" Type="http://schemas.openxmlformats.org/officeDocument/2006/relationships/hyperlink" Target="https://adastat.net/accounts/0cde1b7a251018ac6529f76348b363812b9fd41156554d715e0e52dc" TargetMode="External"/><Relationship Id="rId1409" Type="http://schemas.openxmlformats.org/officeDocument/2006/relationships/hyperlink" Target="https://adastat.net/accounts/298c38653ebb69cc0b7f4825047949b0c4628d53af42245c7976c89f" TargetMode="External"/><Relationship Id="rId817" Type="http://schemas.openxmlformats.org/officeDocument/2006/relationships/hyperlink" Target="https://adastat.net/pools/c22942e1b855136643d1e6e5a75266fb891d87727a8cbf06acd17208" TargetMode="External"/><Relationship Id="rId816" Type="http://schemas.openxmlformats.org/officeDocument/2006/relationships/hyperlink" Target="https://adastat.net/accounts/e29c80b681ff8a2083cbf114807eceab1d3eb246705905ebef14a7ed" TargetMode="External"/><Relationship Id="rId811" Type="http://schemas.openxmlformats.org/officeDocument/2006/relationships/hyperlink" Target="https://adastat.net/pools/86a1ac91997ff78ae5f9d892afe8f3293af1dc616e00f96edbdeccc5" TargetMode="External"/><Relationship Id="rId810" Type="http://schemas.openxmlformats.org/officeDocument/2006/relationships/hyperlink" Target="https://adastat.net/accounts/5728736963244a56228d77fa67baf4d0e0f51169c7385ce2fceb95ee" TargetMode="External"/><Relationship Id="rId815" Type="http://schemas.openxmlformats.org/officeDocument/2006/relationships/hyperlink" Target="https://adastat.net/accounts/e29c80b681ff8a2083cbf114807eceab1d3eb246705905ebef14a7ed" TargetMode="External"/><Relationship Id="rId814" Type="http://schemas.openxmlformats.org/officeDocument/2006/relationships/hyperlink" Target="https://adastat.net/pools/d765dee553a7e041d525b1782a10eb0a5e52e96ed55ed173d8bb82a7" TargetMode="External"/><Relationship Id="rId813" Type="http://schemas.openxmlformats.org/officeDocument/2006/relationships/hyperlink" Target="https://adastat.net/accounts/2a197e99c3245fe80c5147451c4d5d3716973ac7acf41699e9b7bdbf" TargetMode="External"/><Relationship Id="rId812" Type="http://schemas.openxmlformats.org/officeDocument/2006/relationships/hyperlink" Target="https://adastat.net/accounts/2a197e99c3245fe80c5147451c4d5d3716973ac7acf41699e9b7bdbf" TargetMode="External"/><Relationship Id="rId609" Type="http://schemas.openxmlformats.org/officeDocument/2006/relationships/hyperlink" Target="https://adastat.net/pools/09612bc8cf646ded39886839e962d050fb53b81fbe3487eed973554b" TargetMode="External"/><Relationship Id="rId608" Type="http://schemas.openxmlformats.org/officeDocument/2006/relationships/hyperlink" Target="https://adastat.net/accounts/8e5f96d4409bd970c085ac35cc61ca6bacc4b1293341cd1e24b09b56" TargetMode="External"/><Relationship Id="rId607" Type="http://schemas.openxmlformats.org/officeDocument/2006/relationships/hyperlink" Target="https://adastat.net/accounts/8e5f96d4409bd970c085ac35cc61ca6bacc4b1293341cd1e24b09b56" TargetMode="External"/><Relationship Id="rId849" Type="http://schemas.openxmlformats.org/officeDocument/2006/relationships/hyperlink" Target="https://adastat.net/accounts/34f3619c3f736e76240a8c189c2c57447e73f0b2c5be27023e51cb4a" TargetMode="External"/><Relationship Id="rId602" Type="http://schemas.openxmlformats.org/officeDocument/2006/relationships/hyperlink" Target="https://adastat.net/accounts/5bcd6a22113cb74ca7d16a9154b497af42ea64ef1a7a8e096c21c559" TargetMode="External"/><Relationship Id="rId844" Type="http://schemas.openxmlformats.org/officeDocument/2006/relationships/hyperlink" Target="https://adastat.net/pools/2146dfb28bb438d70cd5f7532357c81b6ab25d55163094c9618ab8fc" TargetMode="External"/><Relationship Id="rId601" Type="http://schemas.openxmlformats.org/officeDocument/2006/relationships/hyperlink" Target="https://adastat.net/accounts/5bcd6a22113cb74ca7d16a9154b497af42ea64ef1a7a8e096c21c559" TargetMode="External"/><Relationship Id="rId843" Type="http://schemas.openxmlformats.org/officeDocument/2006/relationships/hyperlink" Target="https://adastat.net/accounts/59a036c0ea346673c53e81c762f774c67c57d8025bd250d62c7cf53a" TargetMode="External"/><Relationship Id="rId600" Type="http://schemas.openxmlformats.org/officeDocument/2006/relationships/hyperlink" Target="https://adastat.net/pools/f17566678e30c1c75dd39e68829723a3c1aeff1d4f8924c6cdd18746" TargetMode="External"/><Relationship Id="rId842" Type="http://schemas.openxmlformats.org/officeDocument/2006/relationships/hyperlink" Target="https://adastat.net/accounts/59a036c0ea346673c53e81c762f774c67c57d8025bd250d62c7cf53a" TargetMode="External"/><Relationship Id="rId841" Type="http://schemas.openxmlformats.org/officeDocument/2006/relationships/hyperlink" Target="https://adastat.net/accounts/94a94bbaf978e228e6577603852f405275c81c183a354a49a338a0aa" TargetMode="External"/><Relationship Id="rId606" Type="http://schemas.openxmlformats.org/officeDocument/2006/relationships/hyperlink" Target="https://adastat.net/pools/8e8053ca6e5bcb107f350dcfa6343c707e8f208c5a9f754c15dead06" TargetMode="External"/><Relationship Id="rId848" Type="http://schemas.openxmlformats.org/officeDocument/2006/relationships/hyperlink" Target="https://adastat.net/accounts/34f3619c3f736e76240a8c189c2c57447e73f0b2c5be27023e51cb4a" TargetMode="External"/><Relationship Id="rId605" Type="http://schemas.openxmlformats.org/officeDocument/2006/relationships/hyperlink" Target="https://adastat.net/accounts/5b46f803b1b1a1d6a78a95e0e64241b5914d6b85d35fbe6a0c0c0c30" TargetMode="External"/><Relationship Id="rId847" Type="http://schemas.openxmlformats.org/officeDocument/2006/relationships/hyperlink" Target="https://adastat.net/pools/cfff13497008842ab170eae18ecf43be7eb4fa51bdd503821ddaaf19" TargetMode="External"/><Relationship Id="rId604" Type="http://schemas.openxmlformats.org/officeDocument/2006/relationships/hyperlink" Target="https://adastat.net/accounts/5b46f803b1b1a1d6a78a95e0e64241b5914d6b85d35fbe6a0c0c0c30" TargetMode="External"/><Relationship Id="rId846" Type="http://schemas.openxmlformats.org/officeDocument/2006/relationships/hyperlink" Target="https://adastat.net/accounts/f009e4ea32f4c6fa615a8507093c92d2674d50a0fa0edf600bc4f523" TargetMode="External"/><Relationship Id="rId603" Type="http://schemas.openxmlformats.org/officeDocument/2006/relationships/hyperlink" Target="https://adastat.net/pools/55eaf38bf6eb1c6755d67175b59f93940f09abd6792d525c55089903" TargetMode="External"/><Relationship Id="rId845" Type="http://schemas.openxmlformats.org/officeDocument/2006/relationships/hyperlink" Target="https://adastat.net/accounts/f009e4ea32f4c6fa615a8507093c92d2674d50a0fa0edf600bc4f523" TargetMode="External"/><Relationship Id="rId840" Type="http://schemas.openxmlformats.org/officeDocument/2006/relationships/hyperlink" Target="https://adastat.net/accounts/94a94bbaf978e228e6577603852f405275c81c183a354a49a338a0aa" TargetMode="External"/><Relationship Id="rId1422" Type="http://schemas.openxmlformats.org/officeDocument/2006/relationships/hyperlink" Target="https://adastat.net/accounts/29d4dbdf9f61bc49eef71187df6849fb328a0a037f56fc6b7537a28f" TargetMode="External"/><Relationship Id="rId1423" Type="http://schemas.openxmlformats.org/officeDocument/2006/relationships/hyperlink" Target="https://adastat.net/accounts/29d4dbdf9f61bc49eef71187df6849fb328a0a037f56fc6b7537a28f" TargetMode="External"/><Relationship Id="rId1424" Type="http://schemas.openxmlformats.org/officeDocument/2006/relationships/hyperlink" Target="https://adastat.net/accounts/4132a36bfdf256f563f997a94cc30aff9acedcb15e27c3ed036e19e8" TargetMode="External"/><Relationship Id="rId1425" Type="http://schemas.openxmlformats.org/officeDocument/2006/relationships/hyperlink" Target="https://adastat.net/accounts/4132a36bfdf256f563f997a94cc30aff9acedcb15e27c3ed036e19e8" TargetMode="External"/><Relationship Id="rId1426" Type="http://schemas.openxmlformats.org/officeDocument/2006/relationships/hyperlink" Target="https://adastat.net/accounts/b333e10e73405bc0b543dad542f8708b9a548730112623b1d72ab2a0" TargetMode="External"/><Relationship Id="rId1427" Type="http://schemas.openxmlformats.org/officeDocument/2006/relationships/hyperlink" Target="https://adastat.net/accounts/b333e10e73405bc0b543dad542f8708b9a548730112623b1d72ab2a0" TargetMode="External"/><Relationship Id="rId1428" Type="http://schemas.openxmlformats.org/officeDocument/2006/relationships/drawing" Target="../drawings/drawing3.xml"/><Relationship Id="rId839" Type="http://schemas.openxmlformats.org/officeDocument/2006/relationships/hyperlink" Target="https://adastat.net/pools/4a78ca15af1b42f94106e94d419c2cdf72667389cf2b1b04df8f140e" TargetMode="External"/><Relationship Id="rId838" Type="http://schemas.openxmlformats.org/officeDocument/2006/relationships/hyperlink" Target="https://adastat.net/accounts/86189cce8a6d5bc55bdfdc0ccd61e5a057358e541ec5255501e86fb0" TargetMode="External"/><Relationship Id="rId833" Type="http://schemas.openxmlformats.org/officeDocument/2006/relationships/hyperlink" Target="https://adastat.net/pools/0d25da9f80c78329f00c773d846e01618b1380334d440dbccab3e68b" TargetMode="External"/><Relationship Id="rId832" Type="http://schemas.openxmlformats.org/officeDocument/2006/relationships/hyperlink" Target="https://adastat.net/accounts/877cfad9d1549fe3c189560fefa7c408b84bc623495426664c92b556" TargetMode="External"/><Relationship Id="rId831" Type="http://schemas.openxmlformats.org/officeDocument/2006/relationships/hyperlink" Target="https://adastat.net/accounts/877cfad9d1549fe3c189560fefa7c408b84bc623495426664c92b556" TargetMode="External"/><Relationship Id="rId830" Type="http://schemas.openxmlformats.org/officeDocument/2006/relationships/hyperlink" Target="https://adastat.net/accounts/24e2ebfde2a0702b3da7010f5a044428a67c92304c4ce3a6801bf88a" TargetMode="External"/><Relationship Id="rId837" Type="http://schemas.openxmlformats.org/officeDocument/2006/relationships/hyperlink" Target="https://adastat.net/accounts/86189cce8a6d5bc55bdfdc0ccd61e5a057358e541ec5255501e86fb0" TargetMode="External"/><Relationship Id="rId836" Type="http://schemas.openxmlformats.org/officeDocument/2006/relationships/hyperlink" Target="https://adastat.net/pools/2d10d9ee5a86c5cedb75cacd033a2945cfd80315eb978858244cec1c" TargetMode="External"/><Relationship Id="rId835" Type="http://schemas.openxmlformats.org/officeDocument/2006/relationships/hyperlink" Target="https://adastat.net/accounts/aab4cd1ab9afac10bbea33e4bb8a5e02151611e8e7beb71044623301" TargetMode="External"/><Relationship Id="rId834" Type="http://schemas.openxmlformats.org/officeDocument/2006/relationships/hyperlink" Target="https://adastat.net/accounts/aab4cd1ab9afac10bbea33e4bb8a5e02151611e8e7beb71044623301" TargetMode="External"/><Relationship Id="rId1420" Type="http://schemas.openxmlformats.org/officeDocument/2006/relationships/hyperlink" Target="https://adastat.net/accounts/a757e3ecaaa3bdfddb6544ddef4fd95e4834ec516b7c64621d6113f4" TargetMode="External"/><Relationship Id="rId1421" Type="http://schemas.openxmlformats.org/officeDocument/2006/relationships/hyperlink" Target="https://adastat.net/pools/ffcd73fdf73a0a8b8a3318afe9b599654d58b276f2a70cec5bf168c3" TargetMode="External"/><Relationship Id="rId1059" Type="http://schemas.openxmlformats.org/officeDocument/2006/relationships/hyperlink" Target="https://adastat.net/accounts/3a39cef3b3f2d0f1ce4ae75d2368f525b442447206396d645d96c50e" TargetMode="External"/><Relationship Id="rId228" Type="http://schemas.openxmlformats.org/officeDocument/2006/relationships/hyperlink" Target="https://adastat.net/accounts/62977f6e870845c554b59be0e417f7be9db13e56748b4371a920ea61" TargetMode="External"/><Relationship Id="rId227" Type="http://schemas.openxmlformats.org/officeDocument/2006/relationships/hyperlink" Target="https://adastat.net/pools/2885a48f88db36756708fd2f7a30117962dad843add43a313b5ebfdf" TargetMode="External"/><Relationship Id="rId469" Type="http://schemas.openxmlformats.org/officeDocument/2006/relationships/hyperlink" Target="https://adastat.net/accounts/a644a8f1ace290bcf7065abd1ccc83dba6a48fe836c296b993a986ac" TargetMode="External"/><Relationship Id="rId226" Type="http://schemas.openxmlformats.org/officeDocument/2006/relationships/hyperlink" Target="https://adastat.net/accounts/ceef2d7e1f7c939945d06dc0d2fbc98efe1bea26b9c2a2c8bb7b4b8a" TargetMode="External"/><Relationship Id="rId468" Type="http://schemas.openxmlformats.org/officeDocument/2006/relationships/hyperlink" Target="https://adastat.net/accounts/a644a8f1ace290bcf7065abd1ccc83dba6a48fe836c296b993a986ac" TargetMode="External"/><Relationship Id="rId225" Type="http://schemas.openxmlformats.org/officeDocument/2006/relationships/hyperlink" Target="https://adastat.net/accounts/ceef2d7e1f7c939945d06dc0d2fbc98efe1bea26b9c2a2c8bb7b4b8a" TargetMode="External"/><Relationship Id="rId467" Type="http://schemas.openxmlformats.org/officeDocument/2006/relationships/hyperlink" Target="https://adastat.net/pools/f981975f99456e2275bed68576ba12cae91a9dce3ec599274908cdd7" TargetMode="External"/><Relationship Id="rId1290" Type="http://schemas.openxmlformats.org/officeDocument/2006/relationships/hyperlink" Target="https://adastat.net/accounts/ebfe5cd0d6a0fcb3609549e7bcdf5bcffcb369e116c76d51dd8227ac" TargetMode="External"/><Relationship Id="rId1291" Type="http://schemas.openxmlformats.org/officeDocument/2006/relationships/hyperlink" Target="https://adastat.net/accounts/ebfe5cd0d6a0fcb3609549e7bcdf5bcffcb369e116c76d51dd8227ac" TargetMode="External"/><Relationship Id="rId229" Type="http://schemas.openxmlformats.org/officeDocument/2006/relationships/hyperlink" Target="https://adastat.net/accounts/62977f6e870845c554b59be0e417f7be9db13e56748b4371a920ea61" TargetMode="External"/><Relationship Id="rId1050" Type="http://schemas.openxmlformats.org/officeDocument/2006/relationships/hyperlink" Target="https://adastat.net/accounts/6daf88ddf7464a2e9312bcca081ac2ea59d5386de83eb6d3f32ce03b" TargetMode="External"/><Relationship Id="rId1292" Type="http://schemas.openxmlformats.org/officeDocument/2006/relationships/hyperlink" Target="https://adastat.net/pools/7c5d59f69e113939aa1e19f081cc0884e2b85a55768a4347bf356191" TargetMode="External"/><Relationship Id="rId220" Type="http://schemas.openxmlformats.org/officeDocument/2006/relationships/hyperlink" Target="https://adastat.net/accounts/35efdcc4f793a2a9689d7f2e69ade513d4799083e30c8a629a54adbb" TargetMode="External"/><Relationship Id="rId462" Type="http://schemas.openxmlformats.org/officeDocument/2006/relationships/hyperlink" Target="https://adastat.net/pools/d5b90a198d2411b5c82fbdfee5f94b86de49a8589bfa7720b9de358f" TargetMode="External"/><Relationship Id="rId1051" Type="http://schemas.openxmlformats.org/officeDocument/2006/relationships/hyperlink" Target="https://adastat.net/pools/fc2d8488ef021561a83af7b56f973b94cfcfd8100433ee6fd0b0aa45" TargetMode="External"/><Relationship Id="rId1293" Type="http://schemas.openxmlformats.org/officeDocument/2006/relationships/hyperlink" Target="https://adastat.net/accounts/1d5ab9852735d812d177bd428859e592e5434675e4025ebe48b8df3c" TargetMode="External"/><Relationship Id="rId461" Type="http://schemas.openxmlformats.org/officeDocument/2006/relationships/hyperlink" Target="https://adastat.net/accounts/54dbebe5ee0043cd6ce201ed47e25debe3c1b42690e62566e7e3b040" TargetMode="External"/><Relationship Id="rId1052" Type="http://schemas.openxmlformats.org/officeDocument/2006/relationships/hyperlink" Target="https://adastat.net/accounts/f88eb3e939afcbb05a73a3d4e1d265cfc4fbecee0e787da3fbc16bf5" TargetMode="External"/><Relationship Id="rId1294" Type="http://schemas.openxmlformats.org/officeDocument/2006/relationships/hyperlink" Target="https://adastat.net/accounts/1d5ab9852735d812d177bd428859e592e5434675e4025ebe48b8df3c" TargetMode="External"/><Relationship Id="rId460" Type="http://schemas.openxmlformats.org/officeDocument/2006/relationships/hyperlink" Target="https://adastat.net/accounts/54dbebe5ee0043cd6ce201ed47e25debe3c1b42690e62566e7e3b040" TargetMode="External"/><Relationship Id="rId1053" Type="http://schemas.openxmlformats.org/officeDocument/2006/relationships/hyperlink" Target="https://adastat.net/accounts/f88eb3e939afcbb05a73a3d4e1d265cfc4fbecee0e787da3fbc16bf5" TargetMode="External"/><Relationship Id="rId1295" Type="http://schemas.openxmlformats.org/officeDocument/2006/relationships/hyperlink" Target="https://adastat.net/pools/e4b1c8ec89415ce6349755a1aa44b4affbb5f1248ff29943d190c715" TargetMode="External"/><Relationship Id="rId1054" Type="http://schemas.openxmlformats.org/officeDocument/2006/relationships/hyperlink" Target="https://adastat.net/pools/14cb7963696b6f80abb2298dc60bc2abc7d813abb23ac19c6420bca0" TargetMode="External"/><Relationship Id="rId1296" Type="http://schemas.openxmlformats.org/officeDocument/2006/relationships/hyperlink" Target="https://adastat.net/accounts/9ac2c907173a1c376694c3e9dee7a5b84994bbf808e01f65dfee5b1b" TargetMode="External"/><Relationship Id="rId224" Type="http://schemas.openxmlformats.org/officeDocument/2006/relationships/hyperlink" Target="https://adastat.net/pools/065761de502a7ff8cd77e1ada105f08766988e02451d739bc5da35e4" TargetMode="External"/><Relationship Id="rId466" Type="http://schemas.openxmlformats.org/officeDocument/2006/relationships/hyperlink" Target="https://adastat.net/accounts/1039886237f0507c062ebe5f3d4a30fd0449fc8bc15bb10bfbe99408" TargetMode="External"/><Relationship Id="rId1055" Type="http://schemas.openxmlformats.org/officeDocument/2006/relationships/hyperlink" Target="https://adastat.net/accounts/c8c74ef0e62464567c6a9f722eae0d4b7eed7074e39cbc9a647e1e4a" TargetMode="External"/><Relationship Id="rId1297" Type="http://schemas.openxmlformats.org/officeDocument/2006/relationships/hyperlink" Target="https://adastat.net/accounts/9ac2c907173a1c376694c3e9dee7a5b84994bbf808e01f65dfee5b1b" TargetMode="External"/><Relationship Id="rId223" Type="http://schemas.openxmlformats.org/officeDocument/2006/relationships/hyperlink" Target="https://adastat.net/accounts/0575f7a48f9121ae82040a2038698c2536083405d7984255aa45f069" TargetMode="External"/><Relationship Id="rId465" Type="http://schemas.openxmlformats.org/officeDocument/2006/relationships/hyperlink" Target="https://adastat.net/accounts/1039886237f0507c062ebe5f3d4a30fd0449fc8bc15bb10bfbe99408" TargetMode="External"/><Relationship Id="rId1056" Type="http://schemas.openxmlformats.org/officeDocument/2006/relationships/hyperlink" Target="https://adastat.net/accounts/c8c74ef0e62464567c6a9f722eae0d4b7eed7074e39cbc9a647e1e4a" TargetMode="External"/><Relationship Id="rId1298" Type="http://schemas.openxmlformats.org/officeDocument/2006/relationships/hyperlink" Target="https://adastat.net/pools/fd30f95effb4f28920020901e3a4ad04f4d3585bc46953de762e8c0c" TargetMode="External"/><Relationship Id="rId222" Type="http://schemas.openxmlformats.org/officeDocument/2006/relationships/hyperlink" Target="https://adastat.net/accounts/0575f7a48f9121ae82040a2038698c2536083405d7984255aa45f069" TargetMode="External"/><Relationship Id="rId464" Type="http://schemas.openxmlformats.org/officeDocument/2006/relationships/hyperlink" Target="https://adastat.net/accounts/555d34fe5c43219883b9c1c06ebf1f9f3f68fecfc4113fa7bc0f5e61" TargetMode="External"/><Relationship Id="rId1057" Type="http://schemas.openxmlformats.org/officeDocument/2006/relationships/hyperlink" Target="https://adastat.net/pools/38ee2f8d878f7c444bd80d38c3b4cff02d3a3477c9e77d262065d9ad" TargetMode="External"/><Relationship Id="rId1299" Type="http://schemas.openxmlformats.org/officeDocument/2006/relationships/hyperlink" Target="https://adastat.net/accounts/59e340a24ec5fa591a977232993068035de7931a3303afce6b7b5d04" TargetMode="External"/><Relationship Id="rId221" Type="http://schemas.openxmlformats.org/officeDocument/2006/relationships/hyperlink" Target="https://adastat.net/pools/cdb10209d937fc1559c635e35b9147febde5307b4a7d276f868775cd" TargetMode="External"/><Relationship Id="rId463" Type="http://schemas.openxmlformats.org/officeDocument/2006/relationships/hyperlink" Target="https://adastat.net/accounts/555d34fe5c43219883b9c1c06ebf1f9f3f68fecfc4113fa7bc0f5e61" TargetMode="External"/><Relationship Id="rId1058" Type="http://schemas.openxmlformats.org/officeDocument/2006/relationships/hyperlink" Target="https://adastat.net/accounts/3a39cef3b3f2d0f1ce4ae75d2368f525b442447206396d645d96c50e" TargetMode="External"/><Relationship Id="rId1048" Type="http://schemas.openxmlformats.org/officeDocument/2006/relationships/hyperlink" Target="https://adastat.net/pools/0001a003afb844ce6d9409fc49e049db654a78dc77f1151cb6cd548f" TargetMode="External"/><Relationship Id="rId1049" Type="http://schemas.openxmlformats.org/officeDocument/2006/relationships/hyperlink" Target="https://adastat.net/accounts/6daf88ddf7464a2e9312bcca081ac2ea59d5386de83eb6d3f32ce03b" TargetMode="External"/><Relationship Id="rId217" Type="http://schemas.openxmlformats.org/officeDocument/2006/relationships/hyperlink" Target="https://adastat.net/accounts/8c422f114e3996377ecb8dec83ea025fbc0dad4f17421eefa7c5b732" TargetMode="External"/><Relationship Id="rId459" Type="http://schemas.openxmlformats.org/officeDocument/2006/relationships/hyperlink" Target="https://adastat.net/pools/89eba2781e5cd11ccda6be56503702a39e9941e522f04cd5bba22957" TargetMode="External"/><Relationship Id="rId216" Type="http://schemas.openxmlformats.org/officeDocument/2006/relationships/hyperlink" Target="https://adastat.net/accounts/8c422f114e3996377ecb8dec83ea025fbc0dad4f17421eefa7c5b732" TargetMode="External"/><Relationship Id="rId458" Type="http://schemas.openxmlformats.org/officeDocument/2006/relationships/hyperlink" Target="https://adastat.net/accounts/2ee258f571386bbaf5858125f0d63da26abd97dedd20064f105b75b9" TargetMode="External"/><Relationship Id="rId215" Type="http://schemas.openxmlformats.org/officeDocument/2006/relationships/hyperlink" Target="https://adastat.net/pools/365a5a9c59aa3971d96511a5bce24c4598849d0d3c2d61217dc0b488" TargetMode="External"/><Relationship Id="rId457" Type="http://schemas.openxmlformats.org/officeDocument/2006/relationships/hyperlink" Target="https://adastat.net/accounts/2ee258f571386bbaf5858125f0d63da26abd97dedd20064f105b75b9" TargetMode="External"/><Relationship Id="rId699" Type="http://schemas.openxmlformats.org/officeDocument/2006/relationships/hyperlink" Target="https://adastat.net/accounts/d5172e92e06778baf9904999119fa740e8b6471aebf4c33e925169e1" TargetMode="External"/><Relationship Id="rId214" Type="http://schemas.openxmlformats.org/officeDocument/2006/relationships/hyperlink" Target="https://adastat.net/accounts/0fa8268618b0142a786b6c21684ac755ba14109f2a03746f3a0a3659" TargetMode="External"/><Relationship Id="rId456" Type="http://schemas.openxmlformats.org/officeDocument/2006/relationships/hyperlink" Target="https://adastat.net/pools/10bc63e4689bd58b8a7d248a99360a45a80d047b0b4752a7b00b754b" TargetMode="External"/><Relationship Id="rId698" Type="http://schemas.openxmlformats.org/officeDocument/2006/relationships/hyperlink" Target="https://adastat.net/pools/7c6b4a731eec6bef00e16ec4c990e7a817f61597dab1033006563ad7" TargetMode="External"/><Relationship Id="rId219" Type="http://schemas.openxmlformats.org/officeDocument/2006/relationships/hyperlink" Target="https://adastat.net/accounts/35efdcc4f793a2a9689d7f2e69ade513d4799083e30c8a629a54adbb" TargetMode="External"/><Relationship Id="rId1280" Type="http://schemas.openxmlformats.org/officeDocument/2006/relationships/hyperlink" Target="https://adastat.net/pools/04357793d81097a7d2c15ec6cd6067a58cdd2fb21aaf07e56c306ecf" TargetMode="External"/><Relationship Id="rId218" Type="http://schemas.openxmlformats.org/officeDocument/2006/relationships/hyperlink" Target="https://adastat.net/pools/5eb362978a68a4780f4fd701b8f04f5aeb990eb80b1cb025d99e82a1" TargetMode="External"/><Relationship Id="rId1281" Type="http://schemas.openxmlformats.org/officeDocument/2006/relationships/hyperlink" Target="https://adastat.net/accounts/79766f28ccb9f2426fc87ce1d01399be22ba244d7fa788c2168fef98" TargetMode="External"/><Relationship Id="rId451" Type="http://schemas.openxmlformats.org/officeDocument/2006/relationships/hyperlink" Target="https://adastat.net/accounts/b2e926c791800644c5cf1a0de6226e80cf765f9093b31f52e19e7777" TargetMode="External"/><Relationship Id="rId693" Type="http://schemas.openxmlformats.org/officeDocument/2006/relationships/hyperlink" Target="https://adastat.net/accounts/2aaf2d3d18e352ec7bd1f4eca705bdd332bdc6fba01a71c05fd518a3" TargetMode="External"/><Relationship Id="rId1040" Type="http://schemas.openxmlformats.org/officeDocument/2006/relationships/hyperlink" Target="https://adastat.net/accounts/08287797e6e62bdf3dc2611acf3873a4826fdf60684ec7674ff67ef5" TargetMode="External"/><Relationship Id="rId1282" Type="http://schemas.openxmlformats.org/officeDocument/2006/relationships/hyperlink" Target="https://adastat.net/accounts/79766f28ccb9f2426fc87ce1d01399be22ba244d7fa788c2168fef98" TargetMode="External"/><Relationship Id="rId450" Type="http://schemas.openxmlformats.org/officeDocument/2006/relationships/hyperlink" Target="https://adastat.net/pools/a503e42a2c6ef347d834fa404fa4d4bfa6dfb48256ff95b067483980" TargetMode="External"/><Relationship Id="rId692" Type="http://schemas.openxmlformats.org/officeDocument/2006/relationships/hyperlink" Target="https://adastat.net/accounts/4899ad0faa6dd6750e32d19fa2e0b0aadab06c8541f431ff4e855724" TargetMode="External"/><Relationship Id="rId1041" Type="http://schemas.openxmlformats.org/officeDocument/2006/relationships/hyperlink" Target="https://adastat.net/accounts/08287797e6e62bdf3dc2611acf3873a4826fdf60684ec7674ff67ef5" TargetMode="External"/><Relationship Id="rId1283" Type="http://schemas.openxmlformats.org/officeDocument/2006/relationships/hyperlink" Target="https://adastat.net/pools/fc2d8488ef021561a83af7b56f973b94cfcfd8100433ee6fd0b0aa45" TargetMode="External"/><Relationship Id="rId691" Type="http://schemas.openxmlformats.org/officeDocument/2006/relationships/hyperlink" Target="https://adastat.net/accounts/4899ad0faa6dd6750e32d19fa2e0b0aadab06c8541f431ff4e855724" TargetMode="External"/><Relationship Id="rId1042" Type="http://schemas.openxmlformats.org/officeDocument/2006/relationships/hyperlink" Target="https://adastat.net/pools/8ebb7e21acee66c3e5af6c765ea6ad31962e7b9160520aecd6f001a3" TargetMode="External"/><Relationship Id="rId1284" Type="http://schemas.openxmlformats.org/officeDocument/2006/relationships/hyperlink" Target="https://adastat.net/accounts/b6ab0b5dfa2f72b7bca125657a0543f4baff2ccd3a271199604c7545" TargetMode="External"/><Relationship Id="rId690" Type="http://schemas.openxmlformats.org/officeDocument/2006/relationships/hyperlink" Target="https://adastat.net/accounts/bea31e1111334b9b568da8bbf86b7cab0b75e298303d49ea7aebe74b" TargetMode="External"/><Relationship Id="rId1043" Type="http://schemas.openxmlformats.org/officeDocument/2006/relationships/hyperlink" Target="https://adastat.net/accounts/125a67753b5a51022d4f380633ddf7a1bded4a40e49882d1d96746b2" TargetMode="External"/><Relationship Id="rId1285" Type="http://schemas.openxmlformats.org/officeDocument/2006/relationships/hyperlink" Target="https://adastat.net/accounts/b6ab0b5dfa2f72b7bca125657a0543f4baff2ccd3a271199604c7545" TargetMode="External"/><Relationship Id="rId213" Type="http://schemas.openxmlformats.org/officeDocument/2006/relationships/hyperlink" Target="https://adastat.net/accounts/0fa8268618b0142a786b6c21684ac755ba14109f2a03746f3a0a3659" TargetMode="External"/><Relationship Id="rId455" Type="http://schemas.openxmlformats.org/officeDocument/2006/relationships/hyperlink" Target="https://adastat.net/accounts/fbcf8674c0b3098605dcae3fdcf8604f4125db76a4697e735138070e" TargetMode="External"/><Relationship Id="rId697" Type="http://schemas.openxmlformats.org/officeDocument/2006/relationships/hyperlink" Target="https://adastat.net/accounts/b51927e842f300e3ff3341796a69a1e900049989dfb76b409646c03c" TargetMode="External"/><Relationship Id="rId1044" Type="http://schemas.openxmlformats.org/officeDocument/2006/relationships/hyperlink" Target="https://adastat.net/accounts/125a67753b5a51022d4f380633ddf7a1bded4a40e49882d1d96746b2" TargetMode="External"/><Relationship Id="rId1286" Type="http://schemas.openxmlformats.org/officeDocument/2006/relationships/hyperlink" Target="https://adastat.net/pools/c4ded02c3f7275e4b6157dd164bf941eea0af4596501c5ed16752ed2" TargetMode="External"/><Relationship Id="rId212" Type="http://schemas.openxmlformats.org/officeDocument/2006/relationships/hyperlink" Target="https://adastat.net/pools/3d5f6d2a147cf3c97aed0d7ea973e6a95abdf94255025bdf470c9809" TargetMode="External"/><Relationship Id="rId454" Type="http://schemas.openxmlformats.org/officeDocument/2006/relationships/hyperlink" Target="https://adastat.net/accounts/fbcf8674c0b3098605dcae3fdcf8604f4125db76a4697e735138070e" TargetMode="External"/><Relationship Id="rId696" Type="http://schemas.openxmlformats.org/officeDocument/2006/relationships/hyperlink" Target="https://adastat.net/accounts/b51927e842f300e3ff3341796a69a1e900049989dfb76b409646c03c" TargetMode="External"/><Relationship Id="rId1045" Type="http://schemas.openxmlformats.org/officeDocument/2006/relationships/hyperlink" Target="https://adastat.net/pools/2a748e3885f6f73320ad16a8331247b81fe01b8d39f57eec9caa5091" TargetMode="External"/><Relationship Id="rId1287" Type="http://schemas.openxmlformats.org/officeDocument/2006/relationships/hyperlink" Target="https://adastat.net/accounts/f6e9acd3709ebaaed219e4ad55796150153cf6044e2d29bdf3330f3a" TargetMode="External"/><Relationship Id="rId211" Type="http://schemas.openxmlformats.org/officeDocument/2006/relationships/hyperlink" Target="https://adastat.net/accounts/ebc1a193d10c82d978a9ab2fb68a5bc44c600d146fb527e86473604f" TargetMode="External"/><Relationship Id="rId453" Type="http://schemas.openxmlformats.org/officeDocument/2006/relationships/hyperlink" Target="https://adastat.net/pools/1596878503f749aa3f6c33583e1e98ca240ef984a1cb7cf1afa6a814" TargetMode="External"/><Relationship Id="rId695" Type="http://schemas.openxmlformats.org/officeDocument/2006/relationships/hyperlink" Target="https://adastat.net/pools/f76e3a1104a9d816a67d5826a155c9e2979a839d0d944346d47e33ab" TargetMode="External"/><Relationship Id="rId1046" Type="http://schemas.openxmlformats.org/officeDocument/2006/relationships/hyperlink" Target="https://adastat.net/accounts/650185f051dbaa6d46d4d9491cc80688ff8aa578145d3e835966e4fc" TargetMode="External"/><Relationship Id="rId1288" Type="http://schemas.openxmlformats.org/officeDocument/2006/relationships/hyperlink" Target="https://adastat.net/accounts/f6e9acd3709ebaaed219e4ad55796150153cf6044e2d29bdf3330f3a" TargetMode="External"/><Relationship Id="rId210" Type="http://schemas.openxmlformats.org/officeDocument/2006/relationships/hyperlink" Target="https://adastat.net/accounts/ebc1a193d10c82d978a9ab2fb68a5bc44c600d146fb527e86473604f" TargetMode="External"/><Relationship Id="rId452" Type="http://schemas.openxmlformats.org/officeDocument/2006/relationships/hyperlink" Target="https://adastat.net/accounts/b2e926c791800644c5cf1a0de6226e80cf765f9093b31f52e19e7777" TargetMode="External"/><Relationship Id="rId694" Type="http://schemas.openxmlformats.org/officeDocument/2006/relationships/hyperlink" Target="https://adastat.net/accounts/2aaf2d3d18e352ec7bd1f4eca705bdd332bdc6fba01a71c05fd518a3" TargetMode="External"/><Relationship Id="rId1047" Type="http://schemas.openxmlformats.org/officeDocument/2006/relationships/hyperlink" Target="https://adastat.net/accounts/650185f051dbaa6d46d4d9491cc80688ff8aa578145d3e835966e4fc" TargetMode="External"/><Relationship Id="rId1289" Type="http://schemas.openxmlformats.org/officeDocument/2006/relationships/hyperlink" Target="https://adastat.net/pools/c1cadab46b74defa9f79b59b617fe2a50bdbce6b367e472b6109a7bc" TargetMode="External"/><Relationship Id="rId491" Type="http://schemas.openxmlformats.org/officeDocument/2006/relationships/hyperlink" Target="https://adastat.net/accounts/22e6ce0baca76a6b82b492f5cedcfc64464c697f7ee372da936a7f26" TargetMode="External"/><Relationship Id="rId490" Type="http://schemas.openxmlformats.org/officeDocument/2006/relationships/hyperlink" Target="https://adastat.net/accounts/22e6ce0baca76a6b82b492f5cedcfc64464c697f7ee372da936a7f26" TargetMode="External"/><Relationship Id="rId249" Type="http://schemas.openxmlformats.org/officeDocument/2006/relationships/hyperlink" Target="https://adastat.net/accounts/f2f497ce7466c1d6c2d06c19e2b572b877989a94c4da43ef8a665345" TargetMode="External"/><Relationship Id="rId248" Type="http://schemas.openxmlformats.org/officeDocument/2006/relationships/hyperlink" Target="https://adastat.net/pools/5ed675dd3d0640ca94bf8c3d6a5bfaac0f59930c99a94ffe3686cb70" TargetMode="External"/><Relationship Id="rId247" Type="http://schemas.openxmlformats.org/officeDocument/2006/relationships/hyperlink" Target="https://adastat.net/accounts/bac4c1cdf09918d5be2d10e2f3e5ebd638ae521a8a64c36cbdf52b33" TargetMode="External"/><Relationship Id="rId489" Type="http://schemas.openxmlformats.org/officeDocument/2006/relationships/hyperlink" Target="https://adastat.net/pools/4ee9e4c2ec6fc68850330dbc75ccd7ebf7951f20e1085d324f36cf44" TargetMode="External"/><Relationship Id="rId1070" Type="http://schemas.openxmlformats.org/officeDocument/2006/relationships/hyperlink" Target="https://adastat.net/accounts/4fcb385d302c5a7764de1fbbe8130e654628803d0ca6a5ddb1facbdb" TargetMode="External"/><Relationship Id="rId1071" Type="http://schemas.openxmlformats.org/officeDocument/2006/relationships/hyperlink" Target="https://adastat.net/accounts/4fcb385d302c5a7764de1fbbe8130e654628803d0ca6a5ddb1facbdb" TargetMode="External"/><Relationship Id="rId1072" Type="http://schemas.openxmlformats.org/officeDocument/2006/relationships/hyperlink" Target="https://adastat.net/pools/52e22df52e90370f639c99f5c760f0cd67d7f871cd0d0764fae47cd9" TargetMode="External"/><Relationship Id="rId242" Type="http://schemas.openxmlformats.org/officeDocument/2006/relationships/hyperlink" Target="https://adastat.net/pools/c1011645958df9e805df499bbd30056c83094b99c8effe500350d8da" TargetMode="External"/><Relationship Id="rId484" Type="http://schemas.openxmlformats.org/officeDocument/2006/relationships/hyperlink" Target="https://adastat.net/accounts/ca65d32efa7ef739fdf09935666b7e368f9c97ba8faa042e142056d5" TargetMode="External"/><Relationship Id="rId1073" Type="http://schemas.openxmlformats.org/officeDocument/2006/relationships/hyperlink" Target="https://adastat.net/accounts/adf52f8588f3d20d302a9871ae71b564b9a087caf0e80bb749ed2c20" TargetMode="External"/><Relationship Id="rId241" Type="http://schemas.openxmlformats.org/officeDocument/2006/relationships/hyperlink" Target="https://adastat.net/accounts/a8485eb15a2daedd4795a885c15f1ad617841eb94c69a2be35b687e0" TargetMode="External"/><Relationship Id="rId483" Type="http://schemas.openxmlformats.org/officeDocument/2006/relationships/hyperlink" Target="https://adastat.net/accounts/fb8783d55eaba53ae6e8669982124b6a3a88d7dcc9f12d47c545fb3f" TargetMode="External"/><Relationship Id="rId1074" Type="http://schemas.openxmlformats.org/officeDocument/2006/relationships/hyperlink" Target="https://adastat.net/accounts/adf52f8588f3d20d302a9871ae71b564b9a087caf0e80bb749ed2c20" TargetMode="External"/><Relationship Id="rId240" Type="http://schemas.openxmlformats.org/officeDocument/2006/relationships/hyperlink" Target="https://adastat.net/accounts/a8485eb15a2daedd4795a885c15f1ad617841eb94c69a2be35b687e0" TargetMode="External"/><Relationship Id="rId482" Type="http://schemas.openxmlformats.org/officeDocument/2006/relationships/hyperlink" Target="https://adastat.net/accounts/fb8783d55eaba53ae6e8669982124b6a3a88d7dcc9f12d47c545fb3f" TargetMode="External"/><Relationship Id="rId1075" Type="http://schemas.openxmlformats.org/officeDocument/2006/relationships/hyperlink" Target="https://adastat.net/pools/1bdb8db050fb6cfd13a8e34ddec812e0aec77c589f71fc396cd9d950" TargetMode="External"/><Relationship Id="rId481" Type="http://schemas.openxmlformats.org/officeDocument/2006/relationships/hyperlink" Target="https://adastat.net/pools/09d372205e474b745eeedd87aa86295cfdef9b85991ad640101756bc" TargetMode="External"/><Relationship Id="rId1076" Type="http://schemas.openxmlformats.org/officeDocument/2006/relationships/hyperlink" Target="https://adastat.net/accounts/d9b3aff95424ddefd047e829c37fc7a6749ba01ed08c2d3da465961c" TargetMode="External"/><Relationship Id="rId246" Type="http://schemas.openxmlformats.org/officeDocument/2006/relationships/hyperlink" Target="https://adastat.net/accounts/bac4c1cdf09918d5be2d10e2f3e5ebd638ae521a8a64c36cbdf52b33" TargetMode="External"/><Relationship Id="rId488" Type="http://schemas.openxmlformats.org/officeDocument/2006/relationships/hyperlink" Target="https://adastat.net/accounts/ec5a46079b0fceccf4151ef5dd0dea80e73564a2d43abbb6925d0afc" TargetMode="External"/><Relationship Id="rId1077" Type="http://schemas.openxmlformats.org/officeDocument/2006/relationships/hyperlink" Target="https://adastat.net/accounts/d9b3aff95424ddefd047e829c37fc7a6749ba01ed08c2d3da465961c" TargetMode="External"/><Relationship Id="rId245" Type="http://schemas.openxmlformats.org/officeDocument/2006/relationships/hyperlink" Target="https://adastat.net/pools/69515a7b5592e42ea07b2526d58cd50f3bef9603aceef3fe3b042b13" TargetMode="External"/><Relationship Id="rId487" Type="http://schemas.openxmlformats.org/officeDocument/2006/relationships/hyperlink" Target="https://adastat.net/accounts/ec5a46079b0fceccf4151ef5dd0dea80e73564a2d43abbb6925d0afc" TargetMode="External"/><Relationship Id="rId1078" Type="http://schemas.openxmlformats.org/officeDocument/2006/relationships/hyperlink" Target="https://adastat.net/pools/3c68076a8b81226f6d7da352dda415db00299701624b6cf71d7cc086" TargetMode="External"/><Relationship Id="rId244" Type="http://schemas.openxmlformats.org/officeDocument/2006/relationships/hyperlink" Target="https://adastat.net/accounts/63dbeab3084ce6ef517e075b2775f6563d2b823345b569286e21583d" TargetMode="External"/><Relationship Id="rId486" Type="http://schemas.openxmlformats.org/officeDocument/2006/relationships/hyperlink" Target="https://adastat.net/pools/b3cc3005f1dccbc88230eb66d6e99c2f1bfa32273044473e17d9e10b" TargetMode="External"/><Relationship Id="rId1079" Type="http://schemas.openxmlformats.org/officeDocument/2006/relationships/hyperlink" Target="https://adastat.net/accounts/a584cca99c0ab05a121b965b2ae9276766d1a3c0f776eba06ad4b931" TargetMode="External"/><Relationship Id="rId243" Type="http://schemas.openxmlformats.org/officeDocument/2006/relationships/hyperlink" Target="https://adastat.net/accounts/63dbeab3084ce6ef517e075b2775f6563d2b823345b569286e21583d" TargetMode="External"/><Relationship Id="rId485" Type="http://schemas.openxmlformats.org/officeDocument/2006/relationships/hyperlink" Target="https://adastat.net/accounts/ca65d32efa7ef739fdf09935666b7e368f9c97ba8faa042e142056d5" TargetMode="External"/><Relationship Id="rId480" Type="http://schemas.openxmlformats.org/officeDocument/2006/relationships/hyperlink" Target="https://adastat.net/accounts/cca150d1424ee9d29e9ce0e9dc08c7225359fbfd96087b7fe2533b22" TargetMode="External"/><Relationship Id="rId239" Type="http://schemas.openxmlformats.org/officeDocument/2006/relationships/hyperlink" Target="https://adastat.net/pools/971212db48d9390662faa0fa725950f3b9ac1a898227f5fcf1096399" TargetMode="External"/><Relationship Id="rId238" Type="http://schemas.openxmlformats.org/officeDocument/2006/relationships/hyperlink" Target="https://adastat.net/accounts/71c9e8439bc7ff85ab649e1e8fdba7bd452c343c58c82623ba27dbac" TargetMode="External"/><Relationship Id="rId237" Type="http://schemas.openxmlformats.org/officeDocument/2006/relationships/hyperlink" Target="https://adastat.net/accounts/71c9e8439bc7ff85ab649e1e8fdba7bd452c343c58c82623ba27dbac" TargetMode="External"/><Relationship Id="rId479" Type="http://schemas.openxmlformats.org/officeDocument/2006/relationships/hyperlink" Target="https://adastat.net/accounts/cca150d1424ee9d29e9ce0e9dc08c7225359fbfd96087b7fe2533b22" TargetMode="External"/><Relationship Id="rId236" Type="http://schemas.openxmlformats.org/officeDocument/2006/relationships/hyperlink" Target="https://adastat.net/pools/b619d366a0acc2e5a8e0f8e373d6eb926a01811f05a381aaa7a8564c" TargetMode="External"/><Relationship Id="rId478" Type="http://schemas.openxmlformats.org/officeDocument/2006/relationships/hyperlink" Target="https://adastat.net/pools/39580d748f45b855d81852e334cad199cfbdaa281ed3d81e8a90f8ed" TargetMode="External"/><Relationship Id="rId1060" Type="http://schemas.openxmlformats.org/officeDocument/2006/relationships/hyperlink" Target="https://adastat.net/pools/0c2e0c5a062389a3fd6fafddae26344d490866d7a34cad981b20f96b" TargetMode="External"/><Relationship Id="rId1061" Type="http://schemas.openxmlformats.org/officeDocument/2006/relationships/hyperlink" Target="https://adastat.net/accounts/a10446a185419b15b63fa675dd5fc3b7cacf74f5fd106534a4fa3ac4" TargetMode="External"/><Relationship Id="rId231" Type="http://schemas.openxmlformats.org/officeDocument/2006/relationships/hyperlink" Target="https://adastat.net/accounts/7d47d88d94284dc3c2a54c9a219298c8428de63ce85c8328eaa396ca" TargetMode="External"/><Relationship Id="rId473" Type="http://schemas.openxmlformats.org/officeDocument/2006/relationships/hyperlink" Target="https://adastat.net/accounts/38a1a0f0e7deeb705bf9ae90be329d9a4f275605ab6bb6535185ac09" TargetMode="External"/><Relationship Id="rId1062" Type="http://schemas.openxmlformats.org/officeDocument/2006/relationships/hyperlink" Target="https://adastat.net/accounts/a10446a185419b15b63fa675dd5fc3b7cacf74f5fd106534a4fa3ac4" TargetMode="External"/><Relationship Id="rId230" Type="http://schemas.openxmlformats.org/officeDocument/2006/relationships/hyperlink" Target="https://adastat.net/pools/cdb10209d937fc1559c635e35b9147febde5307b4a7d276f868775cd" TargetMode="External"/><Relationship Id="rId472" Type="http://schemas.openxmlformats.org/officeDocument/2006/relationships/hyperlink" Target="https://adastat.net/accounts/f78ccdd4c93ec3595736ccd55d19c0c27725d3bb7354607e76688165" TargetMode="External"/><Relationship Id="rId1063" Type="http://schemas.openxmlformats.org/officeDocument/2006/relationships/hyperlink" Target="https://adastat.net/pools/89e0fe388d72c77b7412af1d6bc7c4039e53b0acd4d3403cf62cf88e" TargetMode="External"/><Relationship Id="rId471" Type="http://schemas.openxmlformats.org/officeDocument/2006/relationships/hyperlink" Target="https://adastat.net/accounts/f78ccdd4c93ec3595736ccd55d19c0c27725d3bb7354607e76688165" TargetMode="External"/><Relationship Id="rId1064" Type="http://schemas.openxmlformats.org/officeDocument/2006/relationships/hyperlink" Target="https://adastat.net/accounts/8c31fb272f8471f645afbabc955685850decff3040cee9a9117de6cb" TargetMode="External"/><Relationship Id="rId470" Type="http://schemas.openxmlformats.org/officeDocument/2006/relationships/hyperlink" Target="https://adastat.net/pools/032cd96779710e1bdc766de1896277896be4d3b9aa86d4caccd22c8b" TargetMode="External"/><Relationship Id="rId1065" Type="http://schemas.openxmlformats.org/officeDocument/2006/relationships/hyperlink" Target="https://adastat.net/accounts/8c31fb272f8471f645afbabc955685850decff3040cee9a9117de6cb" TargetMode="External"/><Relationship Id="rId235" Type="http://schemas.openxmlformats.org/officeDocument/2006/relationships/hyperlink" Target="https://adastat.net/accounts/7b69ea444a09a468587c0121256856dc192b4c97cd0b4bbe9e1c8005" TargetMode="External"/><Relationship Id="rId477" Type="http://schemas.openxmlformats.org/officeDocument/2006/relationships/hyperlink" Target="https://adastat.net/accounts/434f39f22dccf6e066f3f3e7173d972a046b14e4ee473767f670f5a2" TargetMode="External"/><Relationship Id="rId1066" Type="http://schemas.openxmlformats.org/officeDocument/2006/relationships/hyperlink" Target="https://adastat.net/pools/52e22df52e90370f639c99f5c760f0cd67d7f871cd0d0764fae47cd9" TargetMode="External"/><Relationship Id="rId234" Type="http://schemas.openxmlformats.org/officeDocument/2006/relationships/hyperlink" Target="https://adastat.net/accounts/7b69ea444a09a468587c0121256856dc192b4c97cd0b4bbe9e1c8005" TargetMode="External"/><Relationship Id="rId476" Type="http://schemas.openxmlformats.org/officeDocument/2006/relationships/hyperlink" Target="https://adastat.net/accounts/434f39f22dccf6e066f3f3e7173d972a046b14e4ee473767f670f5a2" TargetMode="External"/><Relationship Id="rId1067" Type="http://schemas.openxmlformats.org/officeDocument/2006/relationships/hyperlink" Target="https://adastat.net/accounts/21be8782824de6e302e1fc0fdc7e1f44be474074e1fdbc2c019c7207" TargetMode="External"/><Relationship Id="rId233" Type="http://schemas.openxmlformats.org/officeDocument/2006/relationships/hyperlink" Target="https://adastat.net/pools/c1011645958df9e805df499bbd30056c83094b99c8effe500350d8da" TargetMode="External"/><Relationship Id="rId475" Type="http://schemas.openxmlformats.org/officeDocument/2006/relationships/hyperlink" Target="https://adastat.net/pools/012abf0f0a65192fcba3e5e305fe13478f0cd58f271873b0f20ddb10" TargetMode="External"/><Relationship Id="rId1068" Type="http://schemas.openxmlformats.org/officeDocument/2006/relationships/hyperlink" Target="https://adastat.net/accounts/21be8782824de6e302e1fc0fdc7e1f44be474074e1fdbc2c019c7207" TargetMode="External"/><Relationship Id="rId232" Type="http://schemas.openxmlformats.org/officeDocument/2006/relationships/hyperlink" Target="https://adastat.net/accounts/7d47d88d94284dc3c2a54c9a219298c8428de63ce85c8328eaa396ca" TargetMode="External"/><Relationship Id="rId474" Type="http://schemas.openxmlformats.org/officeDocument/2006/relationships/hyperlink" Target="https://adastat.net/accounts/38a1a0f0e7deeb705bf9ae90be329d9a4f275605ab6bb6535185ac09" TargetMode="External"/><Relationship Id="rId1069" Type="http://schemas.openxmlformats.org/officeDocument/2006/relationships/hyperlink" Target="https://adastat.net/pools/d808aa16caa44c3226b76340f9f9535719d6e1018d46f499c100b6f1" TargetMode="External"/><Relationship Id="rId1015" Type="http://schemas.openxmlformats.org/officeDocument/2006/relationships/hyperlink" Target="https://adastat.net/pools/6ae0fb9fc19ad1b82521d6e4b9f6e9bad4d150529673c95c5b5cf4e4" TargetMode="External"/><Relationship Id="rId1257" Type="http://schemas.openxmlformats.org/officeDocument/2006/relationships/hyperlink" Target="https://adastat.net/pools/618ab17ec8ea7239b4ac0c826b667c599489e25524ce74841a29d510" TargetMode="External"/><Relationship Id="rId1016" Type="http://schemas.openxmlformats.org/officeDocument/2006/relationships/hyperlink" Target="https://adastat.net/accounts/8866f342122a05ca634068ef3a27cdcbb8c3e73399a58f5c34f2104a" TargetMode="External"/><Relationship Id="rId1258" Type="http://schemas.openxmlformats.org/officeDocument/2006/relationships/hyperlink" Target="https://adastat.net/accounts/6157500d7284fb9286ed6d0e8a9a2c5674828129158827e6bdbe0a20" TargetMode="External"/><Relationship Id="rId1017" Type="http://schemas.openxmlformats.org/officeDocument/2006/relationships/hyperlink" Target="https://adastat.net/accounts/8866f342122a05ca634068ef3a27cdcbb8c3e73399a58f5c34f2104a" TargetMode="External"/><Relationship Id="rId1259" Type="http://schemas.openxmlformats.org/officeDocument/2006/relationships/hyperlink" Target="https://adastat.net/accounts/6157500d7284fb9286ed6d0e8a9a2c5674828129158827e6bdbe0a20" TargetMode="External"/><Relationship Id="rId1018" Type="http://schemas.openxmlformats.org/officeDocument/2006/relationships/hyperlink" Target="https://adastat.net/pools/827900818541013d518ee6b2af343a973c8d836884fb000742307400" TargetMode="External"/><Relationship Id="rId1019" Type="http://schemas.openxmlformats.org/officeDocument/2006/relationships/hyperlink" Target="https://adastat.net/accounts/c0bc72e7a5c2fdd606073d46de405e15d73f01664643e789880128f5" TargetMode="External"/><Relationship Id="rId426" Type="http://schemas.openxmlformats.org/officeDocument/2006/relationships/hyperlink" Target="https://adastat.net/pools/a503e42a2c6ef347d834fa404fa4d4bfa6dfb48256ff95b067483980" TargetMode="External"/><Relationship Id="rId668" Type="http://schemas.openxmlformats.org/officeDocument/2006/relationships/hyperlink" Target="https://adastat.net/pools/ec128b017b97390c7d06f28c11302e8c748b73f8bae0b818bf848bc0" TargetMode="External"/><Relationship Id="rId425" Type="http://schemas.openxmlformats.org/officeDocument/2006/relationships/hyperlink" Target="https://adastat.net/accounts/33d6f58c0c893ec3f5eadab5461134b388a0910b288b21f09bed95c9" TargetMode="External"/><Relationship Id="rId667" Type="http://schemas.openxmlformats.org/officeDocument/2006/relationships/hyperlink" Target="https://adastat.net/accounts/85134ed39eab8cce2bc20975da03be37b44074aa3674d3e763ad37c4" TargetMode="External"/><Relationship Id="rId424" Type="http://schemas.openxmlformats.org/officeDocument/2006/relationships/hyperlink" Target="https://adastat.net/accounts/33d6f58c0c893ec3f5eadab5461134b388a0910b288b21f09bed95c9" TargetMode="External"/><Relationship Id="rId666" Type="http://schemas.openxmlformats.org/officeDocument/2006/relationships/hyperlink" Target="https://adastat.net/accounts/85134ed39eab8cce2bc20975da03be37b44074aa3674d3e763ad37c4" TargetMode="External"/><Relationship Id="rId423" Type="http://schemas.openxmlformats.org/officeDocument/2006/relationships/hyperlink" Target="https://adastat.net/pools/aa65bf8422f6b5af3a1197e9fe6649539025f2e18257cfb2f1e631aa" TargetMode="External"/><Relationship Id="rId665" Type="http://schemas.openxmlformats.org/officeDocument/2006/relationships/hyperlink" Target="https://adastat.net/pools/10bc63e4689bd58b8a7d248a99360a45a80d047b0b4752a7b00b754b" TargetMode="External"/><Relationship Id="rId429" Type="http://schemas.openxmlformats.org/officeDocument/2006/relationships/hyperlink" Target="https://adastat.net/pools/c6da03f57821cdefa6f77958de6d99e5de4740cf568bc1fbd59b0562" TargetMode="External"/><Relationship Id="rId428" Type="http://schemas.openxmlformats.org/officeDocument/2006/relationships/hyperlink" Target="https://adastat.net/accounts/5a751bbd47aa07c70c10ff76239dd4ee825a4f258094d7889baf0f7f" TargetMode="External"/><Relationship Id="rId427" Type="http://schemas.openxmlformats.org/officeDocument/2006/relationships/hyperlink" Target="https://adastat.net/accounts/5a751bbd47aa07c70c10ff76239dd4ee825a4f258094d7889baf0f7f" TargetMode="External"/><Relationship Id="rId669" Type="http://schemas.openxmlformats.org/officeDocument/2006/relationships/hyperlink" Target="https://adastat.net/accounts/a153e334929694b3987b90331a8a4d3f95cf2f1673087148dbd70cc7" TargetMode="External"/><Relationship Id="rId660" Type="http://schemas.openxmlformats.org/officeDocument/2006/relationships/hyperlink" Target="https://adastat.net/accounts/db35433e27ea0bb40e58c9e2d682f442f1563d09626dc7a342189b70" TargetMode="External"/><Relationship Id="rId1250" Type="http://schemas.openxmlformats.org/officeDocument/2006/relationships/hyperlink" Target="https://adastat.net/accounts/a6772868ce05a3387b04d1a4ba7f2b5f4ce8240072f67ee5c0376a30" TargetMode="External"/><Relationship Id="rId1251" Type="http://schemas.openxmlformats.org/officeDocument/2006/relationships/hyperlink" Target="https://adastat.net/pools/87dc693d71a7a9f33c69728d1179a04ab520fe14d682d711acfd9f24" TargetMode="External"/><Relationship Id="rId1010" Type="http://schemas.openxmlformats.org/officeDocument/2006/relationships/hyperlink" Target="https://adastat.net/accounts/085e408d9fff9a1e8f471c8ad5d65266eb6bbb8daa1a1228fffc64fb" TargetMode="External"/><Relationship Id="rId1252" Type="http://schemas.openxmlformats.org/officeDocument/2006/relationships/hyperlink" Target="https://adastat.net/accounts/4ac606f85c249fa298e49f577a23eab7e9a292239464e5e13a24ba5e" TargetMode="External"/><Relationship Id="rId422" Type="http://schemas.openxmlformats.org/officeDocument/2006/relationships/hyperlink" Target="https://adastat.net/accounts/681643db7e28a13ac44fe85cba055b3bf2d62464855307ddbcb4bf72" TargetMode="External"/><Relationship Id="rId664" Type="http://schemas.openxmlformats.org/officeDocument/2006/relationships/hyperlink" Target="https://adastat.net/accounts/926520770f99d8e881daa1b42adde5ba2ad4606778ef4274fdea270d" TargetMode="External"/><Relationship Id="rId1011" Type="http://schemas.openxmlformats.org/officeDocument/2006/relationships/hyperlink" Target="https://adastat.net/accounts/085e408d9fff9a1e8f471c8ad5d65266eb6bbb8daa1a1228fffc64fb" TargetMode="External"/><Relationship Id="rId1253" Type="http://schemas.openxmlformats.org/officeDocument/2006/relationships/hyperlink" Target="https://adastat.net/accounts/4ac606f85c249fa298e49f577a23eab7e9a292239464e5e13a24ba5e" TargetMode="External"/><Relationship Id="rId421" Type="http://schemas.openxmlformats.org/officeDocument/2006/relationships/hyperlink" Target="https://adastat.net/accounts/681643db7e28a13ac44fe85cba055b3bf2d62464855307ddbcb4bf72" TargetMode="External"/><Relationship Id="rId663" Type="http://schemas.openxmlformats.org/officeDocument/2006/relationships/hyperlink" Target="https://adastat.net/accounts/926520770f99d8e881daa1b42adde5ba2ad4606778ef4274fdea270d" TargetMode="External"/><Relationship Id="rId1012" Type="http://schemas.openxmlformats.org/officeDocument/2006/relationships/hyperlink" Target="https://adastat.net/pools/c4a4b16b33b63da2117f4a84d3ea686f34fcf9f4603ce016af9e39aa" TargetMode="External"/><Relationship Id="rId1254" Type="http://schemas.openxmlformats.org/officeDocument/2006/relationships/hyperlink" Target="https://adastat.net/pools/54f5f2618a3da4bb0b384895d8f3922189acbb8e9637201ebb26bc18" TargetMode="External"/><Relationship Id="rId420" Type="http://schemas.openxmlformats.org/officeDocument/2006/relationships/hyperlink" Target="https://adastat.net/pools/ec736597797c68044b8fccd4e895929c0a842f2e9e0a9e221b0a3026" TargetMode="External"/><Relationship Id="rId662" Type="http://schemas.openxmlformats.org/officeDocument/2006/relationships/hyperlink" Target="https://adastat.net/pools/27ca1ffda65d1ef326c9e6a717210c98b10a0e17910c0ab6d9eeb6fb" TargetMode="External"/><Relationship Id="rId1013" Type="http://schemas.openxmlformats.org/officeDocument/2006/relationships/hyperlink" Target="https://adastat.net/accounts/3e75029b4d49c5a1dd857e22acd088f8978970c8d40e5d339fa96318" TargetMode="External"/><Relationship Id="rId1255" Type="http://schemas.openxmlformats.org/officeDocument/2006/relationships/hyperlink" Target="https://adastat.net/accounts/df1afb26c8a86196e8d892b729be7a557c0630cafcb7d6fb98b36832" TargetMode="External"/><Relationship Id="rId661" Type="http://schemas.openxmlformats.org/officeDocument/2006/relationships/hyperlink" Target="https://adastat.net/accounts/db35433e27ea0bb40e58c9e2d682f442f1563d09626dc7a342189b70" TargetMode="External"/><Relationship Id="rId1014" Type="http://schemas.openxmlformats.org/officeDocument/2006/relationships/hyperlink" Target="https://adastat.net/accounts/3e75029b4d49c5a1dd857e22acd088f8978970c8d40e5d339fa96318" TargetMode="External"/><Relationship Id="rId1256" Type="http://schemas.openxmlformats.org/officeDocument/2006/relationships/hyperlink" Target="https://adastat.net/accounts/df1afb26c8a86196e8d892b729be7a557c0630cafcb7d6fb98b36832" TargetMode="External"/><Relationship Id="rId1004" Type="http://schemas.openxmlformats.org/officeDocument/2006/relationships/hyperlink" Target="https://adastat.net/accounts/20bcf4a58aa926a1e0d89a875e74852a362b885b534f823a56dc02ac" TargetMode="External"/><Relationship Id="rId1246" Type="http://schemas.openxmlformats.org/officeDocument/2006/relationships/hyperlink" Target="https://adastat.net/accounts/34413a0636147fa77078361330822f7c4f79e35e006290badd5585ac" TargetMode="External"/><Relationship Id="rId1005" Type="http://schemas.openxmlformats.org/officeDocument/2006/relationships/hyperlink" Target="https://adastat.net/accounts/20bcf4a58aa926a1e0d89a875e74852a362b885b534f823a56dc02ac" TargetMode="External"/><Relationship Id="rId1247" Type="http://schemas.openxmlformats.org/officeDocument/2006/relationships/hyperlink" Target="https://adastat.net/accounts/34413a0636147fa77078361330822f7c4f79e35e006290badd5585ac" TargetMode="External"/><Relationship Id="rId1006" Type="http://schemas.openxmlformats.org/officeDocument/2006/relationships/hyperlink" Target="https://adastat.net/pools/b3f9883d3de29971c43e05fdb985281ffee737be0e5669094810ba6b" TargetMode="External"/><Relationship Id="rId1248" Type="http://schemas.openxmlformats.org/officeDocument/2006/relationships/hyperlink" Target="https://adastat.net/pools/39580d748f45b855d81852e334cad199cfbdaa281ed3d81e8a90f8ed" TargetMode="External"/><Relationship Id="rId1007" Type="http://schemas.openxmlformats.org/officeDocument/2006/relationships/hyperlink" Target="https://adastat.net/accounts/7e8e16462417aaf4d82249228050eb66b16a143c0433b08de794675f" TargetMode="External"/><Relationship Id="rId1249" Type="http://schemas.openxmlformats.org/officeDocument/2006/relationships/hyperlink" Target="https://adastat.net/accounts/a6772868ce05a3387b04d1a4ba7f2b5f4ce8240072f67ee5c0376a30" TargetMode="External"/><Relationship Id="rId1008" Type="http://schemas.openxmlformats.org/officeDocument/2006/relationships/hyperlink" Target="https://adastat.net/accounts/7e8e16462417aaf4d82249228050eb66b16a143c0433b08de794675f" TargetMode="External"/><Relationship Id="rId1009" Type="http://schemas.openxmlformats.org/officeDocument/2006/relationships/hyperlink" Target="https://adastat.net/pools/3635fed04554336e1f58a8db3e30d26e229b9c2d5f67f419a4297069" TargetMode="External"/><Relationship Id="rId415" Type="http://schemas.openxmlformats.org/officeDocument/2006/relationships/hyperlink" Target="https://adastat.net/accounts/1a193e01b4646d4cb6c5c2d58be80381428c5968087d4ec7503dc41d" TargetMode="External"/><Relationship Id="rId657" Type="http://schemas.openxmlformats.org/officeDocument/2006/relationships/hyperlink" Target="https://adastat.net/accounts/e90503d221933fb89a4e98e02ff388cb3a39ae7d1a6b08122f2fd501" TargetMode="External"/><Relationship Id="rId899" Type="http://schemas.openxmlformats.org/officeDocument/2006/relationships/hyperlink" Target="https://adastat.net/accounts/1188868454065a51928a9e0092f0ad2dae122f18c0184c977c5bca25" TargetMode="External"/><Relationship Id="rId414" Type="http://schemas.openxmlformats.org/officeDocument/2006/relationships/hyperlink" Target="https://adastat.net/pools/2dc733ef313c5c5ead9b93b96918106b067e343b21bbc2d3576e2913" TargetMode="External"/><Relationship Id="rId656" Type="http://schemas.openxmlformats.org/officeDocument/2006/relationships/hyperlink" Target="https://adastat.net/pools/a2d42d873250321acca2d7cc7a5465f9060892bdbb645b4dedb28125" TargetMode="External"/><Relationship Id="rId898" Type="http://schemas.openxmlformats.org/officeDocument/2006/relationships/hyperlink" Target="https://adastat.net/accounts/1188868454065a51928a9e0092f0ad2dae122f18c0184c977c5bca25" TargetMode="External"/><Relationship Id="rId413" Type="http://schemas.openxmlformats.org/officeDocument/2006/relationships/hyperlink" Target="https://adastat.net/accounts/d51ba2b10541f1ba5f8490cba786624ea32278d59b02ed74a85bf7f0" TargetMode="External"/><Relationship Id="rId655" Type="http://schemas.openxmlformats.org/officeDocument/2006/relationships/hyperlink" Target="https://adastat.net/accounts/1e72fad3254733870231efad86f2494c5467f52321d1e2fdf616bfa4" TargetMode="External"/><Relationship Id="rId897" Type="http://schemas.openxmlformats.org/officeDocument/2006/relationships/hyperlink" Target="https://adastat.net/pools/e455088c9164ae075f0300bc1a7234c30433556c6b88d4301a06cfe5" TargetMode="External"/><Relationship Id="rId412" Type="http://schemas.openxmlformats.org/officeDocument/2006/relationships/hyperlink" Target="https://adastat.net/accounts/d51ba2b10541f1ba5f8490cba786624ea32278d59b02ed74a85bf7f0" TargetMode="External"/><Relationship Id="rId654" Type="http://schemas.openxmlformats.org/officeDocument/2006/relationships/hyperlink" Target="https://adastat.net/accounts/1e72fad3254733870231efad86f2494c5467f52321d1e2fdf616bfa4" TargetMode="External"/><Relationship Id="rId896" Type="http://schemas.openxmlformats.org/officeDocument/2006/relationships/hyperlink" Target="https://adastat.net/accounts/d31d3a7d57c3eaec0ec50facd0bfdeb1541be1b10d628650d890967b" TargetMode="External"/><Relationship Id="rId419" Type="http://schemas.openxmlformats.org/officeDocument/2006/relationships/hyperlink" Target="https://adastat.net/accounts/a55d39ebb8b1978fb50f77f50d3d6a66e12701047eb5e814c78bfe5c" TargetMode="External"/><Relationship Id="rId418" Type="http://schemas.openxmlformats.org/officeDocument/2006/relationships/hyperlink" Target="https://adastat.net/accounts/a55d39ebb8b1978fb50f77f50d3d6a66e12701047eb5e814c78bfe5c" TargetMode="External"/><Relationship Id="rId417" Type="http://schemas.openxmlformats.org/officeDocument/2006/relationships/hyperlink" Target="https://adastat.net/pools/bd8286b7f327621459728c0cd1f7a731eaf7b2fd0df1c6b09b2932a5" TargetMode="External"/><Relationship Id="rId659" Type="http://schemas.openxmlformats.org/officeDocument/2006/relationships/hyperlink" Target="https://adastat.net/pools/6334904a31086c287d916db04eefac1a82db84cc3c73aaf9a2a7d662" TargetMode="External"/><Relationship Id="rId416" Type="http://schemas.openxmlformats.org/officeDocument/2006/relationships/hyperlink" Target="https://adastat.net/accounts/1a193e01b4646d4cb6c5c2d58be80381428c5968087d4ec7503dc41d" TargetMode="External"/><Relationship Id="rId658" Type="http://schemas.openxmlformats.org/officeDocument/2006/relationships/hyperlink" Target="https://adastat.net/accounts/e90503d221933fb89a4e98e02ff388cb3a39ae7d1a6b08122f2fd501" TargetMode="External"/><Relationship Id="rId891" Type="http://schemas.openxmlformats.org/officeDocument/2006/relationships/hyperlink" Target="https://adastat.net/pools/e4b1c8ec89415ce6349755a1aa44b4affbb5f1248ff29943d190c715" TargetMode="External"/><Relationship Id="rId890" Type="http://schemas.openxmlformats.org/officeDocument/2006/relationships/hyperlink" Target="https://adastat.net/accounts/844b4a94bc42d0e8cd76431ce4731a397d47d12584084c57ee100321" TargetMode="External"/><Relationship Id="rId1240" Type="http://schemas.openxmlformats.org/officeDocument/2006/relationships/hyperlink" Target="https://adastat.net/accounts/9580a293451121384f24409347b8314cee0b49a0238f82e810d8886e" TargetMode="External"/><Relationship Id="rId1241" Type="http://schemas.openxmlformats.org/officeDocument/2006/relationships/hyperlink" Target="https://adastat.net/accounts/9580a293451121384f24409347b8314cee0b49a0238f82e810d8886e" TargetMode="External"/><Relationship Id="rId411" Type="http://schemas.openxmlformats.org/officeDocument/2006/relationships/hyperlink" Target="https://adastat.net/pools/aef742cd720083790f58b8dced44b868e2496335061c2c5256b44e45" TargetMode="External"/><Relationship Id="rId653" Type="http://schemas.openxmlformats.org/officeDocument/2006/relationships/hyperlink" Target="https://adastat.net/pools/3862e102e1440b150ccafe5d16ac68cd78ce6e46afc4fb0977fcd6bd" TargetMode="External"/><Relationship Id="rId895" Type="http://schemas.openxmlformats.org/officeDocument/2006/relationships/hyperlink" Target="https://adastat.net/accounts/d31d3a7d57c3eaec0ec50facd0bfdeb1541be1b10d628650d890967b" TargetMode="External"/><Relationship Id="rId1000" Type="http://schemas.openxmlformats.org/officeDocument/2006/relationships/hyperlink" Target="https://adastat.net/pools/a10865dae2d543ee9f13e98bff70ea81565bb6e4343b15b765f78174" TargetMode="External"/><Relationship Id="rId1242" Type="http://schemas.openxmlformats.org/officeDocument/2006/relationships/hyperlink" Target="https://adastat.net/pools/df27b852b9ea0fcf9de2d95011ca5dc5c8ddbf26a299248a03c49c1c" TargetMode="External"/><Relationship Id="rId410" Type="http://schemas.openxmlformats.org/officeDocument/2006/relationships/hyperlink" Target="https://adastat.net/accounts/e441cae812f01a24e090ae0f51a0d604cdc6bf825e7e81da16c333c0" TargetMode="External"/><Relationship Id="rId652" Type="http://schemas.openxmlformats.org/officeDocument/2006/relationships/hyperlink" Target="https://adastat.net/accounts/09c40f857483ac529a511e5db55429e6cd0da7602d8bd7d0f5c03346" TargetMode="External"/><Relationship Id="rId894" Type="http://schemas.openxmlformats.org/officeDocument/2006/relationships/hyperlink" Target="https://adastat.net/pools/2f606921baedcad68bbc765b9ab82b2b201d42bd35262517ce5d7d96" TargetMode="External"/><Relationship Id="rId1001" Type="http://schemas.openxmlformats.org/officeDocument/2006/relationships/hyperlink" Target="https://adastat.net/accounts/7ab8875da44da279b336703da051d0896ef701b78f4f9e9ebad66a37" TargetMode="External"/><Relationship Id="rId1243" Type="http://schemas.openxmlformats.org/officeDocument/2006/relationships/hyperlink" Target="https://adastat.net/accounts/8f80716375fce62abdab4a8dad460edc942e8072566238dd3b9f6b1a" TargetMode="External"/><Relationship Id="rId651" Type="http://schemas.openxmlformats.org/officeDocument/2006/relationships/hyperlink" Target="https://adastat.net/accounts/09c40f857483ac529a511e5db55429e6cd0da7602d8bd7d0f5c03346" TargetMode="External"/><Relationship Id="rId893" Type="http://schemas.openxmlformats.org/officeDocument/2006/relationships/hyperlink" Target="https://adastat.net/accounts/25bfe910a3d92fcd56e6d117656a646f46884170924b18570a8f565c" TargetMode="External"/><Relationship Id="rId1002" Type="http://schemas.openxmlformats.org/officeDocument/2006/relationships/hyperlink" Target="https://adastat.net/accounts/7ab8875da44da279b336703da051d0896ef701b78f4f9e9ebad66a37" TargetMode="External"/><Relationship Id="rId1244" Type="http://schemas.openxmlformats.org/officeDocument/2006/relationships/hyperlink" Target="https://adastat.net/accounts/8f80716375fce62abdab4a8dad460edc942e8072566238dd3b9f6b1a" TargetMode="External"/><Relationship Id="rId650" Type="http://schemas.openxmlformats.org/officeDocument/2006/relationships/hyperlink" Target="https://adastat.net/pools/34eb602eb435e3c6a4feb6d766a44735ca09e963f82098973c85951e" TargetMode="External"/><Relationship Id="rId892" Type="http://schemas.openxmlformats.org/officeDocument/2006/relationships/hyperlink" Target="https://adastat.net/accounts/25bfe910a3d92fcd56e6d117656a646f46884170924b18570a8f565c" TargetMode="External"/><Relationship Id="rId1003" Type="http://schemas.openxmlformats.org/officeDocument/2006/relationships/hyperlink" Target="https://adastat.net/pools/4987d8a81c1e79f600771b4331fe84ce2f700f2855ae345d915dbf51" TargetMode="External"/><Relationship Id="rId1245" Type="http://schemas.openxmlformats.org/officeDocument/2006/relationships/hyperlink" Target="https://adastat.net/pools/d9812f8d30b5db4b03e5b76cfd242db9cd2763da4671ed062be808a0" TargetMode="External"/><Relationship Id="rId1037" Type="http://schemas.openxmlformats.org/officeDocument/2006/relationships/hyperlink" Target="https://adastat.net/accounts/3a3110884d72b191ca3f9b6808f33b3b2784a360be2c5327a7ebc424" TargetMode="External"/><Relationship Id="rId1279" Type="http://schemas.openxmlformats.org/officeDocument/2006/relationships/hyperlink" Target="https://adastat.net/accounts/6111223379fdd96641af07bf1d7f88632d1289651ae5a2bbb15c5d11" TargetMode="External"/><Relationship Id="rId1038" Type="http://schemas.openxmlformats.org/officeDocument/2006/relationships/hyperlink" Target="https://adastat.net/accounts/3a3110884d72b191ca3f9b6808f33b3b2784a360be2c5327a7ebc424" TargetMode="External"/><Relationship Id="rId1039" Type="http://schemas.openxmlformats.org/officeDocument/2006/relationships/hyperlink" Target="https://adastat.net/pools/2a05c534817a0b97ce0c5a2354b6e35a067c52408fa70c77e0b5e378" TargetMode="External"/><Relationship Id="rId206" Type="http://schemas.openxmlformats.org/officeDocument/2006/relationships/hyperlink" Target="https://adastat.net/pools/da482311081902f95d08bb05d878126904a1e133dd06901e05e652ce" TargetMode="External"/><Relationship Id="rId448" Type="http://schemas.openxmlformats.org/officeDocument/2006/relationships/hyperlink" Target="https://adastat.net/accounts/7269eeb2654fc728eaaf5cc37eaada5f105d758bf9d6d6a507eabc27" TargetMode="External"/><Relationship Id="rId205" Type="http://schemas.openxmlformats.org/officeDocument/2006/relationships/hyperlink" Target="https://adastat.net/accounts/2ce8503b748d65b6ffb09e1ee238e291c7693224142ef67b6e5da30e" TargetMode="External"/><Relationship Id="rId447" Type="http://schemas.openxmlformats.org/officeDocument/2006/relationships/hyperlink" Target="https://adastat.net/pools/fdc55442d4c89bfa42bb62ac640ed710afd6eb79531e6dbb8459eb46" TargetMode="External"/><Relationship Id="rId689" Type="http://schemas.openxmlformats.org/officeDocument/2006/relationships/hyperlink" Target="https://adastat.net/accounts/bea31e1111334b9b568da8bbf86b7cab0b75e298303d49ea7aebe74b" TargetMode="External"/><Relationship Id="rId204" Type="http://schemas.openxmlformats.org/officeDocument/2006/relationships/hyperlink" Target="https://adastat.net/accounts/2ce8503b748d65b6ffb09e1ee238e291c7693224142ef67b6e5da30e" TargetMode="External"/><Relationship Id="rId446" Type="http://schemas.openxmlformats.org/officeDocument/2006/relationships/hyperlink" Target="https://adastat.net/accounts/96755d45990036643baf675322d550a87cabdc0c1819f7d4e32674cb" TargetMode="External"/><Relationship Id="rId688" Type="http://schemas.openxmlformats.org/officeDocument/2006/relationships/hyperlink" Target="https://adastat.net/pools/4511bcca3896bcb6d43b66fb89fe079f00f44bed505c9ca232704dc9" TargetMode="External"/><Relationship Id="rId203" Type="http://schemas.openxmlformats.org/officeDocument/2006/relationships/hyperlink" Target="https://adastat.net/pools/ad1b6687f605b3543f9315a5f966ea70fc5f35e7b2a4c3a943bef78d" TargetMode="External"/><Relationship Id="rId445" Type="http://schemas.openxmlformats.org/officeDocument/2006/relationships/hyperlink" Target="https://adastat.net/accounts/96755d45990036643baf675322d550a87cabdc0c1819f7d4e32674cb" TargetMode="External"/><Relationship Id="rId687" Type="http://schemas.openxmlformats.org/officeDocument/2006/relationships/hyperlink" Target="https://adastat.net/accounts/0513cb8ff20f2ab13d08fa338052a72da9f017650c2aba664f2ffacb" TargetMode="External"/><Relationship Id="rId209" Type="http://schemas.openxmlformats.org/officeDocument/2006/relationships/hyperlink" Target="https://adastat.net/pools/079c374160b0ae34a5a20b8e95a5b5c8766239b2984f13d7ab962791" TargetMode="External"/><Relationship Id="rId208" Type="http://schemas.openxmlformats.org/officeDocument/2006/relationships/hyperlink" Target="https://adastat.net/accounts/b0f0a679c0aa4e19c61fb2a2b4eb81a377735e9f18b5d9aa4aa73b8a" TargetMode="External"/><Relationship Id="rId207" Type="http://schemas.openxmlformats.org/officeDocument/2006/relationships/hyperlink" Target="https://adastat.net/accounts/b0f0a679c0aa4e19c61fb2a2b4eb81a377735e9f18b5d9aa4aa73b8a" TargetMode="External"/><Relationship Id="rId449" Type="http://schemas.openxmlformats.org/officeDocument/2006/relationships/hyperlink" Target="https://adastat.net/accounts/7269eeb2654fc728eaaf5cc37eaada5f105d758bf9d6d6a507eabc27" TargetMode="External"/><Relationship Id="rId1270" Type="http://schemas.openxmlformats.org/officeDocument/2006/relationships/hyperlink" Target="https://adastat.net/accounts/648ada7c6cba37fd0185eddc80ea7a830ec039db6f105002c50ce22c" TargetMode="External"/><Relationship Id="rId440" Type="http://schemas.openxmlformats.org/officeDocument/2006/relationships/hyperlink" Target="https://adastat.net/accounts/c768fa08dcd888754a8ba45524dda0e3b6d3edb4224ec117b5314f05" TargetMode="External"/><Relationship Id="rId682" Type="http://schemas.openxmlformats.org/officeDocument/2006/relationships/hyperlink" Target="https://adastat.net/pools/bf7908ea0ef61c441e4dca0e756f335c33459bb8f2779cb8f6caf8eb" TargetMode="External"/><Relationship Id="rId1271" Type="http://schemas.openxmlformats.org/officeDocument/2006/relationships/hyperlink" Target="https://adastat.net/pools/4690a6bcbfc9eedd4d8595c9d665cd9b8ebe3e6d82ebf0120d7bc7c5" TargetMode="External"/><Relationship Id="rId681" Type="http://schemas.openxmlformats.org/officeDocument/2006/relationships/hyperlink" Target="https://adastat.net/accounts/76c160d7c2ee890d8302361037c26a40806918d4dcaa8e6ebdab796f" TargetMode="External"/><Relationship Id="rId1030" Type="http://schemas.openxmlformats.org/officeDocument/2006/relationships/hyperlink" Target="https://adastat.net/pools/dddce8834df02109524aeb5afa0fd820fc29920eca91a63551ecc26a" TargetMode="External"/><Relationship Id="rId1272" Type="http://schemas.openxmlformats.org/officeDocument/2006/relationships/hyperlink" Target="https://adastat.net/accounts/58c032dac8393f26d47d8ec42d868f48b5580b439606830c0cccaf2d" TargetMode="External"/><Relationship Id="rId680" Type="http://schemas.openxmlformats.org/officeDocument/2006/relationships/hyperlink" Target="https://adastat.net/accounts/76c160d7c2ee890d8302361037c26a40806918d4dcaa8e6ebdab796f" TargetMode="External"/><Relationship Id="rId1031" Type="http://schemas.openxmlformats.org/officeDocument/2006/relationships/hyperlink" Target="https://adastat.net/accounts/ba45bfc9024369bf95375071ed76bfb331a6706dad1e7fb9cec72890" TargetMode="External"/><Relationship Id="rId1273" Type="http://schemas.openxmlformats.org/officeDocument/2006/relationships/hyperlink" Target="https://adastat.net/accounts/58c032dac8393f26d47d8ec42d868f48b5580b439606830c0cccaf2d" TargetMode="External"/><Relationship Id="rId1032" Type="http://schemas.openxmlformats.org/officeDocument/2006/relationships/hyperlink" Target="https://adastat.net/accounts/ba45bfc9024369bf95375071ed76bfb331a6706dad1e7fb9cec72890" TargetMode="External"/><Relationship Id="rId1274" Type="http://schemas.openxmlformats.org/officeDocument/2006/relationships/hyperlink" Target="https://adastat.net/pools/9a881d6856d6e31820f653ef066ec55bbc6ce60e1370935e662df659" TargetMode="External"/><Relationship Id="rId202" Type="http://schemas.openxmlformats.org/officeDocument/2006/relationships/hyperlink" Target="https://adastat.net/accounts/ec8c25a1ca4734d29e7b2bedf664220f4942ff1a2a155c70345cd807" TargetMode="External"/><Relationship Id="rId444" Type="http://schemas.openxmlformats.org/officeDocument/2006/relationships/hyperlink" Target="https://adastat.net/pools/fc7c663438fd4b61c5d0c064128467a550fd4e721fe6d5f237f5b416" TargetMode="External"/><Relationship Id="rId686" Type="http://schemas.openxmlformats.org/officeDocument/2006/relationships/hyperlink" Target="https://adastat.net/accounts/0513cb8ff20f2ab13d08fa338052a72da9f017650c2aba664f2ffacb" TargetMode="External"/><Relationship Id="rId1033" Type="http://schemas.openxmlformats.org/officeDocument/2006/relationships/hyperlink" Target="https://adastat.net/pools/abcdef77d812a5a397fb324f1d00325e2243c476ea8ecd2030719ae5" TargetMode="External"/><Relationship Id="rId1275" Type="http://schemas.openxmlformats.org/officeDocument/2006/relationships/hyperlink" Target="https://adastat.net/accounts/69bb006aaecfa2566e7019a3228f7dd2d2b6d610a305d2ddb94bdb34" TargetMode="External"/><Relationship Id="rId201" Type="http://schemas.openxmlformats.org/officeDocument/2006/relationships/hyperlink" Target="https://adastat.net/accounts/ec8c25a1ca4734d29e7b2bedf664220f4942ff1a2a155c70345cd807" TargetMode="External"/><Relationship Id="rId443" Type="http://schemas.openxmlformats.org/officeDocument/2006/relationships/hyperlink" Target="https://adastat.net/accounts/ac397ec2f4c879ffe6ddb4b598bf185c9409503db54e8e2dbde5a44a" TargetMode="External"/><Relationship Id="rId685" Type="http://schemas.openxmlformats.org/officeDocument/2006/relationships/hyperlink" Target="https://adastat.net/pools/35a38b78bf1f4b829a98d1ebf27d883b3f936eefcdfce2bd7a83c4c7" TargetMode="External"/><Relationship Id="rId1034" Type="http://schemas.openxmlformats.org/officeDocument/2006/relationships/hyperlink" Target="https://adastat.net/accounts/ef38e50a938771061a73b582a1b20cf7d778d5126aba84666b76cf4d" TargetMode="External"/><Relationship Id="rId1276" Type="http://schemas.openxmlformats.org/officeDocument/2006/relationships/hyperlink" Target="https://adastat.net/accounts/69bb006aaecfa2566e7019a3228f7dd2d2b6d610a305d2ddb94bdb34" TargetMode="External"/><Relationship Id="rId200" Type="http://schemas.openxmlformats.org/officeDocument/2006/relationships/hyperlink" Target="https://adastat.net/pools/ea5f1fb21658736dce6e8c63a516e9e5d645e104b9efbfbb395d7e68" TargetMode="External"/><Relationship Id="rId442" Type="http://schemas.openxmlformats.org/officeDocument/2006/relationships/hyperlink" Target="https://adastat.net/accounts/ac397ec2f4c879ffe6ddb4b598bf185c9409503db54e8e2dbde5a44a" TargetMode="External"/><Relationship Id="rId684" Type="http://schemas.openxmlformats.org/officeDocument/2006/relationships/hyperlink" Target="https://adastat.net/accounts/ce546dd42978ecef73b8987c668e66ec39bd10de1c7d59e141f16c2e" TargetMode="External"/><Relationship Id="rId1035" Type="http://schemas.openxmlformats.org/officeDocument/2006/relationships/hyperlink" Target="https://adastat.net/accounts/ef38e50a938771061a73b582a1b20cf7d778d5126aba84666b76cf4d" TargetMode="External"/><Relationship Id="rId1277" Type="http://schemas.openxmlformats.org/officeDocument/2006/relationships/hyperlink" Target="https://adastat.net/pools/df27b852b9ea0fcf9de2d95011ca5dc5c8ddbf26a299248a03c49c1c" TargetMode="External"/><Relationship Id="rId441" Type="http://schemas.openxmlformats.org/officeDocument/2006/relationships/hyperlink" Target="https://adastat.net/pools/485903de80a59c1156ca235ec715ed434ddc0e394d1e75885976df62" TargetMode="External"/><Relationship Id="rId683" Type="http://schemas.openxmlformats.org/officeDocument/2006/relationships/hyperlink" Target="https://adastat.net/accounts/ce546dd42978ecef73b8987c668e66ec39bd10de1c7d59e141f16c2e" TargetMode="External"/><Relationship Id="rId1036" Type="http://schemas.openxmlformats.org/officeDocument/2006/relationships/hyperlink" Target="https://adastat.net/pools/765e6963038b3152067bb8a08707d0306045f0ed5b1f02641b58fff6" TargetMode="External"/><Relationship Id="rId1278" Type="http://schemas.openxmlformats.org/officeDocument/2006/relationships/hyperlink" Target="https://adastat.net/accounts/6111223379fdd96641af07bf1d7f88632d1289651ae5a2bbb15c5d11" TargetMode="External"/><Relationship Id="rId1026" Type="http://schemas.openxmlformats.org/officeDocument/2006/relationships/hyperlink" Target="https://adastat.net/accounts/87007f14d423526c4745d94ce66ee4c50de2e97f6bf00e29fd28a689" TargetMode="External"/><Relationship Id="rId1268" Type="http://schemas.openxmlformats.org/officeDocument/2006/relationships/hyperlink" Target="https://adastat.net/accounts/2116f89dc99bfedb078c17a6217f94fe8983e226001897e3e346799f" TargetMode="External"/><Relationship Id="rId1027" Type="http://schemas.openxmlformats.org/officeDocument/2006/relationships/hyperlink" Target="https://adastat.net/pools/4f3410f074e7363091a1cc1c21b128ae423d1cce897bd19478e534bb" TargetMode="External"/><Relationship Id="rId1269" Type="http://schemas.openxmlformats.org/officeDocument/2006/relationships/hyperlink" Target="https://adastat.net/accounts/648ada7c6cba37fd0185eddc80ea7a830ec039db6f105002c50ce22c" TargetMode="External"/><Relationship Id="rId1028" Type="http://schemas.openxmlformats.org/officeDocument/2006/relationships/hyperlink" Target="https://adastat.net/accounts/0efaedc820603bc3e6b9fbd0ca2ed45892b6409d56dc3ee8afdb8b50" TargetMode="External"/><Relationship Id="rId1029" Type="http://schemas.openxmlformats.org/officeDocument/2006/relationships/hyperlink" Target="https://adastat.net/accounts/0efaedc820603bc3e6b9fbd0ca2ed45892b6409d56dc3ee8afdb8b50" TargetMode="External"/><Relationship Id="rId437" Type="http://schemas.openxmlformats.org/officeDocument/2006/relationships/hyperlink" Target="https://adastat.net/accounts/c3dad99cdceb551565d3b934dc93498c8a5fe1bcff8c7eda63e19756" TargetMode="External"/><Relationship Id="rId679" Type="http://schemas.openxmlformats.org/officeDocument/2006/relationships/hyperlink" Target="https://adastat.net/pools/c1cadab46b74defa9f79b59b617fe2a50bdbce6b367e472b6109a7bc" TargetMode="External"/><Relationship Id="rId436" Type="http://schemas.openxmlformats.org/officeDocument/2006/relationships/hyperlink" Target="https://adastat.net/accounts/c3dad99cdceb551565d3b934dc93498c8a5fe1bcff8c7eda63e19756" TargetMode="External"/><Relationship Id="rId678" Type="http://schemas.openxmlformats.org/officeDocument/2006/relationships/hyperlink" Target="https://adastat.net/accounts/c1d503157f25fda7f5288136dd76c240eff11617ac0583ec5c464e2e" TargetMode="External"/><Relationship Id="rId435" Type="http://schemas.openxmlformats.org/officeDocument/2006/relationships/hyperlink" Target="https://adastat.net/pools/e66b34646251e760c1701d0348819fa73e08c97bffe55d91ed7cd472" TargetMode="External"/><Relationship Id="rId677" Type="http://schemas.openxmlformats.org/officeDocument/2006/relationships/hyperlink" Target="https://adastat.net/accounts/c1d503157f25fda7f5288136dd76c240eff11617ac0583ec5c464e2e" TargetMode="External"/><Relationship Id="rId434" Type="http://schemas.openxmlformats.org/officeDocument/2006/relationships/hyperlink" Target="https://adastat.net/accounts/76c7508d42c085e9598e9adafca4557a9a1b61ed6183ae9810808780" TargetMode="External"/><Relationship Id="rId676" Type="http://schemas.openxmlformats.org/officeDocument/2006/relationships/hyperlink" Target="https://adastat.net/pools/c01546efeba17d531d60447356fc4c19b29c632aeac3377d21f75b4e" TargetMode="External"/><Relationship Id="rId439" Type="http://schemas.openxmlformats.org/officeDocument/2006/relationships/hyperlink" Target="https://adastat.net/accounts/c768fa08dcd888754a8ba45524dda0e3b6d3edb4224ec117b5314f05" TargetMode="External"/><Relationship Id="rId438" Type="http://schemas.openxmlformats.org/officeDocument/2006/relationships/hyperlink" Target="https://adastat.net/pools/bdd750e173f3d606c1af13b8661da7c0b5fa43121741c593cceec822" TargetMode="External"/><Relationship Id="rId671" Type="http://schemas.openxmlformats.org/officeDocument/2006/relationships/hyperlink" Target="https://adastat.net/pools/153806dbcd134ddee69a8c5204e38ac80448f62342f8c23cfe4b7edf" TargetMode="External"/><Relationship Id="rId1260" Type="http://schemas.openxmlformats.org/officeDocument/2006/relationships/hyperlink" Target="https://adastat.net/accounts/fc9c77da7d5d36d2768ad3d696c6c86bc928a50a1f4800179fdf2093" TargetMode="External"/><Relationship Id="rId670" Type="http://schemas.openxmlformats.org/officeDocument/2006/relationships/hyperlink" Target="https://adastat.net/accounts/a153e334929694b3987b90331a8a4d3f95cf2f1673087148dbd70cc7" TargetMode="External"/><Relationship Id="rId1261" Type="http://schemas.openxmlformats.org/officeDocument/2006/relationships/hyperlink" Target="https://adastat.net/accounts/fc9c77da7d5d36d2768ad3d696c6c86bc928a50a1f4800179fdf2093" TargetMode="External"/><Relationship Id="rId1020" Type="http://schemas.openxmlformats.org/officeDocument/2006/relationships/hyperlink" Target="https://adastat.net/accounts/c0bc72e7a5c2fdd606073d46de405e15d73f01664643e789880128f5" TargetMode="External"/><Relationship Id="rId1262" Type="http://schemas.openxmlformats.org/officeDocument/2006/relationships/hyperlink" Target="https://adastat.net/pools/0319357f4578b716282f4c58dd6be4d613053a40346a208306a05d03" TargetMode="External"/><Relationship Id="rId1021" Type="http://schemas.openxmlformats.org/officeDocument/2006/relationships/hyperlink" Target="https://adastat.net/pools/03e5b1d3dc6da6101ed402d0ba310d900a110c59627472eb4e34ce24" TargetMode="External"/><Relationship Id="rId1263" Type="http://schemas.openxmlformats.org/officeDocument/2006/relationships/hyperlink" Target="https://adastat.net/accounts/1499a72d6095b7e2928eee9eced6252f42e40879d89553d61326d784" TargetMode="External"/><Relationship Id="rId433" Type="http://schemas.openxmlformats.org/officeDocument/2006/relationships/hyperlink" Target="https://adastat.net/accounts/76c7508d42c085e9598e9adafca4557a9a1b61ed6183ae9810808780" TargetMode="External"/><Relationship Id="rId675" Type="http://schemas.openxmlformats.org/officeDocument/2006/relationships/hyperlink" Target="https://adastat.net/accounts/76c8ddfad64293bc6c41dbf43ef58f44b165991a062185998cf1a84a" TargetMode="External"/><Relationship Id="rId1022" Type="http://schemas.openxmlformats.org/officeDocument/2006/relationships/hyperlink" Target="https://adastat.net/accounts/505f55f94e124e1601b4cb2bc8081b9e9c77ce3ff593ccf09520f3c5" TargetMode="External"/><Relationship Id="rId1264" Type="http://schemas.openxmlformats.org/officeDocument/2006/relationships/hyperlink" Target="https://adastat.net/accounts/1499a72d6095b7e2928eee9eced6252f42e40879d89553d61326d784" TargetMode="External"/><Relationship Id="rId432" Type="http://schemas.openxmlformats.org/officeDocument/2006/relationships/hyperlink" Target="https://adastat.net/pools/00004614332ac81201d8302d4cb8262502af229256e143dc2156156e" TargetMode="External"/><Relationship Id="rId674" Type="http://schemas.openxmlformats.org/officeDocument/2006/relationships/hyperlink" Target="https://adastat.net/accounts/76c8ddfad64293bc6c41dbf43ef58f44b165991a062185998cf1a84a" TargetMode="External"/><Relationship Id="rId1023" Type="http://schemas.openxmlformats.org/officeDocument/2006/relationships/hyperlink" Target="https://adastat.net/accounts/505f55f94e124e1601b4cb2bc8081b9e9c77ce3ff593ccf09520f3c5" TargetMode="External"/><Relationship Id="rId1265" Type="http://schemas.openxmlformats.org/officeDocument/2006/relationships/hyperlink" Target="https://adastat.net/accounts/588e7c738f7f1f97897041eb85eed9d1a981ade67609c4e2f23979c6" TargetMode="External"/><Relationship Id="rId431" Type="http://schemas.openxmlformats.org/officeDocument/2006/relationships/hyperlink" Target="https://adastat.net/accounts/99a36f616fb7da6a933a002fd4bd568e8883f6f2576908c4b46f0a15" TargetMode="External"/><Relationship Id="rId673" Type="http://schemas.openxmlformats.org/officeDocument/2006/relationships/hyperlink" Target="https://adastat.net/accounts/92640dde909c5a475cd303cefc27167cd00ebf9d1de5b4062cae3f51" TargetMode="External"/><Relationship Id="rId1024" Type="http://schemas.openxmlformats.org/officeDocument/2006/relationships/hyperlink" Target="https://adastat.net/pools/be6d07b366b26dd577682e0e499c0d81988d8b3f49b52b853691eeba" TargetMode="External"/><Relationship Id="rId1266" Type="http://schemas.openxmlformats.org/officeDocument/2006/relationships/hyperlink" Target="https://adastat.net/accounts/588e7c738f7f1f97897041eb85eed9d1a981ade67609c4e2f23979c6" TargetMode="External"/><Relationship Id="rId430" Type="http://schemas.openxmlformats.org/officeDocument/2006/relationships/hyperlink" Target="https://adastat.net/accounts/99a36f616fb7da6a933a002fd4bd568e8883f6f2576908c4b46f0a15" TargetMode="External"/><Relationship Id="rId672" Type="http://schemas.openxmlformats.org/officeDocument/2006/relationships/hyperlink" Target="https://adastat.net/accounts/92640dde909c5a475cd303cefc27167cd00ebf9d1de5b4062cae3f51" TargetMode="External"/><Relationship Id="rId1025" Type="http://schemas.openxmlformats.org/officeDocument/2006/relationships/hyperlink" Target="https://adastat.net/accounts/87007f14d423526c4745d94ce66ee4c50de2e97f6bf00e29fd28a689" TargetMode="External"/><Relationship Id="rId1267" Type="http://schemas.openxmlformats.org/officeDocument/2006/relationships/hyperlink" Target="https://adastat.net/accounts/2116f89dc99bfedb078c17a6217f94fe8983e226001897e3e346799f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dastat.net/accounts/e310d5e43e36ff0fa572060407cf16ad7c502b58f33e97d8d667a09f" TargetMode="External"/><Relationship Id="rId2" Type="http://schemas.openxmlformats.org/officeDocument/2006/relationships/hyperlink" Target="https://adastat.net/accounts/e310d5e43e36ff0fa572060407cf16ad7c502b58f33e97d8d667a09f" TargetMode="External"/><Relationship Id="rId3" Type="http://schemas.openxmlformats.org/officeDocument/2006/relationships/hyperlink" Target="https://adastat.net/pools/618ab17ec8ea7239b4ac0c826b667c599489e25524ce74841a29d510" TargetMode="External"/><Relationship Id="rId4" Type="http://schemas.openxmlformats.org/officeDocument/2006/relationships/hyperlink" Target="https://adastat.net/accounts/80bea3d4c2c21b1f169e85cea41bcd53d8a0d1411f3937fb62083f3f" TargetMode="External"/><Relationship Id="rId9" Type="http://schemas.openxmlformats.org/officeDocument/2006/relationships/hyperlink" Target="https://adastat.net/accounts/c1aae7c6f19265a36e41d77ed24e233ff6582ba1f531466e5beb6675" TargetMode="External"/><Relationship Id="rId5" Type="http://schemas.openxmlformats.org/officeDocument/2006/relationships/hyperlink" Target="https://adastat.net/accounts/80bea3d4c2c21b1f169e85cea41bcd53d8a0d1411f3937fb62083f3f" TargetMode="External"/><Relationship Id="rId6" Type="http://schemas.openxmlformats.org/officeDocument/2006/relationships/hyperlink" Target="https://adastat.net/accounts/52367ebd7b91bb572a3a395ec0801b7591362e9c72a73415bc6f3f44" TargetMode="External"/><Relationship Id="rId7" Type="http://schemas.openxmlformats.org/officeDocument/2006/relationships/hyperlink" Target="https://adastat.net/accounts/52367ebd7b91bb572a3a395ec0801b7591362e9c72a73415bc6f3f44" TargetMode="External"/><Relationship Id="rId8" Type="http://schemas.openxmlformats.org/officeDocument/2006/relationships/hyperlink" Target="https://adastat.net/accounts/c1aae7c6f19265a36e41d77ed24e233ff6582ba1f531466e5beb6675" TargetMode="External"/><Relationship Id="rId10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88"/>
    <col customWidth="1" min="2" max="2" width="36.0"/>
    <col customWidth="1" min="3" max="3" width="32.38"/>
    <col customWidth="1" min="4" max="4" width="24.13"/>
    <col customWidth="1" min="5" max="6" width="18.38"/>
    <col customWidth="1" min="8" max="8" width="19.0"/>
    <col customWidth="1" min="9" max="9" width="5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>
        <v>51.03</v>
      </c>
      <c r="H1" s="4" t="s">
        <v>6</v>
      </c>
      <c r="I1" s="4">
        <v>300.0</v>
      </c>
      <c r="J1" s="5"/>
      <c r="K1" s="5"/>
      <c r="L1" s="5"/>
      <c r="M1" s="5"/>
      <c r="N1" s="5"/>
      <c r="O1" s="5"/>
      <c r="P1" s="5"/>
    </row>
    <row r="2">
      <c r="A2" s="6" t="s">
        <v>7</v>
      </c>
      <c r="B2" s="7"/>
      <c r="C2" s="8" t="s">
        <v>8</v>
      </c>
      <c r="D2" s="9">
        <v>4.98239E-4</v>
      </c>
      <c r="E2" s="10">
        <v>4804.0</v>
      </c>
      <c r="F2" s="4" t="s">
        <v>9</v>
      </c>
      <c r="G2" s="11">
        <f>sum(D2:D230)</f>
        <v>0.1958168037</v>
      </c>
      <c r="H2" s="4" t="s">
        <v>10</v>
      </c>
      <c r="I2" s="4">
        <v>229.0</v>
      </c>
      <c r="J2" s="5"/>
      <c r="K2" s="5"/>
      <c r="L2" s="5"/>
      <c r="M2" s="5"/>
      <c r="N2" s="5"/>
      <c r="O2" s="5"/>
      <c r="P2" s="5"/>
    </row>
    <row r="3">
      <c r="A3" s="6" t="s">
        <v>11</v>
      </c>
      <c r="B3" s="7"/>
      <c r="C3" s="8" t="s">
        <v>12</v>
      </c>
      <c r="D3" s="9">
        <v>8.146796E-4</v>
      </c>
      <c r="E3" s="10">
        <v>3352.0</v>
      </c>
      <c r="F3" s="4" t="s">
        <v>13</v>
      </c>
      <c r="G3" s="12">
        <f>sum(E2:E230)</f>
        <v>35985</v>
      </c>
      <c r="H3" s="5"/>
      <c r="I3" s="5"/>
      <c r="J3" s="5"/>
      <c r="K3" s="5"/>
      <c r="L3" s="5"/>
      <c r="M3" s="5"/>
      <c r="N3" s="5"/>
      <c r="O3" s="5"/>
      <c r="P3" s="5"/>
    </row>
    <row r="4">
      <c r="A4" s="6" t="s">
        <v>14</v>
      </c>
      <c r="B4" s="7"/>
      <c r="C4" s="8" t="s">
        <v>15</v>
      </c>
      <c r="D4" s="9">
        <v>0.0012922662</v>
      </c>
      <c r="E4" s="10">
        <v>3284.0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>
      <c r="A5" s="6" t="s">
        <v>16</v>
      </c>
      <c r="B5" s="7"/>
      <c r="C5" s="8" t="s">
        <v>17</v>
      </c>
      <c r="D5" s="9">
        <v>4.423955E-4</v>
      </c>
      <c r="E5" s="10">
        <v>2702.0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>
      <c r="A6" s="6" t="s">
        <v>18</v>
      </c>
      <c r="B6" s="7"/>
      <c r="C6" s="8" t="s">
        <v>19</v>
      </c>
      <c r="D6" s="9">
        <v>6.358262E-4</v>
      </c>
      <c r="E6" s="10">
        <v>1977.0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>
      <c r="A7" s="6" t="s">
        <v>20</v>
      </c>
      <c r="B7" s="7"/>
      <c r="C7" s="8" t="s">
        <v>21</v>
      </c>
      <c r="D7" s="9">
        <v>5.208231E-4</v>
      </c>
      <c r="E7" s="10">
        <v>1716.0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>
      <c r="A8" s="6" t="s">
        <v>22</v>
      </c>
      <c r="B8" s="7"/>
      <c r="C8" s="8" t="s">
        <v>23</v>
      </c>
      <c r="D8" s="9">
        <v>4.165666E-4</v>
      </c>
      <c r="E8" s="10">
        <v>1623.0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>
      <c r="A9" s="6" t="s">
        <v>24</v>
      </c>
      <c r="B9" s="7"/>
      <c r="C9" s="8" t="s">
        <v>25</v>
      </c>
      <c r="D9" s="9">
        <v>0.0020780818</v>
      </c>
      <c r="E9" s="10">
        <v>1569.0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>
      <c r="A10" s="6" t="s">
        <v>26</v>
      </c>
      <c r="B10" s="7"/>
      <c r="C10" s="8" t="s">
        <v>27</v>
      </c>
      <c r="D10" s="9">
        <v>9.758227E-4</v>
      </c>
      <c r="E10" s="10">
        <v>1527.0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>
      <c r="A11" s="6" t="s">
        <v>28</v>
      </c>
      <c r="B11" s="7"/>
      <c r="C11" s="8" t="s">
        <v>29</v>
      </c>
      <c r="D11" s="9">
        <v>5.631484E-4</v>
      </c>
      <c r="E11" s="8">
        <v>844.0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>
      <c r="A12" s="6" t="s">
        <v>30</v>
      </c>
      <c r="B12" s="7"/>
      <c r="C12" s="8" t="s">
        <v>31</v>
      </c>
      <c r="D12" s="9">
        <v>4.896483E-4</v>
      </c>
      <c r="E12" s="8">
        <v>790.0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>
      <c r="A13" s="6" t="s">
        <v>32</v>
      </c>
      <c r="B13" s="7"/>
      <c r="C13" s="8" t="s">
        <v>33</v>
      </c>
      <c r="D13" s="9">
        <v>0.0010946289</v>
      </c>
      <c r="E13" s="8">
        <v>475.0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>
      <c r="A14" s="6" t="s">
        <v>34</v>
      </c>
      <c r="B14" s="7"/>
      <c r="C14" s="8" t="s">
        <v>35</v>
      </c>
      <c r="D14" s="9">
        <v>9.000355E-4</v>
      </c>
      <c r="E14" s="8">
        <v>405.0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>
      <c r="A15" s="6" t="s">
        <v>36</v>
      </c>
      <c r="B15" s="7"/>
      <c r="C15" s="8" t="s">
        <v>37</v>
      </c>
      <c r="D15" s="9">
        <v>0.0017593599</v>
      </c>
      <c r="E15" s="8">
        <v>369.0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>
      <c r="A16" s="6" t="s">
        <v>38</v>
      </c>
      <c r="B16" s="7"/>
      <c r="C16" s="8" t="s">
        <v>39</v>
      </c>
      <c r="D16" s="9">
        <v>5.59058E-4</v>
      </c>
      <c r="E16" s="8">
        <v>337.0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>
      <c r="A17" s="6" t="s">
        <v>40</v>
      </c>
      <c r="B17" s="7"/>
      <c r="C17" s="8" t="s">
        <v>41</v>
      </c>
      <c r="D17" s="9">
        <v>6.431679E-4</v>
      </c>
      <c r="E17" s="8">
        <v>322.0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>
      <c r="A18" s="6" t="s">
        <v>42</v>
      </c>
      <c r="B18" s="7"/>
      <c r="C18" s="8" t="s">
        <v>43</v>
      </c>
      <c r="D18" s="9">
        <v>5.288216E-4</v>
      </c>
      <c r="E18" s="8">
        <v>305.0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>
      <c r="A19" s="6" t="s">
        <v>44</v>
      </c>
      <c r="B19" s="7"/>
      <c r="C19" s="8" t="s">
        <v>45</v>
      </c>
      <c r="D19" s="9">
        <v>0.0011224859</v>
      </c>
      <c r="E19" s="8">
        <v>282.0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>
      <c r="A20" s="6" t="s">
        <v>46</v>
      </c>
      <c r="B20" s="7"/>
      <c r="C20" s="8" t="s">
        <v>47</v>
      </c>
      <c r="D20" s="9">
        <v>0.0015004112</v>
      </c>
      <c r="E20" s="8">
        <v>261.0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>
      <c r="A21" s="6" t="s">
        <v>48</v>
      </c>
      <c r="B21" s="7"/>
      <c r="C21" s="8" t="s">
        <v>49</v>
      </c>
      <c r="D21" s="9">
        <v>5.261585E-4</v>
      </c>
      <c r="E21" s="8">
        <v>233.0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>
      <c r="A22" s="6" t="s">
        <v>50</v>
      </c>
      <c r="B22" s="7"/>
      <c r="C22" s="8" t="s">
        <v>49</v>
      </c>
      <c r="D22" s="9">
        <v>5.261585E-4</v>
      </c>
      <c r="E22" s="8">
        <v>230.0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>
      <c r="A23" s="6" t="s">
        <v>51</v>
      </c>
      <c r="B23" s="7"/>
      <c r="C23" s="8" t="s">
        <v>52</v>
      </c>
      <c r="D23" s="9">
        <v>5.259321E-4</v>
      </c>
      <c r="E23" s="8">
        <v>220.0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>
      <c r="A24" s="6" t="s">
        <v>53</v>
      </c>
      <c r="B24" s="7"/>
      <c r="C24" s="8" t="s">
        <v>54</v>
      </c>
      <c r="D24" s="9">
        <v>9.690798E-4</v>
      </c>
      <c r="E24" s="8">
        <v>217.0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>
      <c r="A25" s="6" t="s">
        <v>55</v>
      </c>
      <c r="B25" s="7"/>
      <c r="C25" s="8" t="s">
        <v>56</v>
      </c>
      <c r="D25" s="9">
        <v>0.0018301078</v>
      </c>
      <c r="E25" s="8">
        <v>204.0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>
      <c r="A26" s="6" t="s">
        <v>57</v>
      </c>
      <c r="B26" s="7"/>
      <c r="C26" s="8" t="s">
        <v>58</v>
      </c>
      <c r="D26" s="9">
        <v>4.521817E-4</v>
      </c>
      <c r="E26" s="8">
        <v>203.0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>
      <c r="A27" s="6" t="s">
        <v>59</v>
      </c>
      <c r="B27" s="7"/>
      <c r="C27" s="8" t="s">
        <v>60</v>
      </c>
      <c r="D27" s="9">
        <v>0.0028816438</v>
      </c>
      <c r="E27" s="8">
        <v>194.0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>
      <c r="A28" s="6" t="s">
        <v>61</v>
      </c>
      <c r="B28" s="7"/>
      <c r="C28" s="8" t="s">
        <v>62</v>
      </c>
      <c r="D28" s="9">
        <v>4.927784E-4</v>
      </c>
      <c r="E28" s="8">
        <v>166.0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>
      <c r="A29" s="6" t="s">
        <v>63</v>
      </c>
      <c r="B29" s="7"/>
      <c r="C29" s="8" t="s">
        <v>64</v>
      </c>
      <c r="D29" s="9">
        <v>4.563574E-4</v>
      </c>
      <c r="E29" s="8">
        <v>155.0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>
      <c r="A30" s="6" t="s">
        <v>65</v>
      </c>
      <c r="B30" s="7"/>
      <c r="C30" s="8" t="s">
        <v>66</v>
      </c>
      <c r="D30" s="9">
        <v>4.604302E-4</v>
      </c>
      <c r="E30" s="8">
        <v>153.0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>
      <c r="A31" s="6" t="s">
        <v>67</v>
      </c>
      <c r="B31" s="7"/>
      <c r="C31" s="8" t="s">
        <v>68</v>
      </c>
      <c r="D31" s="9">
        <v>6.184371E-4</v>
      </c>
      <c r="E31" s="8">
        <v>149.0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>
      <c r="A32" s="6" t="s">
        <v>69</v>
      </c>
      <c r="B32" s="7"/>
      <c r="C32" s="8" t="s">
        <v>70</v>
      </c>
      <c r="D32" s="9">
        <v>9.159879E-4</v>
      </c>
      <c r="E32" s="8">
        <v>140.0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>
      <c r="A33" s="6" t="s">
        <v>71</v>
      </c>
      <c r="B33" s="7"/>
      <c r="C33" s="8" t="s">
        <v>72</v>
      </c>
      <c r="D33" s="9">
        <v>9.625297E-4</v>
      </c>
      <c r="E33" s="8">
        <v>138.0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>
      <c r="A34" s="6" t="s">
        <v>73</v>
      </c>
      <c r="B34" s="7"/>
      <c r="C34" s="8" t="s">
        <v>49</v>
      </c>
      <c r="D34" s="9">
        <v>5.261585E-4</v>
      </c>
      <c r="E34" s="8">
        <v>138.0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>
      <c r="A35" s="6" t="s">
        <v>74</v>
      </c>
      <c r="B35" s="7"/>
      <c r="C35" s="8" t="s">
        <v>75</v>
      </c>
      <c r="D35" s="9">
        <v>8.157696E-4</v>
      </c>
      <c r="E35" s="8">
        <v>131.0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>
      <c r="A36" s="6" t="s">
        <v>76</v>
      </c>
      <c r="B36" s="7"/>
      <c r="C36" s="8" t="s">
        <v>77</v>
      </c>
      <c r="D36" s="9">
        <v>0.0019936741</v>
      </c>
      <c r="E36" s="8">
        <v>130.0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>
      <c r="A37" s="6" t="s">
        <v>78</v>
      </c>
      <c r="B37" s="7"/>
      <c r="C37" s="8" t="s">
        <v>79</v>
      </c>
      <c r="D37" s="9">
        <v>8.44222E-4</v>
      </c>
      <c r="E37" s="8">
        <v>128.0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>
      <c r="A38" s="6" t="s">
        <v>80</v>
      </c>
      <c r="B38" s="7"/>
      <c r="C38" s="8" t="s">
        <v>81</v>
      </c>
      <c r="D38" s="9">
        <v>8.089856E-4</v>
      </c>
      <c r="E38" s="8">
        <v>127.0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>
      <c r="A39" s="6" t="s">
        <v>82</v>
      </c>
      <c r="B39" s="8" t="s">
        <v>83</v>
      </c>
      <c r="C39" s="8" t="s">
        <v>84</v>
      </c>
      <c r="D39" s="9">
        <v>7.778747E-4</v>
      </c>
      <c r="E39" s="8">
        <v>126.0</v>
      </c>
      <c r="I39" s="5"/>
      <c r="J39" s="5"/>
      <c r="K39" s="5"/>
      <c r="L39" s="5"/>
      <c r="M39" s="5"/>
      <c r="N39" s="5"/>
      <c r="O39" s="5"/>
      <c r="P39" s="5"/>
    </row>
    <row r="40">
      <c r="A40" s="6" t="s">
        <v>85</v>
      </c>
      <c r="B40" s="7"/>
      <c r="C40" s="8" t="s">
        <v>86</v>
      </c>
      <c r="D40" s="9">
        <v>8.770123E-4</v>
      </c>
      <c r="E40" s="8">
        <v>126.0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>
      <c r="A41" s="6" t="s">
        <v>87</v>
      </c>
      <c r="B41" s="7"/>
      <c r="C41" s="8" t="s">
        <v>86</v>
      </c>
      <c r="D41" s="9">
        <v>8.770123E-4</v>
      </c>
      <c r="E41" s="8">
        <v>124.0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>
      <c r="A42" s="6" t="s">
        <v>88</v>
      </c>
      <c r="B42" s="7"/>
      <c r="C42" s="8" t="s">
        <v>89</v>
      </c>
      <c r="D42" s="9">
        <v>8.822882E-4</v>
      </c>
      <c r="E42" s="8">
        <v>123.0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>
      <c r="A43" s="6" t="s">
        <v>90</v>
      </c>
      <c r="B43" s="7"/>
      <c r="C43" s="8" t="s">
        <v>91</v>
      </c>
      <c r="D43" s="9">
        <v>8.089856E-4</v>
      </c>
      <c r="E43" s="8">
        <v>103.0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>
      <c r="A44" s="6" t="s">
        <v>92</v>
      </c>
      <c r="B44" s="7"/>
      <c r="C44" s="8" t="s">
        <v>93</v>
      </c>
      <c r="D44" s="9">
        <v>0.0011687548</v>
      </c>
      <c r="E44" s="8">
        <v>102.0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>
      <c r="A45" s="6" t="s">
        <v>94</v>
      </c>
      <c r="B45" s="8" t="s">
        <v>95</v>
      </c>
      <c r="C45" s="8" t="s">
        <v>96</v>
      </c>
      <c r="D45" s="9">
        <v>0.0020743272</v>
      </c>
      <c r="E45" s="8">
        <v>89.0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>
      <c r="A46" s="6" t="s">
        <v>97</v>
      </c>
      <c r="B46" s="7"/>
      <c r="C46" s="8" t="s">
        <v>98</v>
      </c>
      <c r="D46" s="9">
        <v>9.003537E-4</v>
      </c>
      <c r="E46" s="8">
        <v>89.0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>
      <c r="A47" s="6" t="s">
        <v>99</v>
      </c>
      <c r="B47" s="7"/>
      <c r="C47" s="8" t="s">
        <v>100</v>
      </c>
      <c r="D47" s="9">
        <v>0.0014274472</v>
      </c>
      <c r="E47" s="8">
        <v>85.0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>
      <c r="A48" s="6" t="s">
        <v>101</v>
      </c>
      <c r="B48" s="7"/>
      <c r="C48" s="8" t="s">
        <v>102</v>
      </c>
      <c r="D48" s="9">
        <v>8.853277E-4</v>
      </c>
      <c r="E48" s="8">
        <v>82.0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>
      <c r="A49" s="6" t="s">
        <v>103</v>
      </c>
      <c r="B49" s="7"/>
      <c r="C49" s="8" t="s">
        <v>49</v>
      </c>
      <c r="D49" s="9">
        <v>5.261585E-4</v>
      </c>
      <c r="E49" s="8">
        <v>81.0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>
      <c r="A50" s="6" t="s">
        <v>104</v>
      </c>
      <c r="B50" s="7"/>
      <c r="C50" s="8" t="s">
        <v>49</v>
      </c>
      <c r="D50" s="9">
        <v>5.261585E-4</v>
      </c>
      <c r="E50" s="8">
        <v>78.0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>
      <c r="A51" s="6" t="s">
        <v>105</v>
      </c>
      <c r="B51" s="7"/>
      <c r="C51" s="8" t="s">
        <v>106</v>
      </c>
      <c r="D51" s="9">
        <v>0.0026966185</v>
      </c>
      <c r="E51" s="8">
        <v>77.0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>
      <c r="A52" s="6" t="s">
        <v>107</v>
      </c>
      <c r="B52" s="7"/>
      <c r="C52" s="8" t="s">
        <v>108</v>
      </c>
      <c r="D52" s="9">
        <v>0.0016080043</v>
      </c>
      <c r="E52" s="8">
        <v>77.0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>
      <c r="A53" s="6" t="s">
        <v>109</v>
      </c>
      <c r="B53" s="7"/>
      <c r="C53" s="8" t="s">
        <v>110</v>
      </c>
      <c r="D53" s="9">
        <v>0.0010056147</v>
      </c>
      <c r="E53" s="8">
        <v>76.0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>
      <c r="A54" s="6" t="s">
        <v>111</v>
      </c>
      <c r="B54" s="7"/>
      <c r="C54" s="8" t="s">
        <v>112</v>
      </c>
      <c r="D54" s="9">
        <v>8.835454E-4</v>
      </c>
      <c r="E54" s="8">
        <v>75.0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>
      <c r="A55" s="6" t="s">
        <v>113</v>
      </c>
      <c r="B55" s="7"/>
      <c r="C55" s="8" t="s">
        <v>49</v>
      </c>
      <c r="D55" s="9">
        <v>5.261585E-4</v>
      </c>
      <c r="E55" s="8">
        <v>74.0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>
      <c r="A56" s="6" t="s">
        <v>114</v>
      </c>
      <c r="B56" s="7"/>
      <c r="C56" s="8" t="s">
        <v>49</v>
      </c>
      <c r="D56" s="9">
        <v>5.261585E-4</v>
      </c>
      <c r="E56" s="8">
        <v>74.0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>
      <c r="A57" s="6" t="s">
        <v>115</v>
      </c>
      <c r="B57" s="7"/>
      <c r="C57" s="8" t="s">
        <v>116</v>
      </c>
      <c r="D57" s="9">
        <v>8.089856E-4</v>
      </c>
      <c r="E57" s="8">
        <v>73.0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>
      <c r="A58" s="6" t="s">
        <v>117</v>
      </c>
      <c r="B58" s="7"/>
      <c r="C58" s="8" t="s">
        <v>118</v>
      </c>
      <c r="D58" s="9">
        <v>8.089856E-4</v>
      </c>
      <c r="E58" s="8">
        <v>72.0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>
      <c r="A59" s="6" t="s">
        <v>119</v>
      </c>
      <c r="B59" s="7"/>
      <c r="C59" s="8" t="s">
        <v>120</v>
      </c>
      <c r="D59" s="9">
        <v>5.295657E-4</v>
      </c>
      <c r="E59" s="8">
        <v>72.0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>
      <c r="A60" s="6" t="s">
        <v>121</v>
      </c>
      <c r="B60" s="7"/>
      <c r="C60" s="8" t="s">
        <v>49</v>
      </c>
      <c r="D60" s="9">
        <v>5.261585E-4</v>
      </c>
      <c r="E60" s="8">
        <v>72.0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>
      <c r="A61" s="6" t="s">
        <v>122</v>
      </c>
      <c r="B61" s="7"/>
      <c r="C61" s="8" t="s">
        <v>123</v>
      </c>
      <c r="D61" s="9">
        <v>5.810763E-4</v>
      </c>
      <c r="E61" s="8">
        <v>71.0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>
      <c r="A62" s="6" t="s">
        <v>124</v>
      </c>
      <c r="B62" s="7"/>
      <c r="C62" s="8" t="s">
        <v>125</v>
      </c>
      <c r="D62" s="9">
        <v>5.309517E-4</v>
      </c>
      <c r="E62" s="8">
        <v>71.0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>
      <c r="A63" s="6" t="s">
        <v>126</v>
      </c>
      <c r="B63" s="7"/>
      <c r="C63" s="8" t="s">
        <v>127</v>
      </c>
      <c r="D63" s="9">
        <v>5.415399E-4</v>
      </c>
      <c r="E63" s="8">
        <v>70.0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>
      <c r="A64" s="6" t="s">
        <v>128</v>
      </c>
      <c r="B64" s="7"/>
      <c r="C64" s="8" t="s">
        <v>129</v>
      </c>
      <c r="D64" s="9">
        <v>5.294338E-4</v>
      </c>
      <c r="E64" s="8">
        <v>70.0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>
      <c r="A65" s="6" t="s">
        <v>130</v>
      </c>
      <c r="B65" s="7"/>
      <c r="C65" s="8" t="s">
        <v>49</v>
      </c>
      <c r="D65" s="9">
        <v>5.261585E-4</v>
      </c>
      <c r="E65" s="8">
        <v>70.0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>
      <c r="A66" s="6" t="s">
        <v>131</v>
      </c>
      <c r="B66" s="7"/>
      <c r="C66" s="8" t="s">
        <v>132</v>
      </c>
      <c r="D66" s="9">
        <v>0.0011771486</v>
      </c>
      <c r="E66" s="8">
        <v>69.0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>
      <c r="A67" s="6" t="s">
        <v>133</v>
      </c>
      <c r="B67" s="7"/>
      <c r="C67" s="8" t="s">
        <v>134</v>
      </c>
      <c r="D67" s="9">
        <v>7.662852E-4</v>
      </c>
      <c r="E67" s="8">
        <v>69.0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>
      <c r="A68" s="6" t="s">
        <v>135</v>
      </c>
      <c r="B68" s="7"/>
      <c r="C68" s="8" t="s">
        <v>49</v>
      </c>
      <c r="D68" s="9">
        <v>5.261585E-4</v>
      </c>
      <c r="E68" s="8">
        <v>69.0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>
      <c r="A69" s="6" t="s">
        <v>136</v>
      </c>
      <c r="B69" s="7"/>
      <c r="C69" s="8" t="s">
        <v>49</v>
      </c>
      <c r="D69" s="9">
        <v>5.261585E-4</v>
      </c>
      <c r="E69" s="8">
        <v>69.0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>
      <c r="A70" s="6" t="s">
        <v>137</v>
      </c>
      <c r="B70" s="7"/>
      <c r="C70" s="8" t="s">
        <v>118</v>
      </c>
      <c r="D70" s="9">
        <v>8.089856E-4</v>
      </c>
      <c r="E70" s="8">
        <v>68.0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>
      <c r="A71" s="6" t="s">
        <v>138</v>
      </c>
      <c r="B71" s="7"/>
      <c r="C71" s="8" t="s">
        <v>139</v>
      </c>
      <c r="D71" s="9">
        <v>5.653311E-4</v>
      </c>
      <c r="E71" s="8">
        <v>68.0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>
      <c r="A72" s="6" t="s">
        <v>140</v>
      </c>
      <c r="B72" s="7"/>
      <c r="C72" s="8" t="s">
        <v>141</v>
      </c>
      <c r="D72" s="9">
        <v>5.362401E-4</v>
      </c>
      <c r="E72" s="8">
        <v>68.0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>
      <c r="A73" s="6" t="s">
        <v>142</v>
      </c>
      <c r="B73" s="7"/>
      <c r="C73" s="8" t="s">
        <v>143</v>
      </c>
      <c r="D73" s="9">
        <v>5.353851E-4</v>
      </c>
      <c r="E73" s="8">
        <v>68.0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>
      <c r="A74" s="6" t="s">
        <v>144</v>
      </c>
      <c r="B74" s="7"/>
      <c r="C74" s="8" t="s">
        <v>118</v>
      </c>
      <c r="D74" s="9">
        <v>8.089856E-4</v>
      </c>
      <c r="E74" s="8">
        <v>67.0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>
      <c r="A75" s="6" t="s">
        <v>145</v>
      </c>
      <c r="B75" s="7"/>
      <c r="C75" s="8" t="s">
        <v>123</v>
      </c>
      <c r="D75" s="9">
        <v>5.810763E-4</v>
      </c>
      <c r="E75" s="8">
        <v>66.0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A76" s="6" t="s">
        <v>146</v>
      </c>
      <c r="B76" s="7"/>
      <c r="C76" s="8" t="s">
        <v>147</v>
      </c>
      <c r="D76" s="9">
        <v>5.30084E-4</v>
      </c>
      <c r="E76" s="8">
        <v>66.0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A77" s="6" t="s">
        <v>148</v>
      </c>
      <c r="B77" s="8" t="s">
        <v>149</v>
      </c>
      <c r="C77" s="8" t="s">
        <v>150</v>
      </c>
      <c r="D77" s="9">
        <v>6.888167E-4</v>
      </c>
      <c r="E77" s="8">
        <v>65.0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A78" s="6" t="s">
        <v>151</v>
      </c>
      <c r="B78" s="7"/>
      <c r="C78" s="8" t="s">
        <v>118</v>
      </c>
      <c r="D78" s="9">
        <v>8.089856E-4</v>
      </c>
      <c r="E78" s="8">
        <v>65.0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A79" s="6" t="s">
        <v>152</v>
      </c>
      <c r="B79" s="7"/>
      <c r="C79" s="8" t="s">
        <v>153</v>
      </c>
      <c r="D79" s="9">
        <v>5.757759E-4</v>
      </c>
      <c r="E79" s="8">
        <v>64.0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A80" s="6" t="s">
        <v>154</v>
      </c>
      <c r="B80" s="7"/>
      <c r="C80" s="8" t="s">
        <v>155</v>
      </c>
      <c r="D80" s="9">
        <v>5.356473E-4</v>
      </c>
      <c r="E80" s="8">
        <v>64.0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A81" s="6" t="s">
        <v>156</v>
      </c>
      <c r="B81" s="7"/>
      <c r="C81" s="8" t="s">
        <v>157</v>
      </c>
      <c r="D81" s="9">
        <v>0.0011216923</v>
      </c>
      <c r="E81" s="8">
        <v>63.0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A82" s="6" t="s">
        <v>158</v>
      </c>
      <c r="B82" s="7"/>
      <c r="C82" s="8" t="s">
        <v>159</v>
      </c>
      <c r="D82" s="9">
        <v>0.0010722687</v>
      </c>
      <c r="E82" s="8">
        <v>63.0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A83" s="6" t="s">
        <v>160</v>
      </c>
      <c r="B83" s="7"/>
      <c r="C83" s="8" t="s">
        <v>161</v>
      </c>
      <c r="D83" s="9">
        <v>8.073928E-4</v>
      </c>
      <c r="E83" s="8">
        <v>63.0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A84" s="6" t="s">
        <v>162</v>
      </c>
      <c r="B84" s="7"/>
      <c r="C84" s="8" t="s">
        <v>163</v>
      </c>
      <c r="D84" s="9">
        <v>0.0011591404</v>
      </c>
      <c r="E84" s="8">
        <v>62.0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A85" s="6" t="s">
        <v>164</v>
      </c>
      <c r="B85" s="7"/>
      <c r="C85" s="8" t="s">
        <v>165</v>
      </c>
      <c r="D85" s="9">
        <v>8.032799E-4</v>
      </c>
      <c r="E85" s="8">
        <v>62.0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A86" s="6" t="s">
        <v>166</v>
      </c>
      <c r="B86" s="7"/>
      <c r="C86" s="8" t="s">
        <v>167</v>
      </c>
      <c r="D86" s="9">
        <v>5.321763E-4</v>
      </c>
      <c r="E86" s="8">
        <v>61.0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A87" s="6" t="s">
        <v>168</v>
      </c>
      <c r="B87" s="7"/>
      <c r="C87" s="8" t="s">
        <v>169</v>
      </c>
      <c r="D87" s="9">
        <v>0.0010859172</v>
      </c>
      <c r="E87" s="8">
        <v>60.0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A88" s="6" t="s">
        <v>170</v>
      </c>
      <c r="B88" s="7"/>
      <c r="C88" s="8" t="s">
        <v>171</v>
      </c>
      <c r="D88" s="9">
        <v>5.896308E-4</v>
      </c>
      <c r="E88" s="8">
        <v>60.0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>
      <c r="A89" s="6" t="s">
        <v>172</v>
      </c>
      <c r="B89" s="7"/>
      <c r="C89" s="8" t="s">
        <v>173</v>
      </c>
      <c r="D89" s="9">
        <v>5.314107E-4</v>
      </c>
      <c r="E89" s="8">
        <v>59.0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>
      <c r="A90" s="6" t="s">
        <v>174</v>
      </c>
      <c r="B90" s="7"/>
      <c r="C90" s="8" t="s">
        <v>175</v>
      </c>
      <c r="D90" s="9">
        <v>0.0010988292</v>
      </c>
      <c r="E90" s="8">
        <v>58.0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>
      <c r="A91" s="6" t="s">
        <v>176</v>
      </c>
      <c r="B91" s="7"/>
      <c r="C91" s="8" t="s">
        <v>123</v>
      </c>
      <c r="D91" s="9">
        <v>5.810763E-4</v>
      </c>
      <c r="E91" s="8">
        <v>58.0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>
      <c r="A92" s="6" t="s">
        <v>177</v>
      </c>
      <c r="B92" s="7"/>
      <c r="C92" s="8" t="s">
        <v>178</v>
      </c>
      <c r="D92" s="9">
        <v>0.0011866071</v>
      </c>
      <c r="E92" s="8">
        <v>56.0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>
      <c r="A93" s="6" t="s">
        <v>179</v>
      </c>
      <c r="B93" s="7"/>
      <c r="C93" s="8" t="s">
        <v>180</v>
      </c>
      <c r="D93" s="9">
        <v>9.027173E-4</v>
      </c>
      <c r="E93" s="8">
        <v>56.0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>
      <c r="A94" s="6" t="s">
        <v>181</v>
      </c>
      <c r="B94" s="7"/>
      <c r="C94" s="8" t="s">
        <v>123</v>
      </c>
      <c r="D94" s="9">
        <v>5.810763E-4</v>
      </c>
      <c r="E94" s="8">
        <v>56.0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>
      <c r="A95" s="6" t="s">
        <v>182</v>
      </c>
      <c r="B95" s="7"/>
      <c r="C95" s="8" t="s">
        <v>183</v>
      </c>
      <c r="D95" s="9">
        <v>5.393735E-4</v>
      </c>
      <c r="E95" s="8">
        <v>56.0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>
      <c r="A96" s="6" t="s">
        <v>184</v>
      </c>
      <c r="B96" s="7"/>
      <c r="C96" s="8" t="s">
        <v>185</v>
      </c>
      <c r="D96" s="9">
        <v>0.0010736025</v>
      </c>
      <c r="E96" s="8">
        <v>55.0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>
      <c r="A97" s="6" t="s">
        <v>186</v>
      </c>
      <c r="B97" s="7"/>
      <c r="C97" s="8" t="s">
        <v>187</v>
      </c>
      <c r="D97" s="9">
        <v>8.142514E-4</v>
      </c>
      <c r="E97" s="8">
        <v>55.0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>
      <c r="A98" s="6" t="s">
        <v>188</v>
      </c>
      <c r="B98" s="7"/>
      <c r="C98" s="8" t="s">
        <v>123</v>
      </c>
      <c r="D98" s="9">
        <v>5.810763E-4</v>
      </c>
      <c r="E98" s="8">
        <v>55.0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>
      <c r="A99" s="6" t="s">
        <v>189</v>
      </c>
      <c r="B99" s="7"/>
      <c r="C99" s="8" t="s">
        <v>190</v>
      </c>
      <c r="D99" s="9">
        <v>0.0010822183</v>
      </c>
      <c r="E99" s="8">
        <v>54.0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>
      <c r="A100" s="6" t="s">
        <v>191</v>
      </c>
      <c r="B100" s="7"/>
      <c r="C100" s="8" t="s">
        <v>185</v>
      </c>
      <c r="D100" s="9">
        <v>0.0010736025</v>
      </c>
      <c r="E100" s="8">
        <v>53.0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>
      <c r="A101" s="6" t="s">
        <v>192</v>
      </c>
      <c r="B101" s="7"/>
      <c r="C101" s="8" t="s">
        <v>185</v>
      </c>
      <c r="D101" s="9">
        <v>0.0010736025</v>
      </c>
      <c r="E101" s="8">
        <v>53.0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>
      <c r="A102" s="6" t="s">
        <v>193</v>
      </c>
      <c r="B102" s="7"/>
      <c r="C102" s="8" t="s">
        <v>185</v>
      </c>
      <c r="D102" s="9">
        <v>0.0010736025</v>
      </c>
      <c r="E102" s="8">
        <v>49.0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>
      <c r="A103" s="6" t="s">
        <v>194</v>
      </c>
      <c r="B103" s="7"/>
      <c r="C103" s="8" t="s">
        <v>195</v>
      </c>
      <c r="D103" s="9">
        <v>0.001402505</v>
      </c>
      <c r="E103" s="8">
        <v>47.0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>
      <c r="A104" s="6" t="s">
        <v>196</v>
      </c>
      <c r="B104" s="7"/>
      <c r="C104" s="8" t="s">
        <v>197</v>
      </c>
      <c r="D104" s="9">
        <v>0.001659455</v>
      </c>
      <c r="E104" s="8">
        <v>46.0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>
      <c r="A105" s="6" t="s">
        <v>198</v>
      </c>
      <c r="B105" s="7"/>
      <c r="C105" s="8" t="s">
        <v>199</v>
      </c>
      <c r="D105" s="9">
        <v>5.165152E-4</v>
      </c>
      <c r="E105" s="8">
        <v>46.0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>
      <c r="A106" s="6" t="s">
        <v>200</v>
      </c>
      <c r="B106" s="7"/>
      <c r="C106" s="8" t="s">
        <v>201</v>
      </c>
      <c r="D106" s="9">
        <v>0.002074319</v>
      </c>
      <c r="E106" s="8">
        <v>42.0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>
      <c r="A107" s="6" t="s">
        <v>202</v>
      </c>
      <c r="B107" s="8" t="s">
        <v>203</v>
      </c>
      <c r="C107" s="8" t="s">
        <v>204</v>
      </c>
      <c r="D107" s="9">
        <v>4.935262E-4</v>
      </c>
      <c r="E107" s="8">
        <v>40.0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>
      <c r="A108" s="6" t="s">
        <v>205</v>
      </c>
      <c r="B108" s="8" t="s">
        <v>206</v>
      </c>
      <c r="C108" s="8" t="s">
        <v>207</v>
      </c>
      <c r="D108" s="9">
        <v>4.936166E-4</v>
      </c>
      <c r="E108" s="8">
        <v>39.0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>
      <c r="A109" s="6" t="s">
        <v>208</v>
      </c>
      <c r="B109" s="7"/>
      <c r="C109" s="8" t="s">
        <v>209</v>
      </c>
      <c r="D109" s="9">
        <v>0.0021095695</v>
      </c>
      <c r="E109" s="8">
        <v>39.0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>
      <c r="A110" s="6" t="s">
        <v>210</v>
      </c>
      <c r="B110" s="7"/>
      <c r="C110" s="8" t="s">
        <v>211</v>
      </c>
      <c r="D110" s="9">
        <v>0.0012445913</v>
      </c>
      <c r="E110" s="8">
        <v>39.0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>
      <c r="A111" s="6" t="s">
        <v>212</v>
      </c>
      <c r="B111" s="7"/>
      <c r="C111" s="8" t="s">
        <v>213</v>
      </c>
      <c r="D111" s="9">
        <v>4.570222E-4</v>
      </c>
      <c r="E111" s="8">
        <v>39.0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>
      <c r="A112" s="6" t="s">
        <v>214</v>
      </c>
      <c r="B112" s="7"/>
      <c r="C112" s="8" t="s">
        <v>215</v>
      </c>
      <c r="D112" s="9">
        <v>5.333671E-4</v>
      </c>
      <c r="E112" s="8">
        <v>37.0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>
      <c r="A113" s="6" t="s">
        <v>216</v>
      </c>
      <c r="B113" s="7"/>
      <c r="C113" s="8" t="s">
        <v>217</v>
      </c>
      <c r="D113" s="9">
        <v>4.150143E-4</v>
      </c>
      <c r="E113" s="8">
        <v>37.0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>
      <c r="A114" s="6" t="s">
        <v>218</v>
      </c>
      <c r="B114" s="7"/>
      <c r="C114" s="8" t="s">
        <v>219</v>
      </c>
      <c r="D114" s="9">
        <v>0.0019913561</v>
      </c>
      <c r="E114" s="8">
        <v>36.0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>
      <c r="A115" s="6" t="s">
        <v>220</v>
      </c>
      <c r="B115" s="7"/>
      <c r="C115" s="8" t="s">
        <v>221</v>
      </c>
      <c r="D115" s="9">
        <v>0.0015521563</v>
      </c>
      <c r="E115" s="8">
        <v>35.0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>
      <c r="A116" s="6" t="s">
        <v>222</v>
      </c>
      <c r="B116" s="7"/>
      <c r="C116" s="8" t="s">
        <v>223</v>
      </c>
      <c r="D116" s="9">
        <v>5.335239E-4</v>
      </c>
      <c r="E116" s="8">
        <v>35.0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>
      <c r="A117" s="6" t="s">
        <v>224</v>
      </c>
      <c r="B117" s="7"/>
      <c r="C117" s="8" t="s">
        <v>225</v>
      </c>
      <c r="D117" s="9">
        <v>8.362347E-4</v>
      </c>
      <c r="E117" s="8">
        <v>34.0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>
      <c r="A118" s="6" t="s">
        <v>226</v>
      </c>
      <c r="B118" s="7"/>
      <c r="C118" s="8" t="s">
        <v>227</v>
      </c>
      <c r="D118" s="9">
        <v>0.0012445913</v>
      </c>
      <c r="E118" s="8">
        <v>33.0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>
      <c r="A119" s="6" t="s">
        <v>228</v>
      </c>
      <c r="B119" s="7"/>
      <c r="C119" s="8" t="s">
        <v>229</v>
      </c>
      <c r="D119" s="9">
        <v>0.0012445921</v>
      </c>
      <c r="E119" s="8">
        <v>32.0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>
      <c r="A120" s="6" t="s">
        <v>230</v>
      </c>
      <c r="B120" s="7"/>
      <c r="C120" s="8" t="s">
        <v>231</v>
      </c>
      <c r="D120" s="9">
        <v>4.2409E-4</v>
      </c>
      <c r="E120" s="8">
        <v>32.0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>
      <c r="A121" s="6" t="s">
        <v>232</v>
      </c>
      <c r="B121" s="7"/>
      <c r="C121" s="8" t="s">
        <v>233</v>
      </c>
      <c r="D121" s="9">
        <v>5.094308E-4</v>
      </c>
      <c r="E121" s="8">
        <v>31.0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>
      <c r="A122" s="6" t="s">
        <v>234</v>
      </c>
      <c r="B122" s="7"/>
      <c r="C122" s="8" t="s">
        <v>235</v>
      </c>
      <c r="D122" s="9">
        <v>8.412493E-4</v>
      </c>
      <c r="E122" s="8">
        <v>29.0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>
      <c r="A123" s="6" t="s">
        <v>236</v>
      </c>
      <c r="B123" s="7"/>
      <c r="C123" s="8" t="s">
        <v>237</v>
      </c>
      <c r="D123" s="9">
        <v>0.0011491564</v>
      </c>
      <c r="E123" s="8">
        <v>24.0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>
      <c r="A124" s="6" t="s">
        <v>238</v>
      </c>
      <c r="B124" s="7"/>
      <c r="C124" s="8" t="s">
        <v>239</v>
      </c>
      <c r="D124" s="9">
        <v>5.550475E-4</v>
      </c>
      <c r="E124" s="8">
        <v>24.0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>
      <c r="A125" s="6" t="s">
        <v>240</v>
      </c>
      <c r="B125" s="7"/>
      <c r="C125" s="8" t="s">
        <v>241</v>
      </c>
      <c r="D125" s="9">
        <v>7.467554E-4</v>
      </c>
      <c r="E125" s="8">
        <v>23.0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>
      <c r="A126" s="6" t="s">
        <v>242</v>
      </c>
      <c r="B126" s="7"/>
      <c r="C126" s="8" t="s">
        <v>243</v>
      </c>
      <c r="D126" s="9">
        <v>5.860835E-4</v>
      </c>
      <c r="E126" s="8">
        <v>23.0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>
      <c r="A127" s="6" t="s">
        <v>244</v>
      </c>
      <c r="B127" s="7"/>
      <c r="C127" s="8" t="s">
        <v>245</v>
      </c>
      <c r="D127" s="9">
        <v>5.464381E-4</v>
      </c>
      <c r="E127" s="8">
        <v>23.0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>
      <c r="A128" s="6" t="s">
        <v>246</v>
      </c>
      <c r="B128" s="7"/>
      <c r="C128" s="8" t="s">
        <v>247</v>
      </c>
      <c r="D128" s="9">
        <v>5.144334E-4</v>
      </c>
      <c r="E128" s="8">
        <v>20.0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>
      <c r="A129" s="6" t="s">
        <v>248</v>
      </c>
      <c r="B129" s="7"/>
      <c r="C129" s="8" t="s">
        <v>249</v>
      </c>
      <c r="D129" s="9">
        <v>4.945384E-4</v>
      </c>
      <c r="E129" s="8">
        <v>19.0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>
      <c r="A130" s="6" t="s">
        <v>250</v>
      </c>
      <c r="B130" s="7"/>
      <c r="C130" s="8" t="s">
        <v>251</v>
      </c>
      <c r="D130" s="9">
        <v>0.0013916266</v>
      </c>
      <c r="E130" s="8">
        <v>18.0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>
      <c r="A131" s="6" t="s">
        <v>252</v>
      </c>
      <c r="B131" s="7"/>
      <c r="C131" s="8" t="s">
        <v>253</v>
      </c>
      <c r="D131" s="9">
        <v>4.419999E-4</v>
      </c>
      <c r="E131" s="8">
        <v>18.0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>
      <c r="A132" s="6" t="s">
        <v>254</v>
      </c>
      <c r="B132" s="7"/>
      <c r="C132" s="8" t="s">
        <v>255</v>
      </c>
      <c r="D132" s="9">
        <v>0.0013252689</v>
      </c>
      <c r="E132" s="8">
        <v>14.0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>
      <c r="A133" s="6" t="s">
        <v>256</v>
      </c>
      <c r="B133" s="7"/>
      <c r="C133" s="8" t="s">
        <v>257</v>
      </c>
      <c r="D133" s="9">
        <v>4.583752E-4</v>
      </c>
      <c r="E133" s="8">
        <v>14.0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>
      <c r="A134" s="6" t="s">
        <v>258</v>
      </c>
      <c r="B134" s="7"/>
      <c r="C134" s="8" t="s">
        <v>259</v>
      </c>
      <c r="D134" s="9">
        <v>4.316392E-4</v>
      </c>
      <c r="E134" s="8">
        <v>14.0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>
      <c r="A135" s="6" t="s">
        <v>260</v>
      </c>
      <c r="B135" s="7"/>
      <c r="C135" s="8" t="s">
        <v>261</v>
      </c>
      <c r="D135" s="9">
        <v>0.0013908639</v>
      </c>
      <c r="E135" s="8">
        <v>13.0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>
      <c r="A136" s="6" t="s">
        <v>262</v>
      </c>
      <c r="B136" s="7"/>
      <c r="C136" s="8" t="s">
        <v>263</v>
      </c>
      <c r="D136" s="9">
        <v>0.0014093896</v>
      </c>
      <c r="E136" s="8">
        <v>11.0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>
      <c r="A137" s="6" t="s">
        <v>264</v>
      </c>
      <c r="B137" s="7"/>
      <c r="C137" s="8" t="s">
        <v>265</v>
      </c>
      <c r="D137" s="9">
        <v>6.248842E-4</v>
      </c>
      <c r="E137" s="8">
        <v>11.0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>
      <c r="A138" s="6" t="s">
        <v>266</v>
      </c>
      <c r="B138" s="7"/>
      <c r="C138" s="8" t="s">
        <v>267</v>
      </c>
      <c r="D138" s="9">
        <v>0.0010590451</v>
      </c>
      <c r="E138" s="8">
        <v>10.0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>
      <c r="A139" s="6" t="s">
        <v>268</v>
      </c>
      <c r="B139" s="7"/>
      <c r="C139" s="8" t="s">
        <v>269</v>
      </c>
      <c r="D139" s="9">
        <v>0.001002928</v>
      </c>
      <c r="E139" s="8">
        <v>10.0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>
      <c r="A140" s="6" t="s">
        <v>270</v>
      </c>
      <c r="B140" s="7"/>
      <c r="C140" s="8" t="s">
        <v>271</v>
      </c>
      <c r="D140" s="9">
        <v>8.463469E-4</v>
      </c>
      <c r="E140" s="8">
        <v>10.0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>
      <c r="A141" s="6" t="s">
        <v>272</v>
      </c>
      <c r="B141" s="7"/>
      <c r="C141" s="8" t="s">
        <v>273</v>
      </c>
      <c r="D141" s="9">
        <v>5.095652E-4</v>
      </c>
      <c r="E141" s="8">
        <v>10.0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>
      <c r="A142" s="6" t="s">
        <v>274</v>
      </c>
      <c r="B142" s="7"/>
      <c r="C142" s="8" t="s">
        <v>275</v>
      </c>
      <c r="D142" s="9">
        <v>0.0016160177</v>
      </c>
      <c r="E142" s="8">
        <v>9.0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>
      <c r="A143" s="6" t="s">
        <v>276</v>
      </c>
      <c r="B143" s="7"/>
      <c r="C143" s="8" t="s">
        <v>277</v>
      </c>
      <c r="D143" s="9">
        <v>0.0012445914</v>
      </c>
      <c r="E143" s="8">
        <v>9.0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>
      <c r="A144" s="6" t="s">
        <v>278</v>
      </c>
      <c r="B144" s="7"/>
      <c r="C144" s="8" t="s">
        <v>279</v>
      </c>
      <c r="D144" s="9">
        <v>0.0012445913</v>
      </c>
      <c r="E144" s="8">
        <v>8.0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>
      <c r="A145" s="6" t="s">
        <v>280</v>
      </c>
      <c r="B145" s="7"/>
      <c r="C145" s="8" t="s">
        <v>281</v>
      </c>
      <c r="D145" s="9">
        <v>7.175867E-4</v>
      </c>
      <c r="E145" s="8">
        <v>8.0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>
      <c r="A146" s="6" t="s">
        <v>282</v>
      </c>
      <c r="B146" s="7"/>
      <c r="C146" s="8" t="s">
        <v>283</v>
      </c>
      <c r="D146" s="9">
        <v>6.63782E-4</v>
      </c>
      <c r="E146" s="8">
        <v>8.0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>
      <c r="A147" s="6" t="s">
        <v>284</v>
      </c>
      <c r="B147" s="7"/>
      <c r="C147" s="8" t="s">
        <v>285</v>
      </c>
      <c r="D147" s="9">
        <v>4.181822E-4</v>
      </c>
      <c r="E147" s="8">
        <v>8.0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>
      <c r="A148" s="6" t="s">
        <v>286</v>
      </c>
      <c r="B148" s="7"/>
      <c r="C148" s="8" t="s">
        <v>287</v>
      </c>
      <c r="D148" s="9">
        <v>4.149134E-4</v>
      </c>
      <c r="E148" s="8">
        <v>8.0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>
      <c r="A149" s="6" t="s">
        <v>288</v>
      </c>
      <c r="B149" s="7"/>
      <c r="C149" s="8" t="s">
        <v>289</v>
      </c>
      <c r="D149" s="9">
        <v>0.0012445913</v>
      </c>
      <c r="E149" s="8">
        <v>7.0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>
      <c r="A150" s="13" t="s">
        <v>290</v>
      </c>
      <c r="B150" s="7"/>
      <c r="C150" s="8" t="s">
        <v>291</v>
      </c>
      <c r="D150" s="9">
        <v>0.0012445913</v>
      </c>
      <c r="E150" s="8">
        <v>7.0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>
      <c r="A151" s="6" t="s">
        <v>292</v>
      </c>
      <c r="B151" s="7"/>
      <c r="C151" s="8" t="s">
        <v>293</v>
      </c>
      <c r="D151" s="9">
        <v>0.0012445913</v>
      </c>
      <c r="E151" s="8">
        <v>7.0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>
      <c r="A152" s="6" t="s">
        <v>294</v>
      </c>
      <c r="B152" s="7"/>
      <c r="C152" s="8" t="s">
        <v>295</v>
      </c>
      <c r="D152" s="9">
        <v>8.297279E-4</v>
      </c>
      <c r="E152" s="8">
        <v>7.0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>
      <c r="A153" s="6" t="s">
        <v>296</v>
      </c>
      <c r="B153" s="7"/>
      <c r="C153" s="8" t="s">
        <v>297</v>
      </c>
      <c r="D153" s="9">
        <v>6.286002E-4</v>
      </c>
      <c r="E153" s="8">
        <v>7.0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>
      <c r="A154" s="6" t="s">
        <v>298</v>
      </c>
      <c r="B154" s="7"/>
      <c r="C154" s="8" t="s">
        <v>299</v>
      </c>
      <c r="D154" s="9">
        <v>4.148721E-4</v>
      </c>
      <c r="E154" s="8">
        <v>7.0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>
      <c r="A155" s="6" t="s">
        <v>300</v>
      </c>
      <c r="B155" s="7"/>
      <c r="C155" s="8" t="s">
        <v>301</v>
      </c>
      <c r="D155" s="9">
        <v>0.0012445913</v>
      </c>
      <c r="E155" s="8">
        <v>6.0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>
      <c r="A156" s="6" t="s">
        <v>302</v>
      </c>
      <c r="B156" s="7"/>
      <c r="C156" s="8" t="s">
        <v>303</v>
      </c>
      <c r="D156" s="9">
        <v>0.0012445913</v>
      </c>
      <c r="E156" s="8">
        <v>6.0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>
      <c r="A157" s="6" t="s">
        <v>304</v>
      </c>
      <c r="B157" s="7"/>
      <c r="C157" s="8" t="s">
        <v>305</v>
      </c>
      <c r="D157" s="9">
        <v>0.0012445913</v>
      </c>
      <c r="E157" s="8">
        <v>6.0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>
      <c r="A158" s="6" t="s">
        <v>306</v>
      </c>
      <c r="B158" s="7"/>
      <c r="C158" s="8" t="s">
        <v>307</v>
      </c>
      <c r="D158" s="9">
        <v>0.0012445913</v>
      </c>
      <c r="E158" s="8">
        <v>6.0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>
      <c r="A159" s="6" t="s">
        <v>308</v>
      </c>
      <c r="B159" s="7"/>
      <c r="C159" s="8" t="s">
        <v>309</v>
      </c>
      <c r="D159" s="9">
        <v>0.0012445913</v>
      </c>
      <c r="E159" s="8">
        <v>6.0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>
      <c r="A160" s="6" t="s">
        <v>310</v>
      </c>
      <c r="B160" s="7"/>
      <c r="C160" s="8" t="s">
        <v>311</v>
      </c>
      <c r="D160" s="9">
        <v>0.0012445913</v>
      </c>
      <c r="E160" s="8">
        <v>6.0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>
      <c r="A161" s="6" t="s">
        <v>312</v>
      </c>
      <c r="B161" s="7"/>
      <c r="C161" s="8" t="s">
        <v>313</v>
      </c>
      <c r="D161" s="9">
        <v>0.0012445913</v>
      </c>
      <c r="E161" s="8">
        <v>6.0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>
      <c r="A162" s="6" t="s">
        <v>314</v>
      </c>
      <c r="B162" s="7"/>
      <c r="C162" s="8" t="s">
        <v>315</v>
      </c>
      <c r="D162" s="9">
        <v>5.808173E-4</v>
      </c>
      <c r="E162" s="8">
        <v>6.0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>
      <c r="A163" s="6" t="s">
        <v>316</v>
      </c>
      <c r="B163" s="7"/>
      <c r="C163" s="8" t="s">
        <v>317</v>
      </c>
      <c r="D163" s="9">
        <v>4.890251E-4</v>
      </c>
      <c r="E163" s="8">
        <v>6.0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>
      <c r="A164" s="6" t="s">
        <v>318</v>
      </c>
      <c r="B164" s="7"/>
      <c r="C164" s="8" t="s">
        <v>311</v>
      </c>
      <c r="D164" s="9">
        <v>0.0012445913</v>
      </c>
      <c r="E164" s="8">
        <v>5.0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>
      <c r="A165" s="6" t="s">
        <v>319</v>
      </c>
      <c r="B165" s="7"/>
      <c r="C165" s="8" t="s">
        <v>311</v>
      </c>
      <c r="D165" s="9">
        <v>0.0012445913</v>
      </c>
      <c r="E165" s="8">
        <v>5.0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>
      <c r="A166" s="6" t="s">
        <v>320</v>
      </c>
      <c r="B166" s="7"/>
      <c r="C166" s="8" t="s">
        <v>311</v>
      </c>
      <c r="D166" s="9">
        <v>0.0012445913</v>
      </c>
      <c r="E166" s="8">
        <v>5.0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>
      <c r="A167" s="6" t="s">
        <v>321</v>
      </c>
      <c r="B167" s="7"/>
      <c r="C167" s="8" t="s">
        <v>311</v>
      </c>
      <c r="D167" s="9">
        <v>0.0012445913</v>
      </c>
      <c r="E167" s="8">
        <v>5.0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>
      <c r="A168" s="6" t="s">
        <v>322</v>
      </c>
      <c r="B168" s="7"/>
      <c r="C168" s="8" t="s">
        <v>323</v>
      </c>
      <c r="D168" s="9">
        <v>0.0012445913</v>
      </c>
      <c r="E168" s="8">
        <v>5.0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>
      <c r="A169" s="6" t="s">
        <v>324</v>
      </c>
      <c r="B169" s="7"/>
      <c r="C169" s="8" t="s">
        <v>323</v>
      </c>
      <c r="D169" s="9">
        <v>0.0012445913</v>
      </c>
      <c r="E169" s="8">
        <v>5.0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>
      <c r="A170" s="6" t="s">
        <v>325</v>
      </c>
      <c r="B170" s="7"/>
      <c r="C170" s="8" t="s">
        <v>323</v>
      </c>
      <c r="D170" s="9">
        <v>0.0012445913</v>
      </c>
      <c r="E170" s="8">
        <v>5.0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>
      <c r="A171" s="6" t="s">
        <v>326</v>
      </c>
      <c r="B171" s="7"/>
      <c r="C171" s="8" t="s">
        <v>327</v>
      </c>
      <c r="D171" s="9">
        <v>7.46757E-4</v>
      </c>
      <c r="E171" s="8">
        <v>5.0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>
      <c r="A172" s="6" t="s">
        <v>328</v>
      </c>
      <c r="B172" s="7"/>
      <c r="C172" s="8" t="s">
        <v>329</v>
      </c>
      <c r="D172" s="9">
        <v>7.46756E-4</v>
      </c>
      <c r="E172" s="8">
        <v>5.0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>
      <c r="A173" s="6" t="s">
        <v>330</v>
      </c>
      <c r="B173" s="7"/>
      <c r="C173" s="8" t="s">
        <v>331</v>
      </c>
      <c r="D173" s="9">
        <v>7.46756E-4</v>
      </c>
      <c r="E173" s="8">
        <v>5.0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>
      <c r="A174" s="6" t="s">
        <v>332</v>
      </c>
      <c r="B174" s="7"/>
      <c r="C174" s="8" t="s">
        <v>333</v>
      </c>
      <c r="D174" s="9">
        <v>7.46756E-4</v>
      </c>
      <c r="E174" s="8">
        <v>5.0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>
      <c r="A175" s="6" t="s">
        <v>334</v>
      </c>
      <c r="B175" s="7"/>
      <c r="C175" s="8" t="s">
        <v>335</v>
      </c>
      <c r="D175" s="9">
        <v>7.46756E-4</v>
      </c>
      <c r="E175" s="8">
        <v>5.0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>
      <c r="A176" s="6" t="s">
        <v>336</v>
      </c>
      <c r="B176" s="7"/>
      <c r="C176" s="8" t="s">
        <v>337</v>
      </c>
      <c r="D176" s="9">
        <v>7.46756E-4</v>
      </c>
      <c r="E176" s="8">
        <v>5.0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>
      <c r="A177" s="6" t="s">
        <v>338</v>
      </c>
      <c r="B177" s="7"/>
      <c r="C177" s="8" t="s">
        <v>339</v>
      </c>
      <c r="D177" s="9">
        <v>7.46756E-4</v>
      </c>
      <c r="E177" s="8">
        <v>5.0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>
      <c r="A178" s="6" t="s">
        <v>340</v>
      </c>
      <c r="B178" s="7"/>
      <c r="C178" s="8" t="s">
        <v>341</v>
      </c>
      <c r="D178" s="9">
        <v>7.467559E-4</v>
      </c>
      <c r="E178" s="8">
        <v>5.0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>
      <c r="A179" s="6" t="s">
        <v>342</v>
      </c>
      <c r="B179" s="7"/>
      <c r="C179" s="8" t="s">
        <v>343</v>
      </c>
      <c r="D179" s="9">
        <v>7.467549E-4</v>
      </c>
      <c r="E179" s="8">
        <v>5.0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>
      <c r="A180" s="6" t="s">
        <v>344</v>
      </c>
      <c r="B180" s="7"/>
      <c r="C180" s="8" t="s">
        <v>345</v>
      </c>
      <c r="D180" s="9">
        <v>7.052684E-4</v>
      </c>
      <c r="E180" s="8">
        <v>5.0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>
      <c r="A181" s="6" t="s">
        <v>346</v>
      </c>
      <c r="B181" s="7"/>
      <c r="C181" s="8" t="s">
        <v>347</v>
      </c>
      <c r="D181" s="9">
        <v>4.646491E-4</v>
      </c>
      <c r="E181" s="8">
        <v>5.0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>
      <c r="A182" s="6" t="s">
        <v>348</v>
      </c>
      <c r="B182" s="7"/>
      <c r="C182" s="8" t="s">
        <v>349</v>
      </c>
      <c r="D182" s="9">
        <v>4.148673E-4</v>
      </c>
      <c r="E182" s="8">
        <v>5.0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>
      <c r="A183" s="6" t="s">
        <v>350</v>
      </c>
      <c r="B183" s="7"/>
      <c r="C183" s="8" t="s">
        <v>351</v>
      </c>
      <c r="D183" s="9">
        <v>7.719129E-4</v>
      </c>
      <c r="E183" s="8">
        <v>4.0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>
      <c r="A184" s="6" t="s">
        <v>352</v>
      </c>
      <c r="B184" s="7"/>
      <c r="C184" s="8" t="s">
        <v>353</v>
      </c>
      <c r="D184" s="9">
        <v>7.467549E-4</v>
      </c>
      <c r="E184" s="8">
        <v>4.0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>
      <c r="A185" s="6" t="s">
        <v>354</v>
      </c>
      <c r="B185" s="7"/>
      <c r="C185" s="8" t="s">
        <v>355</v>
      </c>
      <c r="D185" s="9">
        <v>4.563547E-4</v>
      </c>
      <c r="E185" s="8">
        <v>4.0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>
      <c r="A186" s="6" t="s">
        <v>356</v>
      </c>
      <c r="B186" s="7"/>
      <c r="C186" s="8" t="s">
        <v>357</v>
      </c>
      <c r="D186" s="9">
        <v>4.14865E-4</v>
      </c>
      <c r="E186" s="8">
        <v>4.0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>
      <c r="A187" s="6" t="s">
        <v>358</v>
      </c>
      <c r="B187" s="7"/>
      <c r="C187" s="8" t="s">
        <v>359</v>
      </c>
      <c r="D187" s="9">
        <v>8.93685E-4</v>
      </c>
      <c r="E187" s="8">
        <v>3.0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>
      <c r="A188" s="6" t="s">
        <v>360</v>
      </c>
      <c r="B188" s="7"/>
      <c r="C188" s="8" t="s">
        <v>361</v>
      </c>
      <c r="D188" s="9">
        <v>8.297275E-4</v>
      </c>
      <c r="E188" s="8">
        <v>3.0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>
      <c r="A189" s="6" t="s">
        <v>362</v>
      </c>
      <c r="B189" s="7"/>
      <c r="C189" s="8" t="s">
        <v>363</v>
      </c>
      <c r="D189" s="9">
        <v>8.297275E-4</v>
      </c>
      <c r="E189" s="8">
        <v>3.0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>
      <c r="A190" s="6" t="s">
        <v>364</v>
      </c>
      <c r="B190" s="7"/>
      <c r="C190" s="8" t="s">
        <v>365</v>
      </c>
      <c r="D190" s="9">
        <v>8.297275E-4</v>
      </c>
      <c r="E190" s="8">
        <v>3.0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>
      <c r="A191" s="6" t="s">
        <v>366</v>
      </c>
      <c r="B191" s="7"/>
      <c r="C191" s="8" t="s">
        <v>367</v>
      </c>
      <c r="D191" s="9">
        <v>8.081707E-4</v>
      </c>
      <c r="E191" s="8">
        <v>3.0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>
      <c r="A192" s="6" t="s">
        <v>368</v>
      </c>
      <c r="B192" s="7"/>
      <c r="C192" s="8" t="s">
        <v>369</v>
      </c>
      <c r="D192" s="9">
        <v>8.018396E-4</v>
      </c>
      <c r="E192" s="8">
        <v>3.0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>
      <c r="A193" s="6" t="s">
        <v>370</v>
      </c>
      <c r="B193" s="7"/>
      <c r="C193" s="8" t="s">
        <v>371</v>
      </c>
      <c r="D193" s="9">
        <v>7.674989E-4</v>
      </c>
      <c r="E193" s="8">
        <v>3.0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>
      <c r="A194" s="6" t="s">
        <v>372</v>
      </c>
      <c r="B194" s="7"/>
      <c r="C194" s="8" t="s">
        <v>373</v>
      </c>
      <c r="D194" s="9">
        <v>6.757654E-4</v>
      </c>
      <c r="E194" s="8">
        <v>3.0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>
      <c r="A195" s="6" t="s">
        <v>374</v>
      </c>
      <c r="B195" s="7"/>
      <c r="C195" s="8" t="s">
        <v>375</v>
      </c>
      <c r="D195" s="9">
        <v>4.796886E-4</v>
      </c>
      <c r="E195" s="8">
        <v>3.0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>
      <c r="A196" s="6" t="s">
        <v>376</v>
      </c>
      <c r="B196" s="7"/>
      <c r="C196" s="8" t="s">
        <v>377</v>
      </c>
      <c r="D196" s="9">
        <v>4.400402E-4</v>
      </c>
      <c r="E196" s="8">
        <v>3.0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>
      <c r="A197" s="6" t="s">
        <v>378</v>
      </c>
      <c r="B197" s="7"/>
      <c r="C197" s="8" t="s">
        <v>379</v>
      </c>
      <c r="D197" s="9">
        <v>4.366275E-4</v>
      </c>
      <c r="E197" s="8">
        <v>3.0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>
      <c r="A198" s="6" t="s">
        <v>380</v>
      </c>
      <c r="B198" s="7"/>
      <c r="C198" s="8" t="s">
        <v>381</v>
      </c>
      <c r="D198" s="9">
        <v>4.148712E-4</v>
      </c>
      <c r="E198" s="8">
        <v>3.0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>
      <c r="A199" s="6" t="s">
        <v>382</v>
      </c>
      <c r="B199" s="7"/>
      <c r="C199" s="8" t="s">
        <v>383</v>
      </c>
      <c r="D199" s="9">
        <v>4.148639E-4</v>
      </c>
      <c r="E199" s="8">
        <v>3.0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>
      <c r="A200" s="6" t="s">
        <v>384</v>
      </c>
      <c r="B200" s="7"/>
      <c r="C200" s="8" t="s">
        <v>385</v>
      </c>
      <c r="D200" s="9">
        <v>4.148639E-4</v>
      </c>
      <c r="E200" s="8">
        <v>3.0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>
      <c r="A201" s="6" t="s">
        <v>386</v>
      </c>
      <c r="B201" s="7"/>
      <c r="C201" s="8" t="s">
        <v>387</v>
      </c>
      <c r="D201" s="9">
        <v>4.148638E-4</v>
      </c>
      <c r="E201" s="8">
        <v>3.0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>
      <c r="A202" s="13" t="s">
        <v>388</v>
      </c>
      <c r="B202" s="7"/>
      <c r="C202" s="8" t="s">
        <v>389</v>
      </c>
      <c r="D202" s="9">
        <v>0.0020575542</v>
      </c>
      <c r="E202" s="8">
        <v>2.0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>
      <c r="A203" s="6" t="s">
        <v>390</v>
      </c>
      <c r="B203" s="7"/>
      <c r="C203" s="8" t="s">
        <v>391</v>
      </c>
      <c r="D203" s="9">
        <v>0.0019227825</v>
      </c>
      <c r="E203" s="8">
        <v>2.0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>
      <c r="A204" s="6" t="s">
        <v>392</v>
      </c>
      <c r="B204" s="7"/>
      <c r="C204" s="8" t="s">
        <v>393</v>
      </c>
      <c r="D204" s="9">
        <v>0.0015557391</v>
      </c>
      <c r="E204" s="8">
        <v>2.0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>
      <c r="A205" s="6" t="s">
        <v>394</v>
      </c>
      <c r="B205" s="7"/>
      <c r="C205" s="8" t="s">
        <v>395</v>
      </c>
      <c r="D205" s="9">
        <v>0.0010808735</v>
      </c>
      <c r="E205" s="8">
        <v>2.0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>
      <c r="A206" s="6" t="s">
        <v>396</v>
      </c>
      <c r="B206" s="7"/>
      <c r="C206" s="8" t="s">
        <v>397</v>
      </c>
      <c r="D206" s="9">
        <v>7.949968E-4</v>
      </c>
      <c r="E206" s="8">
        <v>2.0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>
      <c r="A207" s="6" t="s">
        <v>398</v>
      </c>
      <c r="B207" s="7"/>
      <c r="C207" s="8" t="s">
        <v>399</v>
      </c>
      <c r="D207" s="9">
        <v>7.772387E-4</v>
      </c>
      <c r="E207" s="8">
        <v>2.0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>
      <c r="A208" s="6" t="s">
        <v>400</v>
      </c>
      <c r="B208" s="7"/>
      <c r="C208" s="8" t="s">
        <v>401</v>
      </c>
      <c r="D208" s="9">
        <v>7.652341E-4</v>
      </c>
      <c r="E208" s="8">
        <v>2.0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>
      <c r="A209" s="6" t="s">
        <v>402</v>
      </c>
      <c r="B209" s="7"/>
      <c r="C209" s="8" t="s">
        <v>403</v>
      </c>
      <c r="D209" s="9">
        <v>6.874607E-4</v>
      </c>
      <c r="E209" s="8">
        <v>2.0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>
      <c r="A210" s="6" t="s">
        <v>404</v>
      </c>
      <c r="B210" s="7"/>
      <c r="C210" s="8" t="s">
        <v>405</v>
      </c>
      <c r="D210" s="9">
        <v>6.58309E-4</v>
      </c>
      <c r="E210" s="8">
        <v>2.0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>
      <c r="A211" s="6" t="s">
        <v>406</v>
      </c>
      <c r="B211" s="7"/>
      <c r="C211" s="8" t="s">
        <v>407</v>
      </c>
      <c r="D211" s="9">
        <v>6.449958E-4</v>
      </c>
      <c r="E211" s="8">
        <v>2.0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>
      <c r="A212" s="6" t="s">
        <v>408</v>
      </c>
      <c r="B212" s="7"/>
      <c r="C212" s="8" t="s">
        <v>409</v>
      </c>
      <c r="D212" s="9">
        <v>5.07931E-4</v>
      </c>
      <c r="E212" s="8">
        <v>2.0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>
      <c r="A213" s="6" t="s">
        <v>410</v>
      </c>
      <c r="B213" s="7"/>
      <c r="C213" s="8" t="s">
        <v>411</v>
      </c>
      <c r="D213" s="9">
        <v>4.729563E-4</v>
      </c>
      <c r="E213" s="8">
        <v>2.0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>
      <c r="A214" s="6" t="s">
        <v>412</v>
      </c>
      <c r="B214" s="7"/>
      <c r="C214" s="8" t="s">
        <v>413</v>
      </c>
      <c r="D214" s="9">
        <v>4.582587E-4</v>
      </c>
      <c r="E214" s="8">
        <v>2.0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>
      <c r="A215" s="6" t="s">
        <v>414</v>
      </c>
      <c r="B215" s="7"/>
      <c r="C215" s="8" t="s">
        <v>415</v>
      </c>
      <c r="D215" s="9">
        <v>4.563532E-4</v>
      </c>
      <c r="E215" s="8">
        <v>2.0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>
      <c r="A216" s="6" t="s">
        <v>416</v>
      </c>
      <c r="B216" s="7"/>
      <c r="C216" s="8" t="s">
        <v>417</v>
      </c>
      <c r="D216" s="9">
        <v>4.323953E-4</v>
      </c>
      <c r="E216" s="8">
        <v>2.0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>
      <c r="A217" s="6" t="s">
        <v>418</v>
      </c>
      <c r="B217" s="7"/>
      <c r="C217" s="8" t="s">
        <v>419</v>
      </c>
      <c r="D217" s="9">
        <v>4.148646E-4</v>
      </c>
      <c r="E217" s="8">
        <v>2.0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>
      <c r="A218" s="6" t="s">
        <v>420</v>
      </c>
      <c r="B218" s="7"/>
      <c r="C218" s="8" t="s">
        <v>387</v>
      </c>
      <c r="D218" s="9">
        <v>4.148638E-4</v>
      </c>
      <c r="E218" s="8">
        <v>2.0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>
      <c r="A219" s="6" t="s">
        <v>421</v>
      </c>
      <c r="B219" s="7"/>
      <c r="C219" s="8" t="s">
        <v>422</v>
      </c>
      <c r="D219" s="9">
        <v>9.141911E-4</v>
      </c>
      <c r="E219" s="8">
        <v>1.0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>
      <c r="A220" s="6" t="s">
        <v>423</v>
      </c>
      <c r="B220" s="7"/>
      <c r="C220" s="8" t="s">
        <v>424</v>
      </c>
      <c r="D220" s="9">
        <v>8.607988E-4</v>
      </c>
      <c r="E220" s="8">
        <v>1.0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>
      <c r="A221" s="6" t="s">
        <v>425</v>
      </c>
      <c r="B221" s="7"/>
      <c r="C221" s="8" t="s">
        <v>365</v>
      </c>
      <c r="D221" s="9">
        <v>8.297275E-4</v>
      </c>
      <c r="E221" s="8">
        <v>1.0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>
      <c r="A222" s="6" t="s">
        <v>426</v>
      </c>
      <c r="B222" s="7"/>
      <c r="C222" s="8" t="s">
        <v>365</v>
      </c>
      <c r="D222" s="9">
        <v>8.297275E-4</v>
      </c>
      <c r="E222" s="8">
        <v>1.0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>
      <c r="A223" s="6" t="s">
        <v>427</v>
      </c>
      <c r="B223" s="7"/>
      <c r="C223" s="8" t="s">
        <v>365</v>
      </c>
      <c r="D223" s="9">
        <v>8.297275E-4</v>
      </c>
      <c r="E223" s="8">
        <v>1.0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>
      <c r="A224" s="6" t="s">
        <v>428</v>
      </c>
      <c r="B224" s="7"/>
      <c r="C224" s="8" t="s">
        <v>429</v>
      </c>
      <c r="D224" s="9">
        <v>7.175568E-4</v>
      </c>
      <c r="E224" s="8">
        <v>1.0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>
      <c r="A225" s="6" t="s">
        <v>430</v>
      </c>
      <c r="B225" s="7"/>
      <c r="C225" s="8" t="s">
        <v>431</v>
      </c>
      <c r="D225" s="9">
        <v>6.565006E-4</v>
      </c>
      <c r="E225" s="8">
        <v>1.0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>
      <c r="A226" s="6" t="s">
        <v>432</v>
      </c>
      <c r="B226" s="7"/>
      <c r="C226" s="8" t="s">
        <v>433</v>
      </c>
      <c r="D226" s="9">
        <v>5.585121E-4</v>
      </c>
      <c r="E226" s="8">
        <v>1.0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>
      <c r="A227" s="6" t="s">
        <v>434</v>
      </c>
      <c r="B227" s="7"/>
      <c r="C227" s="8" t="s">
        <v>435</v>
      </c>
      <c r="D227" s="9">
        <v>4.781266E-4</v>
      </c>
      <c r="E227" s="8">
        <v>1.0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>
      <c r="A228" s="6" t="s">
        <v>436</v>
      </c>
      <c r="B228" s="7"/>
      <c r="C228" s="8" t="s">
        <v>437</v>
      </c>
      <c r="D228" s="9">
        <v>4.417682E-4</v>
      </c>
      <c r="E228" s="8">
        <v>1.0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>
      <c r="A229" s="6" t="s">
        <v>438</v>
      </c>
      <c r="B229" s="7"/>
      <c r="C229" s="8" t="s">
        <v>387</v>
      </c>
      <c r="D229" s="9">
        <v>4.148638E-4</v>
      </c>
      <c r="E229" s="8">
        <v>0.0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>
      <c r="A230" s="6" t="s">
        <v>439</v>
      </c>
      <c r="B230" s="7"/>
      <c r="C230" s="8" t="s">
        <v>387</v>
      </c>
      <c r="D230" s="9">
        <v>4.148638E-4</v>
      </c>
      <c r="E230" s="8">
        <v>0.0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</sheetData>
  <conditionalFormatting sqref="B1:B230">
    <cfRule type="notContainsBlanks" dxfId="0" priority="1">
      <formula>LEN(TRIM(B1))&gt;0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</hyperlinks>
  <drawing r:id="rId2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440</v>
      </c>
      <c r="B1" s="7"/>
      <c r="C1" s="8" t="s">
        <v>441</v>
      </c>
      <c r="D1" s="9">
        <v>0.0010595119</v>
      </c>
      <c r="E1" s="10">
        <v>132457.0</v>
      </c>
    </row>
    <row r="2">
      <c r="A2" s="6" t="s">
        <v>442</v>
      </c>
      <c r="B2" s="7"/>
      <c r="C2" s="8" t="s">
        <v>443</v>
      </c>
      <c r="D2" s="9">
        <v>4.814873E-4</v>
      </c>
      <c r="E2" s="10">
        <v>42488.0</v>
      </c>
    </row>
    <row r="3">
      <c r="A3" s="6" t="s">
        <v>444</v>
      </c>
      <c r="B3" s="7"/>
      <c r="C3" s="8" t="s">
        <v>445</v>
      </c>
      <c r="D3" s="9">
        <v>4.750202E-4</v>
      </c>
      <c r="E3" s="10">
        <v>40973.0</v>
      </c>
    </row>
    <row r="4">
      <c r="A4" s="6" t="s">
        <v>446</v>
      </c>
      <c r="B4" s="7"/>
      <c r="C4" s="8" t="s">
        <v>447</v>
      </c>
      <c r="D4" s="9">
        <v>4.814554E-4</v>
      </c>
      <c r="E4" s="10">
        <v>39094.0</v>
      </c>
    </row>
    <row r="5">
      <c r="A5" s="6" t="s">
        <v>448</v>
      </c>
      <c r="B5" s="7"/>
      <c r="C5" s="8" t="s">
        <v>449</v>
      </c>
      <c r="D5" s="9">
        <v>4.814362E-4</v>
      </c>
      <c r="E5" s="10">
        <v>37309.0</v>
      </c>
    </row>
    <row r="6">
      <c r="A6" s="6" t="s">
        <v>450</v>
      </c>
      <c r="B6" s="7"/>
      <c r="C6" s="8" t="s">
        <v>451</v>
      </c>
      <c r="D6" s="9">
        <v>4.756444E-4</v>
      </c>
      <c r="E6" s="10">
        <v>36411.0</v>
      </c>
    </row>
    <row r="7">
      <c r="A7" s="6" t="s">
        <v>452</v>
      </c>
      <c r="B7" s="7"/>
      <c r="C7" s="8" t="s">
        <v>453</v>
      </c>
      <c r="D7" s="9">
        <v>4.814215E-4</v>
      </c>
      <c r="E7" s="10">
        <v>32347.0</v>
      </c>
    </row>
    <row r="8">
      <c r="A8" s="6" t="s">
        <v>454</v>
      </c>
      <c r="B8" s="7"/>
      <c r="C8" s="8" t="s">
        <v>455</v>
      </c>
      <c r="D8" s="9">
        <v>4.814113E-4</v>
      </c>
      <c r="E8" s="10">
        <v>31023.0</v>
      </c>
    </row>
    <row r="9">
      <c r="A9" s="6" t="s">
        <v>456</v>
      </c>
      <c r="B9" s="7"/>
      <c r="C9" s="8" t="s">
        <v>457</v>
      </c>
      <c r="D9" s="9">
        <v>5.585498E-4</v>
      </c>
      <c r="E9" s="10">
        <v>20788.0</v>
      </c>
    </row>
  </sheetData>
  <conditionalFormatting sqref="B1:B9">
    <cfRule type="notContainsBlanks" dxfId="0" priority="1">
      <formula>LEN(TRIM(B1))&gt;0</formula>
    </cfRule>
  </conditionalFormatting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min="2" max="2" width="44.75"/>
    <col customWidth="1" min="3" max="3" width="94.75"/>
    <col customWidth="1" min="4" max="4" width="64.0"/>
    <col customWidth="1" min="5" max="5" width="63.75"/>
    <col customWidth="1" min="6" max="6" width="32.0"/>
    <col customWidth="1" min="7" max="7" width="16.5"/>
    <col customWidth="1" min="8" max="8" width="19.0"/>
    <col customWidth="1" min="9" max="9" width="16.38"/>
    <col customWidth="1" min="10" max="10" width="57.38"/>
    <col customWidth="1" min="11" max="11" width="19.13"/>
    <col customWidth="1" min="13" max="13" width="19.63"/>
  </cols>
  <sheetData>
    <row r="1">
      <c r="A1" s="14" t="s">
        <v>458</v>
      </c>
      <c r="B1" s="15" t="s">
        <v>459</v>
      </c>
      <c r="C1" s="16" t="s">
        <v>460</v>
      </c>
      <c r="D1" s="16" t="s">
        <v>461</v>
      </c>
      <c r="E1" s="16" t="s">
        <v>462</v>
      </c>
      <c r="F1" s="14" t="s">
        <v>463</v>
      </c>
      <c r="G1" s="14" t="s">
        <v>464</v>
      </c>
      <c r="H1" s="17" t="s">
        <v>465</v>
      </c>
      <c r="I1" s="14" t="s">
        <v>4</v>
      </c>
      <c r="J1" s="18" t="s">
        <v>466</v>
      </c>
      <c r="K1" s="3" t="s">
        <v>5</v>
      </c>
      <c r="L1" s="3" t="s">
        <v>467</v>
      </c>
      <c r="M1" s="4" t="s">
        <v>6</v>
      </c>
      <c r="N1" s="4">
        <v>606.0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4" t="s">
        <v>468</v>
      </c>
      <c r="B2" s="19" t="s">
        <v>469</v>
      </c>
      <c r="C2" s="20" t="s">
        <v>470</v>
      </c>
      <c r="D2" s="16" t="str">
        <f>IFERROR(__xludf.DUMMYFUNCTION("REGEXREPLACE(C2,""https://adastat.net/accounts/"","""")"),"96a4200f7d2c9dc78ec9cb9d9236ea8486ac61327a360b4f8c7f1481")</f>
        <v>96a4200f7d2c9dc78ec9cb9d9236ea8486ac61327a360b4f8c7f1481</v>
      </c>
      <c r="E2" s="16" t="s">
        <v>471</v>
      </c>
      <c r="F2" s="14" t="s">
        <v>472</v>
      </c>
      <c r="G2" s="14" t="str">
        <f>IFERROR(__xludf.DUMMYFUNCTION("REGEXEXTRACT(F2,""\d.\d+%"")"),"0.02%")</f>
        <v>0.02%</v>
      </c>
      <c r="H2" s="17">
        <v>2.0E-4</v>
      </c>
      <c r="I2" s="21">
        <v>7036.0</v>
      </c>
      <c r="J2" s="22" t="s">
        <v>473</v>
      </c>
      <c r="K2" s="3" t="s">
        <v>5</v>
      </c>
      <c r="L2" s="23">
        <f>sum(H2:H501) * 100</f>
        <v>35.35</v>
      </c>
      <c r="M2" s="3" t="s">
        <v>10</v>
      </c>
      <c r="N2" s="4">
        <v>504.0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4" t="s">
        <v>468</v>
      </c>
      <c r="B3" s="19" t="s">
        <v>474</v>
      </c>
      <c r="C3" s="20" t="s">
        <v>475</v>
      </c>
      <c r="D3" s="16" t="str">
        <f>IFERROR(__xludf.DUMMYFUNCTION("REGEXREPLACE(C3,""https://adastat.net/accounts/"","""")"),"03e3efb5ebfb7c69e9f23d7dcb3971b808acc4f12733241876ed6401")</f>
        <v>03e3efb5ebfb7c69e9f23d7dcb3971b808acc4f12733241876ed6401</v>
      </c>
      <c r="E3" s="16" t="s">
        <v>476</v>
      </c>
      <c r="F3" s="14" t="s">
        <v>477</v>
      </c>
      <c r="G3" s="14" t="str">
        <f>IFERROR(__xludf.DUMMYFUNCTION("REGEXEXTRACT(F3,""\d.\d+%"")"),"0.03%")</f>
        <v>0.03%</v>
      </c>
      <c r="H3" s="17">
        <v>3.0E-4</v>
      </c>
      <c r="I3" s="21">
        <v>5810.0</v>
      </c>
      <c r="J3" s="22" t="s">
        <v>478</v>
      </c>
      <c r="K3" s="4" t="s">
        <v>13</v>
      </c>
      <c r="L3" s="12">
        <f>sum(I2:I501)</f>
        <v>52208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14" t="s">
        <v>468</v>
      </c>
      <c r="B4" s="19" t="s">
        <v>479</v>
      </c>
      <c r="C4" s="20" t="s">
        <v>480</v>
      </c>
      <c r="D4" s="16" t="str">
        <f>IFERROR(__xludf.DUMMYFUNCTION("REGEXREPLACE(C4,""https://adastat.net/accounts/"","""")"),"08d5e9c83facc29f9caba2172743fd04f93f4ac243d10b94b807d587")</f>
        <v>08d5e9c83facc29f9caba2172743fd04f93f4ac243d10b94b807d587</v>
      </c>
      <c r="E4" s="16" t="s">
        <v>481</v>
      </c>
      <c r="F4" s="14" t="s">
        <v>482</v>
      </c>
      <c r="G4" s="14" t="str">
        <f>IFERROR(__xludf.DUMMYFUNCTION("REGEXEXTRACT(F4,""\d.\d+%"")"),"0.02%")</f>
        <v>0.02%</v>
      </c>
      <c r="H4" s="17">
        <v>2.0E-4</v>
      </c>
      <c r="I4" s="21">
        <v>4959.0</v>
      </c>
      <c r="J4" s="22" t="s">
        <v>483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14" t="s">
        <v>468</v>
      </c>
      <c r="B5" s="19" t="s">
        <v>484</v>
      </c>
      <c r="C5" s="20" t="s">
        <v>485</v>
      </c>
      <c r="D5" s="16" t="str">
        <f>IFERROR(__xludf.DUMMYFUNCTION("REGEXREPLACE(C5,""https://adastat.net/accounts/"","""")"),"96b61bd12b5747d1ba8198d25a478c75c5b40a01552b460c552220d0")</f>
        <v>96b61bd12b5747d1ba8198d25a478c75c5b40a01552b460c552220d0</v>
      </c>
      <c r="E5" s="16" t="s">
        <v>486</v>
      </c>
      <c r="F5" s="14" t="s">
        <v>487</v>
      </c>
      <c r="G5" s="14" t="str">
        <f>IFERROR(__xludf.DUMMYFUNCTION("REGEXEXTRACT(F5,""\d.\d+%"")"),"0.13%")</f>
        <v>0.13%</v>
      </c>
      <c r="H5" s="17">
        <v>0.0013</v>
      </c>
      <c r="I5" s="21">
        <v>4716.0</v>
      </c>
      <c r="J5" s="22" t="s">
        <v>488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24" t="s">
        <v>489</v>
      </c>
      <c r="B6" s="19" t="s">
        <v>490</v>
      </c>
      <c r="C6" s="20" t="s">
        <v>491</v>
      </c>
      <c r="D6" s="16" t="str">
        <f>IFERROR(__xludf.DUMMYFUNCTION("REGEXREPLACE(C6,""https://adastat.net/accounts/"","""")"),"cf08d20766fd9f0c2b3b6ca51292a07e5c8d461364b3548efc65c5fa")</f>
        <v>cf08d20766fd9f0c2b3b6ca51292a07e5c8d461364b3548efc65c5fa</v>
      </c>
      <c r="E6" s="16" t="s">
        <v>492</v>
      </c>
      <c r="F6" s="14" t="s">
        <v>493</v>
      </c>
      <c r="G6" s="14" t="str">
        <f>IFERROR(__xludf.DUMMYFUNCTION("REGEXEXTRACT(F6,""\d.\d+%"")"),"0.02%")</f>
        <v>0.02%</v>
      </c>
      <c r="H6" s="17">
        <v>2.0E-4</v>
      </c>
      <c r="I6" s="21">
        <v>3822.0</v>
      </c>
      <c r="J6" s="22" t="s">
        <v>494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4" t="s">
        <v>468</v>
      </c>
      <c r="B7" s="19" t="s">
        <v>495</v>
      </c>
      <c r="C7" s="20" t="s">
        <v>496</v>
      </c>
      <c r="D7" s="16" t="str">
        <f>IFERROR(__xludf.DUMMYFUNCTION("REGEXREPLACE(C7,""https://adastat.net/accounts/"","""")"),"de499abe02d4d5a9de66fa271401691ba69d23ad64bcc83717274dea")</f>
        <v>de499abe02d4d5a9de66fa271401691ba69d23ad64bcc83717274dea</v>
      </c>
      <c r="E7" s="16" t="s">
        <v>497</v>
      </c>
      <c r="F7" s="14" t="s">
        <v>498</v>
      </c>
      <c r="G7" s="14" t="str">
        <f>IFERROR(__xludf.DUMMYFUNCTION("REGEXEXTRACT(F7,""\d.\d+%"")"),"0.02%")</f>
        <v>0.02%</v>
      </c>
      <c r="H7" s="17">
        <v>2.0E-4</v>
      </c>
      <c r="I7" s="21">
        <v>3206.0</v>
      </c>
      <c r="J7" s="22" t="s">
        <v>499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4" t="s">
        <v>468</v>
      </c>
      <c r="B8" s="19" t="s">
        <v>500</v>
      </c>
      <c r="C8" s="20" t="s">
        <v>501</v>
      </c>
      <c r="D8" s="16" t="str">
        <f>IFERROR(__xludf.DUMMYFUNCTION("REGEXREPLACE(C8,""https://adastat.net/accounts/"","""")"),"2eec496950902fc62fbd7da3f4a37ca74e24a6fc5b008547636fb49f")</f>
        <v>2eec496950902fc62fbd7da3f4a37ca74e24a6fc5b008547636fb49f</v>
      </c>
      <c r="E8" s="16" t="s">
        <v>502</v>
      </c>
      <c r="F8" s="14" t="s">
        <v>503</v>
      </c>
      <c r="G8" s="14" t="str">
        <f>IFERROR(__xludf.DUMMYFUNCTION("REGEXEXTRACT(F8,""\d.\d+%"")"),"0.03%")</f>
        <v>0.03%</v>
      </c>
      <c r="H8" s="17">
        <v>3.0E-4</v>
      </c>
      <c r="I8" s="21">
        <v>1177.0</v>
      </c>
      <c r="J8" s="22" t="s">
        <v>504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4" t="s">
        <v>468</v>
      </c>
      <c r="B9" s="19" t="s">
        <v>505</v>
      </c>
      <c r="C9" s="20" t="s">
        <v>506</v>
      </c>
      <c r="D9" s="16" t="str">
        <f>IFERROR(__xludf.DUMMYFUNCTION("REGEXREPLACE(C9,""https://adastat.net/accounts/"","""")"),"07af5ae1941799959d391b13c5c0f71c145e1ae63138a72aae0db371")</f>
        <v>07af5ae1941799959d391b13c5c0f71c145e1ae63138a72aae0db371</v>
      </c>
      <c r="E9" s="16" t="s">
        <v>507</v>
      </c>
      <c r="F9" s="14" t="s">
        <v>508</v>
      </c>
      <c r="G9" s="14" t="str">
        <f>IFERROR(__xludf.DUMMYFUNCTION("REGEXEXTRACT(F9,""\d.\d+%"")"),"0.02%")</f>
        <v>0.02%</v>
      </c>
      <c r="H9" s="17">
        <v>2.0E-4</v>
      </c>
      <c r="I9" s="14">
        <v>956.0</v>
      </c>
      <c r="J9" s="22" t="s">
        <v>509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4" t="s">
        <v>468</v>
      </c>
      <c r="B10" s="19" t="s">
        <v>510</v>
      </c>
      <c r="C10" s="20" t="s">
        <v>511</v>
      </c>
      <c r="D10" s="16" t="str">
        <f>IFERROR(__xludf.DUMMYFUNCTION("REGEXREPLACE(C10,""https://adastat.net/accounts/"","""")"),"4d5deffcd8ccb4b3c6c2eec65ed50213e5f1529656ca37d5b1970e54")</f>
        <v>4d5deffcd8ccb4b3c6c2eec65ed50213e5f1529656ca37d5b1970e54</v>
      </c>
      <c r="E10" s="16" t="s">
        <v>512</v>
      </c>
      <c r="F10" s="14" t="s">
        <v>513</v>
      </c>
      <c r="G10" s="14" t="str">
        <f>IFERROR(__xludf.DUMMYFUNCTION("REGEXEXTRACT(F10,""\d.\d+%"")"),"0.04%")</f>
        <v>0.04%</v>
      </c>
      <c r="H10" s="17">
        <v>4.0E-4</v>
      </c>
      <c r="I10" s="14">
        <v>676.0</v>
      </c>
      <c r="J10" s="22" t="s">
        <v>514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14" t="s">
        <v>468</v>
      </c>
      <c r="B11" s="19" t="s">
        <v>515</v>
      </c>
      <c r="C11" s="20" t="s">
        <v>516</v>
      </c>
      <c r="D11" s="16" t="str">
        <f>IFERROR(__xludf.DUMMYFUNCTION("REGEXREPLACE(C11,""https://adastat.net/accounts/"","""")"),"851d79dd8d001b79ae46337dc3ca28648cd032709b7fcab24ede1695")</f>
        <v>851d79dd8d001b79ae46337dc3ca28648cd032709b7fcab24ede1695</v>
      </c>
      <c r="E11" s="16" t="s">
        <v>517</v>
      </c>
      <c r="F11" s="14" t="s">
        <v>518</v>
      </c>
      <c r="G11" s="14" t="str">
        <f>IFERROR(__xludf.DUMMYFUNCTION("REGEXEXTRACT(F11,""\d.\d+%"")"),"0.19%")</f>
        <v>0.19%</v>
      </c>
      <c r="H11" s="17">
        <v>0.0019</v>
      </c>
      <c r="I11" s="14">
        <v>533.0</v>
      </c>
      <c r="J11" s="22" t="s">
        <v>519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14" t="s">
        <v>468</v>
      </c>
      <c r="B12" s="19" t="s">
        <v>520</v>
      </c>
      <c r="C12" s="20" t="s">
        <v>521</v>
      </c>
      <c r="D12" s="16" t="str">
        <f>IFERROR(__xludf.DUMMYFUNCTION("REGEXREPLACE(C12,""https://adastat.net/accounts/"","""")"),"a69202e2f82d79f430957e6af570b3c0cd6f2442377a6833df339c39")</f>
        <v>a69202e2f82d79f430957e6af570b3c0cd6f2442377a6833df339c39</v>
      </c>
      <c r="E12" s="16" t="s">
        <v>522</v>
      </c>
      <c r="F12" s="14" t="s">
        <v>523</v>
      </c>
      <c r="G12" s="14" t="str">
        <f>IFERROR(__xludf.DUMMYFUNCTION("REGEXEXTRACT(F12,""\d.\d+%"")"),"0.18%")</f>
        <v>0.18%</v>
      </c>
      <c r="H12" s="17">
        <v>0.0018</v>
      </c>
      <c r="I12" s="14">
        <v>510.0</v>
      </c>
      <c r="J12" s="22" t="s">
        <v>524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14" t="s">
        <v>468</v>
      </c>
      <c r="B13" s="19" t="s">
        <v>525</v>
      </c>
      <c r="C13" s="20" t="s">
        <v>526</v>
      </c>
      <c r="D13" s="16" t="str">
        <f>IFERROR(__xludf.DUMMYFUNCTION("REGEXREPLACE(C13,""https://adastat.net/accounts/"","""")"),"3e5bdd2ed1032fd4ea71cdbc1392136c9c5dce05ccbb38d0902894ec")</f>
        <v>3e5bdd2ed1032fd4ea71cdbc1392136c9c5dce05ccbb38d0902894ec</v>
      </c>
      <c r="E13" s="16" t="s">
        <v>527</v>
      </c>
      <c r="F13" s="14" t="s">
        <v>528</v>
      </c>
      <c r="G13" s="14" t="str">
        <f>IFERROR(__xludf.DUMMYFUNCTION("REGEXEXTRACT(F13,""\d.\d+%"")"),"0.21%")</f>
        <v>0.21%</v>
      </c>
      <c r="H13" s="17">
        <v>0.0021</v>
      </c>
      <c r="I13" s="14">
        <v>470.0</v>
      </c>
      <c r="J13" s="22" t="s">
        <v>529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14" t="s">
        <v>468</v>
      </c>
      <c r="B14" s="19" t="s">
        <v>530</v>
      </c>
      <c r="C14" s="20" t="s">
        <v>531</v>
      </c>
      <c r="D14" s="16" t="str">
        <f>IFERROR(__xludf.DUMMYFUNCTION("REGEXREPLACE(C14,""https://adastat.net/accounts/"","""")"),"845ab699b6687539d2c55359fb38d35b66e7ed754d6d689c09bda4c2")</f>
        <v>845ab699b6687539d2c55359fb38d35b66e7ed754d6d689c09bda4c2</v>
      </c>
      <c r="E14" s="16" t="s">
        <v>532</v>
      </c>
      <c r="F14" s="14" t="s">
        <v>533</v>
      </c>
      <c r="G14" s="14" t="str">
        <f>IFERROR(__xludf.DUMMYFUNCTION("REGEXEXTRACT(F14,""\d.\d+%"")"),"0.02%")</f>
        <v>0.02%</v>
      </c>
      <c r="H14" s="17">
        <v>2.0E-4</v>
      </c>
      <c r="I14" s="14">
        <v>451.0</v>
      </c>
      <c r="J14" s="22" t="s">
        <v>534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14" t="s">
        <v>468</v>
      </c>
      <c r="B15" s="19" t="s">
        <v>535</v>
      </c>
      <c r="C15" s="20" t="s">
        <v>536</v>
      </c>
      <c r="D15" s="16" t="str">
        <f>IFERROR(__xludf.DUMMYFUNCTION("REGEXREPLACE(C15,""https://adastat.net/accounts/"","""")"),"8e2d2f5e3b1f1503498a268254bebd47f1de996afc8e447ab8db47a1")</f>
        <v>8e2d2f5e3b1f1503498a268254bebd47f1de996afc8e447ab8db47a1</v>
      </c>
      <c r="E15" s="16" t="s">
        <v>537</v>
      </c>
      <c r="F15" s="14" t="s">
        <v>538</v>
      </c>
      <c r="G15" s="14" t="str">
        <f>IFERROR(__xludf.DUMMYFUNCTION("REGEXEXTRACT(F15,""\d.\d+%"")"),"0.02%")</f>
        <v>0.02%</v>
      </c>
      <c r="H15" s="17">
        <v>2.0E-4</v>
      </c>
      <c r="I15" s="14">
        <v>440.0</v>
      </c>
      <c r="J15" s="22" t="s">
        <v>539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24" t="s">
        <v>540</v>
      </c>
      <c r="B16" s="19" t="s">
        <v>541</v>
      </c>
      <c r="C16" s="20" t="s">
        <v>542</v>
      </c>
      <c r="D16" s="16" t="str">
        <f>IFERROR(__xludf.DUMMYFUNCTION("REGEXREPLACE(C16,""https://adastat.net/accounts/"","""")"),"0089dca7b14acb4ffe27f4ffe62d5e24fbf68c6cb73ca06abf4bd021")</f>
        <v>0089dca7b14acb4ffe27f4ffe62d5e24fbf68c6cb73ca06abf4bd021</v>
      </c>
      <c r="E16" s="16" t="s">
        <v>543</v>
      </c>
      <c r="F16" s="14" t="s">
        <v>544</v>
      </c>
      <c r="G16" s="14" t="str">
        <f>IFERROR(__xludf.DUMMYFUNCTION("REGEXEXTRACT(F16,""\d.\d+%"")"),"0.19%")</f>
        <v>0.19%</v>
      </c>
      <c r="H16" s="17">
        <v>0.0019</v>
      </c>
      <c r="I16" s="14">
        <v>412.0</v>
      </c>
      <c r="J16" s="22" t="s">
        <v>545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24" t="s">
        <v>546</v>
      </c>
      <c r="B17" s="19" t="s">
        <v>547</v>
      </c>
      <c r="C17" s="20" t="s">
        <v>548</v>
      </c>
      <c r="D17" s="16" t="str">
        <f>IFERROR(__xludf.DUMMYFUNCTION("REGEXREPLACE(C17,""https://adastat.net/accounts/"","""")"),"41940bf2e26f5142d47c7323258a7e53e50bf4aef39fd74ee6b7fba9")</f>
        <v>41940bf2e26f5142d47c7323258a7e53e50bf4aef39fd74ee6b7fba9</v>
      </c>
      <c r="E17" s="16" t="s">
        <v>549</v>
      </c>
      <c r="F17" s="14" t="s">
        <v>550</v>
      </c>
      <c r="G17" s="14" t="str">
        <f>IFERROR(__xludf.DUMMYFUNCTION("REGEXEXTRACT(F17,""\d.\d+%"")"),"0.02%")</f>
        <v>0.02%</v>
      </c>
      <c r="H17" s="17">
        <v>2.0E-4</v>
      </c>
      <c r="I17" s="14">
        <v>404.0</v>
      </c>
      <c r="J17" s="22" t="s">
        <v>551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24" t="s">
        <v>552</v>
      </c>
      <c r="B18" s="19" t="s">
        <v>553</v>
      </c>
      <c r="C18" s="20" t="s">
        <v>554</v>
      </c>
      <c r="D18" s="16" t="str">
        <f>IFERROR(__xludf.DUMMYFUNCTION("REGEXREPLACE(C18,""https://adastat.net/accounts/"","""")"),"de675df219b8d66d9c3a0f8aa4e92734be65534865455b0f178612be")</f>
        <v>de675df219b8d66d9c3a0f8aa4e92734be65534865455b0f178612be</v>
      </c>
      <c r="E18" s="16" t="s">
        <v>555</v>
      </c>
      <c r="F18" s="14" t="s">
        <v>556</v>
      </c>
      <c r="G18" s="14" t="str">
        <f>IFERROR(__xludf.DUMMYFUNCTION("REGEXEXTRACT(F18,""\d.\d+%"")"),"0.31%")</f>
        <v>0.31%</v>
      </c>
      <c r="H18" s="17">
        <v>0.0031</v>
      </c>
      <c r="I18" s="14">
        <v>344.0</v>
      </c>
      <c r="J18" s="22" t="s">
        <v>557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14" t="s">
        <v>468</v>
      </c>
      <c r="B19" s="19" t="s">
        <v>558</v>
      </c>
      <c r="C19" s="20" t="s">
        <v>559</v>
      </c>
      <c r="D19" s="16" t="str">
        <f>IFERROR(__xludf.DUMMYFUNCTION("REGEXREPLACE(C19,""https://adastat.net/accounts/"","""")"),"38e5174b4e1a5d9821cc1171f26a8c288650d3fd9995c3c92602a031")</f>
        <v>38e5174b4e1a5d9821cc1171f26a8c288650d3fd9995c3c92602a031</v>
      </c>
      <c r="E19" s="16" t="s">
        <v>560</v>
      </c>
      <c r="F19" s="14" t="s">
        <v>561</v>
      </c>
      <c r="G19" s="14" t="str">
        <f>IFERROR(__xludf.DUMMYFUNCTION("REGEXEXTRACT(F19,""\d.\d+%"")"),"0.17%")</f>
        <v>0.17%</v>
      </c>
      <c r="H19" s="17">
        <v>0.0017</v>
      </c>
      <c r="I19" s="14">
        <v>340.0</v>
      </c>
      <c r="J19" s="22" t="s">
        <v>562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24" t="s">
        <v>563</v>
      </c>
      <c r="B20" s="19" t="s">
        <v>564</v>
      </c>
      <c r="C20" s="20" t="s">
        <v>565</v>
      </c>
      <c r="D20" s="16" t="str">
        <f>IFERROR(__xludf.DUMMYFUNCTION("REGEXREPLACE(C20,""https://adastat.net/accounts/"","""")"),"e548fec27516ca85e7eef5ce4dc39086c0893d81cc2363214c6ec1a6")</f>
        <v>e548fec27516ca85e7eef5ce4dc39086c0893d81cc2363214c6ec1a6</v>
      </c>
      <c r="E20" s="16" t="s">
        <v>566</v>
      </c>
      <c r="F20" s="14" t="s">
        <v>567</v>
      </c>
      <c r="G20" s="14" t="str">
        <f>IFERROR(__xludf.DUMMYFUNCTION("REGEXEXTRACT(F20,""\d.\d+%"")"),"0.21%")</f>
        <v>0.21%</v>
      </c>
      <c r="H20" s="17">
        <v>0.0021</v>
      </c>
      <c r="I20" s="14">
        <v>306.0</v>
      </c>
      <c r="J20" s="22" t="s">
        <v>568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24" t="s">
        <v>569</v>
      </c>
      <c r="B21" s="19" t="s">
        <v>570</v>
      </c>
      <c r="C21" s="20" t="s">
        <v>571</v>
      </c>
      <c r="D21" s="16" t="str">
        <f>IFERROR(__xludf.DUMMYFUNCTION("REGEXREPLACE(C21,""https://adastat.net/accounts/"","""")"),"84577e27b57b7c07140a32396b630491d70e82b0fbb27dbb7a5932af")</f>
        <v>84577e27b57b7c07140a32396b630491d70e82b0fbb27dbb7a5932af</v>
      </c>
      <c r="E21" s="16" t="s">
        <v>572</v>
      </c>
      <c r="F21" s="14" t="s">
        <v>573</v>
      </c>
      <c r="G21" s="14" t="str">
        <f>IFERROR(__xludf.DUMMYFUNCTION("REGEXEXTRACT(F21,""\d.\d+%"")"),"0.02%")</f>
        <v>0.02%</v>
      </c>
      <c r="H21" s="17">
        <v>2.0E-4</v>
      </c>
      <c r="I21" s="14">
        <v>303.0</v>
      </c>
      <c r="J21" s="22" t="s">
        <v>574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24" t="s">
        <v>575</v>
      </c>
      <c r="B22" s="19" t="s">
        <v>576</v>
      </c>
      <c r="C22" s="20" t="s">
        <v>577</v>
      </c>
      <c r="D22" s="16" t="str">
        <f>IFERROR(__xludf.DUMMYFUNCTION("REGEXREPLACE(C22,""https://adastat.net/accounts/"","""")"),"99d0bbbeacedff2ef98dd0486274788a5ebf44c67805fa5e69035559")</f>
        <v>99d0bbbeacedff2ef98dd0486274788a5ebf44c67805fa5e69035559</v>
      </c>
      <c r="E22" s="16" t="s">
        <v>578</v>
      </c>
      <c r="F22" s="14" t="s">
        <v>579</v>
      </c>
      <c r="G22" s="14" t="str">
        <f>IFERROR(__xludf.DUMMYFUNCTION("REGEXEXTRACT(F22,""\d.\d+%"")"),"0.10%")</f>
        <v>0.10%</v>
      </c>
      <c r="H22" s="17">
        <v>0.001</v>
      </c>
      <c r="I22" s="14">
        <v>276.0</v>
      </c>
      <c r="J22" s="22" t="s">
        <v>580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24" t="s">
        <v>581</v>
      </c>
      <c r="B23" s="19" t="s">
        <v>582</v>
      </c>
      <c r="C23" s="20" t="s">
        <v>583</v>
      </c>
      <c r="D23" s="16" t="str">
        <f>IFERROR(__xludf.DUMMYFUNCTION("REGEXREPLACE(C23,""https://adastat.net/accounts/"","""")"),"da7b635032797fe2b879321f3276d398d5271277a34ce6f0186d7c4b")</f>
        <v>da7b635032797fe2b879321f3276d398d5271277a34ce6f0186d7c4b</v>
      </c>
      <c r="E23" s="16" t="s">
        <v>584</v>
      </c>
      <c r="F23" s="14" t="s">
        <v>585</v>
      </c>
      <c r="G23" s="14" t="str">
        <f>IFERROR(__xludf.DUMMYFUNCTION("REGEXEXTRACT(F23,""\d.\d+%"")"),"0.03%")</f>
        <v>0.03%</v>
      </c>
      <c r="H23" s="17">
        <v>3.0E-4</v>
      </c>
      <c r="I23" s="14">
        <v>250.0</v>
      </c>
      <c r="J23" s="22" t="s">
        <v>586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24" t="s">
        <v>587</v>
      </c>
      <c r="B24" s="19" t="s">
        <v>588</v>
      </c>
      <c r="C24" s="20" t="s">
        <v>589</v>
      </c>
      <c r="D24" s="16" t="str">
        <f>IFERROR(__xludf.DUMMYFUNCTION("REGEXREPLACE(C24,""https://adastat.net/accounts/"","""")"),"6309b648bdc3a4da1b5b61a20aa0482e14822365b488d6a6065b964b")</f>
        <v>6309b648bdc3a4da1b5b61a20aa0482e14822365b488d6a6065b964b</v>
      </c>
      <c r="E24" s="16" t="s">
        <v>590</v>
      </c>
      <c r="F24" s="14" t="s">
        <v>591</v>
      </c>
      <c r="G24" s="14" t="str">
        <f>IFERROR(__xludf.DUMMYFUNCTION("REGEXEXTRACT(F24,""\d.\d+%"")"),"0.02%")</f>
        <v>0.02%</v>
      </c>
      <c r="H24" s="17">
        <v>2.0E-4</v>
      </c>
      <c r="I24" s="14">
        <v>247.0</v>
      </c>
      <c r="J24" s="22" t="s">
        <v>592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24" t="s">
        <v>593</v>
      </c>
      <c r="B25" s="19" t="s">
        <v>594</v>
      </c>
      <c r="C25" s="20" t="s">
        <v>595</v>
      </c>
      <c r="D25" s="16" t="str">
        <f>IFERROR(__xludf.DUMMYFUNCTION("REGEXREPLACE(C25,""https://adastat.net/accounts/"","""")"),"e00ee1ca954220bc0d144b24172c4d0bc38f2b6684bf64a02909cbd4")</f>
        <v>e00ee1ca954220bc0d144b24172c4d0bc38f2b6684bf64a02909cbd4</v>
      </c>
      <c r="E25" s="16" t="s">
        <v>596</v>
      </c>
      <c r="F25" s="14" t="s">
        <v>597</v>
      </c>
      <c r="G25" s="14" t="str">
        <f>IFERROR(__xludf.DUMMYFUNCTION("REGEXEXTRACT(F25,""\d.\d+%"")"),"0.02%")</f>
        <v>0.02%</v>
      </c>
      <c r="H25" s="17">
        <v>2.0E-4</v>
      </c>
      <c r="I25" s="14">
        <v>241.0</v>
      </c>
      <c r="J25" s="22" t="s">
        <v>598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24" t="s">
        <v>599</v>
      </c>
      <c r="B26" s="19" t="s">
        <v>600</v>
      </c>
      <c r="C26" s="20" t="s">
        <v>601</v>
      </c>
      <c r="D26" s="16" t="str">
        <f>IFERROR(__xludf.DUMMYFUNCTION("REGEXREPLACE(C26,""https://adastat.net/accounts/"","""")"),"adf056f22c9706739b51987f655c8812498116e795a0d1d48f61c576")</f>
        <v>adf056f22c9706739b51987f655c8812498116e795a0d1d48f61c576</v>
      </c>
      <c r="E26" s="16" t="s">
        <v>602</v>
      </c>
      <c r="F26" s="14" t="s">
        <v>603</v>
      </c>
      <c r="G26" s="14" t="str">
        <f>IFERROR(__xludf.DUMMYFUNCTION("REGEXEXTRACT(F26,""\d.\d+%"")"),"0.03%")</f>
        <v>0.03%</v>
      </c>
      <c r="H26" s="17">
        <v>3.0E-4</v>
      </c>
      <c r="I26" s="14">
        <v>205.0</v>
      </c>
      <c r="J26" s="22" t="s">
        <v>604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24" t="s">
        <v>605</v>
      </c>
      <c r="B27" s="19" t="s">
        <v>606</v>
      </c>
      <c r="C27" s="20" t="s">
        <v>607</v>
      </c>
      <c r="D27" s="16" t="str">
        <f>IFERROR(__xludf.DUMMYFUNCTION("REGEXREPLACE(C27,""https://adastat.net/accounts/"","""")"),"26d2c37cbcd1f42276bf4feb0070cbac9e6e63cd226e71d7b5978fbe")</f>
        <v>26d2c37cbcd1f42276bf4feb0070cbac9e6e63cd226e71d7b5978fbe</v>
      </c>
      <c r="E27" s="16" t="s">
        <v>608</v>
      </c>
      <c r="F27" s="14" t="s">
        <v>609</v>
      </c>
      <c r="G27" s="14" t="str">
        <f>IFERROR(__xludf.DUMMYFUNCTION("REGEXEXTRACT(F27,""\d.\d+%"")"),"0.21%")</f>
        <v>0.21%</v>
      </c>
      <c r="H27" s="17">
        <v>0.0021</v>
      </c>
      <c r="I27" s="14">
        <v>199.0</v>
      </c>
      <c r="J27" s="22" t="s">
        <v>610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24" t="s">
        <v>611</v>
      </c>
      <c r="B28" s="19" t="s">
        <v>612</v>
      </c>
      <c r="C28" s="20" t="s">
        <v>613</v>
      </c>
      <c r="D28" s="16" t="str">
        <f>IFERROR(__xludf.DUMMYFUNCTION("REGEXREPLACE(C28,""https://adastat.net/accounts/"","""")"),"724b9c9b1b8ae00028a4d15b0bd8d3bf01c059e8f5436209fb2b4ba5")</f>
        <v>724b9c9b1b8ae00028a4d15b0bd8d3bf01c059e8f5436209fb2b4ba5</v>
      </c>
      <c r="E28" s="16" t="s">
        <v>614</v>
      </c>
      <c r="F28" s="14" t="s">
        <v>615</v>
      </c>
      <c r="G28" s="14" t="str">
        <f>IFERROR(__xludf.DUMMYFUNCTION("REGEXEXTRACT(F28,""\d.\d+%"")"),"0.04%")</f>
        <v>0.04%</v>
      </c>
      <c r="H28" s="17">
        <v>4.0E-4</v>
      </c>
      <c r="I28" s="14">
        <v>199.0</v>
      </c>
      <c r="J28" s="22" t="s">
        <v>616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14" t="s">
        <v>468</v>
      </c>
      <c r="B29" s="19" t="s">
        <v>617</v>
      </c>
      <c r="C29" s="20" t="s">
        <v>618</v>
      </c>
      <c r="D29" s="16" t="str">
        <f>IFERROR(__xludf.DUMMYFUNCTION("REGEXREPLACE(C29,""https://adastat.net/accounts/"","""")"),"5e52a33cfd49c9fd412e513546475ac1fc9b515250079fbc3c9fb399")</f>
        <v>5e52a33cfd49c9fd412e513546475ac1fc9b515250079fbc3c9fb399</v>
      </c>
      <c r="E29" s="16" t="s">
        <v>619</v>
      </c>
      <c r="F29" s="14" t="s">
        <v>620</v>
      </c>
      <c r="G29" s="14" t="str">
        <f>IFERROR(__xludf.DUMMYFUNCTION("REGEXEXTRACT(F29,""\d.\d+%"")"),"0.03%")</f>
        <v>0.03%</v>
      </c>
      <c r="H29" s="17">
        <v>3.0E-4</v>
      </c>
      <c r="I29" s="14">
        <v>191.0</v>
      </c>
      <c r="J29" s="22" t="s">
        <v>621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24" t="s">
        <v>622</v>
      </c>
      <c r="B30" s="19" t="s">
        <v>623</v>
      </c>
      <c r="C30" s="20" t="s">
        <v>624</v>
      </c>
      <c r="D30" s="16" t="str">
        <f>IFERROR(__xludf.DUMMYFUNCTION("REGEXREPLACE(C30,""https://adastat.net/accounts/"","""")"),"55f0522fd84833aded7e9e81aaec305076bb8a6693433032170038b5")</f>
        <v>55f0522fd84833aded7e9e81aaec305076bb8a6693433032170038b5</v>
      </c>
      <c r="E30" s="16" t="s">
        <v>625</v>
      </c>
      <c r="F30" s="14" t="s">
        <v>626</v>
      </c>
      <c r="G30" s="14" t="str">
        <f>IFERROR(__xludf.DUMMYFUNCTION("REGEXEXTRACT(F30,""\d.\d+%"")"),"0.16%")</f>
        <v>0.16%</v>
      </c>
      <c r="H30" s="17">
        <v>0.0016</v>
      </c>
      <c r="I30" s="14">
        <v>186.0</v>
      </c>
      <c r="J30" s="22" t="s">
        <v>627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24" t="s">
        <v>628</v>
      </c>
      <c r="B31" s="19" t="s">
        <v>629</v>
      </c>
      <c r="C31" s="20" t="s">
        <v>630</v>
      </c>
      <c r="D31" s="16" t="str">
        <f>IFERROR(__xludf.DUMMYFUNCTION("REGEXREPLACE(C31,""https://adastat.net/accounts/"","""")"),"75575672e2b340650cc43c3006c7618d92b78e345fba47b6beb513cc")</f>
        <v>75575672e2b340650cc43c3006c7618d92b78e345fba47b6beb513cc</v>
      </c>
      <c r="E31" s="16" t="s">
        <v>631</v>
      </c>
      <c r="F31" s="14" t="s">
        <v>632</v>
      </c>
      <c r="G31" s="14" t="str">
        <f>IFERROR(__xludf.DUMMYFUNCTION("REGEXEXTRACT(F31,""\d.\d+%"")"),"0.20%")</f>
        <v>0.20%</v>
      </c>
      <c r="H31" s="17">
        <v>0.002</v>
      </c>
      <c r="I31" s="14">
        <v>183.0</v>
      </c>
      <c r="J31" s="22" t="s">
        <v>633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24" t="s">
        <v>634</v>
      </c>
      <c r="B32" s="19" t="s">
        <v>635</v>
      </c>
      <c r="C32" s="20" t="s">
        <v>636</v>
      </c>
      <c r="D32" s="16" t="str">
        <f>IFERROR(__xludf.DUMMYFUNCTION("REGEXREPLACE(C32,""https://adastat.net/accounts/"","""")"),"607c210af9179979cc2b1663a52bba2de6c9b1ad6651b81e9ae5607f")</f>
        <v>607c210af9179979cc2b1663a52bba2de6c9b1ad6651b81e9ae5607f</v>
      </c>
      <c r="E32" s="16" t="s">
        <v>637</v>
      </c>
      <c r="F32" s="14" t="s">
        <v>638</v>
      </c>
      <c r="G32" s="14" t="str">
        <f>IFERROR(__xludf.DUMMYFUNCTION("REGEXEXTRACT(F32,""\d.\d+%"")"),"0.02%")</f>
        <v>0.02%</v>
      </c>
      <c r="H32" s="17">
        <v>2.0E-4</v>
      </c>
      <c r="I32" s="14">
        <v>163.0</v>
      </c>
      <c r="J32" s="22" t="s">
        <v>639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24" t="s">
        <v>640</v>
      </c>
      <c r="B33" s="19" t="s">
        <v>641</v>
      </c>
      <c r="C33" s="20" t="s">
        <v>642</v>
      </c>
      <c r="D33" s="16" t="str">
        <f>IFERROR(__xludf.DUMMYFUNCTION("REGEXREPLACE(C33,""https://adastat.net/accounts/"","""")"),"b9b45ac49bd0db4d68820af95811759c030137bd750d4a266bc47bea")</f>
        <v>b9b45ac49bd0db4d68820af95811759c030137bd750d4a266bc47bea</v>
      </c>
      <c r="E33" s="16" t="s">
        <v>643</v>
      </c>
      <c r="F33" s="14" t="s">
        <v>644</v>
      </c>
      <c r="G33" s="14" t="str">
        <f>IFERROR(__xludf.DUMMYFUNCTION("REGEXEXTRACT(F33,""\d.\d+%"")"),"0.14%")</f>
        <v>0.14%</v>
      </c>
      <c r="H33" s="17">
        <v>0.0014</v>
      </c>
      <c r="I33" s="14">
        <v>148.0</v>
      </c>
      <c r="J33" s="22" t="s">
        <v>645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24" t="s">
        <v>646</v>
      </c>
      <c r="B34" s="19" t="s">
        <v>647</v>
      </c>
      <c r="C34" s="20" t="s">
        <v>648</v>
      </c>
      <c r="D34" s="16" t="str">
        <f>IFERROR(__xludf.DUMMYFUNCTION("REGEXREPLACE(C34,""https://adastat.net/accounts/"","""")"),"a5ed61a1ba8fd74307ad9034e3901b8e71c496c87de9658279ee27d6")</f>
        <v>a5ed61a1ba8fd74307ad9034e3901b8e71c496c87de9658279ee27d6</v>
      </c>
      <c r="E34" s="16" t="s">
        <v>649</v>
      </c>
      <c r="F34" s="14" t="s">
        <v>650</v>
      </c>
      <c r="G34" s="14" t="str">
        <f>IFERROR(__xludf.DUMMYFUNCTION("REGEXEXTRACT(F34,""\d.\d+%"")"),"0.04%")</f>
        <v>0.04%</v>
      </c>
      <c r="H34" s="17">
        <v>4.0E-4</v>
      </c>
      <c r="I34" s="14">
        <v>147.0</v>
      </c>
      <c r="J34" s="22" t="s">
        <v>651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24" t="s">
        <v>652</v>
      </c>
      <c r="B35" s="19" t="s">
        <v>653</v>
      </c>
      <c r="C35" s="20" t="s">
        <v>654</v>
      </c>
      <c r="D35" s="16" t="str">
        <f>IFERROR(__xludf.DUMMYFUNCTION("REGEXREPLACE(C35,""https://adastat.net/accounts/"","""")"),"86630787f667f68872c0e18cc655a9d58d4bb02b1d38d4c39f081d1f")</f>
        <v>86630787f667f68872c0e18cc655a9d58d4bb02b1d38d4c39f081d1f</v>
      </c>
      <c r="E35" s="16" t="s">
        <v>655</v>
      </c>
      <c r="F35" s="14" t="s">
        <v>656</v>
      </c>
      <c r="G35" s="14" t="str">
        <f>IFERROR(__xludf.DUMMYFUNCTION("REGEXEXTRACT(F35,""\d.\d+%"")"),"0.21%")</f>
        <v>0.21%</v>
      </c>
      <c r="H35" s="17">
        <v>0.0021</v>
      </c>
      <c r="I35" s="14">
        <v>142.0</v>
      </c>
      <c r="J35" s="22" t="s">
        <v>657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24" t="s">
        <v>658</v>
      </c>
      <c r="B36" s="19" t="s">
        <v>659</v>
      </c>
      <c r="C36" s="20" t="s">
        <v>660</v>
      </c>
      <c r="D36" s="16" t="str">
        <f>IFERROR(__xludf.DUMMYFUNCTION("REGEXREPLACE(C36,""https://adastat.net/accounts/"","""")"),"9d4a1837dafb29b912456971c64532d3554a0dc3f4943b163dd3d8ac")</f>
        <v>9d4a1837dafb29b912456971c64532d3554a0dc3f4943b163dd3d8ac</v>
      </c>
      <c r="E36" s="16" t="s">
        <v>661</v>
      </c>
      <c r="F36" s="14" t="s">
        <v>662</v>
      </c>
      <c r="G36" s="14" t="str">
        <f>IFERROR(__xludf.DUMMYFUNCTION("REGEXEXTRACT(F36,""\d.\d+%"")"),"0.21%")</f>
        <v>0.21%</v>
      </c>
      <c r="H36" s="17">
        <v>0.0021</v>
      </c>
      <c r="I36" s="14">
        <v>141.0</v>
      </c>
      <c r="J36" s="22" t="s">
        <v>663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24" t="s">
        <v>664</v>
      </c>
      <c r="B37" s="19" t="s">
        <v>665</v>
      </c>
      <c r="C37" s="20" t="s">
        <v>666</v>
      </c>
      <c r="D37" s="16" t="str">
        <f>IFERROR(__xludf.DUMMYFUNCTION("REGEXREPLACE(C37,""https://adastat.net/accounts/"","""")"),"f7b01e48170391ab492f519aa6e0c0966d5120c39f4ec69ae8991447")</f>
        <v>f7b01e48170391ab492f519aa6e0c0966d5120c39f4ec69ae8991447</v>
      </c>
      <c r="E37" s="16" t="s">
        <v>667</v>
      </c>
      <c r="F37" s="14" t="s">
        <v>668</v>
      </c>
      <c r="G37" s="14" t="str">
        <f>IFERROR(__xludf.DUMMYFUNCTION("REGEXEXTRACT(F37,""\d.\d+%"")"),"0.02%")</f>
        <v>0.02%</v>
      </c>
      <c r="H37" s="17">
        <v>2.0E-4</v>
      </c>
      <c r="I37" s="14">
        <v>138.0</v>
      </c>
      <c r="J37" s="22" t="s">
        <v>669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14" t="s">
        <v>468</v>
      </c>
      <c r="B38" s="19" t="s">
        <v>670</v>
      </c>
      <c r="C38" s="20" t="s">
        <v>671</v>
      </c>
      <c r="D38" s="16" t="str">
        <f>IFERROR(__xludf.DUMMYFUNCTION("REGEXREPLACE(C38,""https://adastat.net/accounts/"","""")"),"51ec6fbbc6eeada572614b1a82bd6f52c7d4b2be079d833d5f0628c7")</f>
        <v>51ec6fbbc6eeada572614b1a82bd6f52c7d4b2be079d833d5f0628c7</v>
      </c>
      <c r="E38" s="16" t="s">
        <v>672</v>
      </c>
      <c r="F38" s="14" t="s">
        <v>673</v>
      </c>
      <c r="G38" s="14" t="str">
        <f>IFERROR(__xludf.DUMMYFUNCTION("REGEXEXTRACT(F38,""\d.\d+%"")"),"0.08%")</f>
        <v>0.08%</v>
      </c>
      <c r="H38" s="17">
        <v>8.0E-4</v>
      </c>
      <c r="I38" s="14">
        <v>138.0</v>
      </c>
      <c r="J38" s="22" t="s">
        <v>674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24" t="s">
        <v>675</v>
      </c>
      <c r="B39" s="19" t="s">
        <v>676</v>
      </c>
      <c r="C39" s="20" t="s">
        <v>677</v>
      </c>
      <c r="D39" s="16" t="str">
        <f>IFERROR(__xludf.DUMMYFUNCTION("REGEXREPLACE(C39,""https://adastat.net/accounts/"","""")"),"d92932162ebd6171785f023a73a3d6c6de69e2c71a85a067be7f86f4")</f>
        <v>d92932162ebd6171785f023a73a3d6c6de69e2c71a85a067be7f86f4</v>
      </c>
      <c r="E39" s="16" t="s">
        <v>678</v>
      </c>
      <c r="F39" s="14" t="s">
        <v>679</v>
      </c>
      <c r="G39" s="14" t="str">
        <f>IFERROR(__xludf.DUMMYFUNCTION("REGEXEXTRACT(F39,""\d.\d+%"")"),"0.21%")</f>
        <v>0.21%</v>
      </c>
      <c r="H39" s="17">
        <v>0.0021</v>
      </c>
      <c r="I39" s="14">
        <v>133.0</v>
      </c>
      <c r="J39" s="22" t="s">
        <v>680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24" t="s">
        <v>681</v>
      </c>
      <c r="B40" s="19" t="s">
        <v>682</v>
      </c>
      <c r="C40" s="20" t="s">
        <v>683</v>
      </c>
      <c r="D40" s="16" t="str">
        <f>IFERROR(__xludf.DUMMYFUNCTION("REGEXREPLACE(C40,""https://adastat.net/accounts/"","""")"),"594de143ce4381d52b713aadcd4805db17e2a48d524551503cc600dd")</f>
        <v>594de143ce4381d52b713aadcd4805db17e2a48d524551503cc600dd</v>
      </c>
      <c r="E40" s="16" t="s">
        <v>684</v>
      </c>
      <c r="F40" s="14" t="s">
        <v>685</v>
      </c>
      <c r="G40" s="14" t="str">
        <f>IFERROR(__xludf.DUMMYFUNCTION("REGEXEXTRACT(F40,""\d.\d+%"")"),"0.02%")</f>
        <v>0.02%</v>
      </c>
      <c r="H40" s="17">
        <v>2.0E-4</v>
      </c>
      <c r="I40" s="14">
        <v>132.0</v>
      </c>
      <c r="J40" s="22" t="s">
        <v>686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24" t="s">
        <v>687</v>
      </c>
      <c r="B41" s="19" t="s">
        <v>688</v>
      </c>
      <c r="C41" s="20" t="s">
        <v>689</v>
      </c>
      <c r="D41" s="16" t="str">
        <f>IFERROR(__xludf.DUMMYFUNCTION("REGEXREPLACE(C41,""https://adastat.net/accounts/"","""")"),"3bf2100d74744896d0fcbb91e43a575f71be285e955901e6d47b27c3")</f>
        <v>3bf2100d74744896d0fcbb91e43a575f71be285e955901e6d47b27c3</v>
      </c>
      <c r="E41" s="16" t="s">
        <v>690</v>
      </c>
      <c r="F41" s="14" t="s">
        <v>691</v>
      </c>
      <c r="G41" s="14" t="str">
        <f>IFERROR(__xludf.DUMMYFUNCTION("REGEXEXTRACT(F41,""\d.\d+%"")"),"0.21%")</f>
        <v>0.21%</v>
      </c>
      <c r="H41" s="17">
        <v>0.0021</v>
      </c>
      <c r="I41" s="14">
        <v>131.0</v>
      </c>
      <c r="J41" s="22" t="s">
        <v>692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24" t="s">
        <v>693</v>
      </c>
      <c r="B42" s="19" t="s">
        <v>694</v>
      </c>
      <c r="C42" s="20" t="s">
        <v>695</v>
      </c>
      <c r="D42" s="16" t="str">
        <f>IFERROR(__xludf.DUMMYFUNCTION("REGEXREPLACE(C42,""https://adastat.net/accounts/"","""")"),"45edef428a52d57c46665123d628e6295ea1c8d604e0fe85ee480de3")</f>
        <v>45edef428a52d57c46665123d628e6295ea1c8d604e0fe85ee480de3</v>
      </c>
      <c r="E42" s="16" t="s">
        <v>696</v>
      </c>
      <c r="F42" s="14" t="s">
        <v>472</v>
      </c>
      <c r="G42" s="14" t="str">
        <f>IFERROR(__xludf.DUMMYFUNCTION("REGEXEXTRACT(F42,""\d.\d+%"")"),"0.02%")</f>
        <v>0.02%</v>
      </c>
      <c r="H42" s="17">
        <v>2.0E-4</v>
      </c>
      <c r="I42" s="14">
        <v>131.0</v>
      </c>
      <c r="J42" s="22" t="s">
        <v>697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24" t="s">
        <v>698</v>
      </c>
      <c r="B43" s="19" t="s">
        <v>699</v>
      </c>
      <c r="C43" s="20" t="s">
        <v>700</v>
      </c>
      <c r="D43" s="16" t="str">
        <f>IFERROR(__xludf.DUMMYFUNCTION("REGEXREPLACE(C43,""https://adastat.net/accounts/"","""")"),"9ab710fa5a23e5d5c6fc3f8eb5f22b5ba36360e569f4c98a6e2f342d")</f>
        <v>9ab710fa5a23e5d5c6fc3f8eb5f22b5ba36360e569f4c98a6e2f342d</v>
      </c>
      <c r="E43" s="16" t="s">
        <v>701</v>
      </c>
      <c r="F43" s="14" t="s">
        <v>702</v>
      </c>
      <c r="G43" s="14" t="str">
        <f>IFERROR(__xludf.DUMMYFUNCTION("REGEXEXTRACT(F43,""\d.\d+%"")"),"0.21%")</f>
        <v>0.21%</v>
      </c>
      <c r="H43" s="17">
        <v>0.0021</v>
      </c>
      <c r="I43" s="14">
        <v>130.0</v>
      </c>
      <c r="J43" s="22" t="s">
        <v>703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24" t="s">
        <v>704</v>
      </c>
      <c r="B44" s="19" t="s">
        <v>705</v>
      </c>
      <c r="C44" s="20" t="s">
        <v>706</v>
      </c>
      <c r="D44" s="16" t="str">
        <f>IFERROR(__xludf.DUMMYFUNCTION("REGEXREPLACE(C44,""https://adastat.net/accounts/"","""")"),"cfe90c9f6b7177b2f56aac6f2aeae98ebf7720a944cd8c95415d8955")</f>
        <v>cfe90c9f6b7177b2f56aac6f2aeae98ebf7720a944cd8c95415d8955</v>
      </c>
      <c r="E44" s="16" t="s">
        <v>707</v>
      </c>
      <c r="F44" s="14" t="s">
        <v>708</v>
      </c>
      <c r="G44" s="14" t="str">
        <f>IFERROR(__xludf.DUMMYFUNCTION("REGEXEXTRACT(F44,""\d.\d+%"")"),"0.03%")</f>
        <v>0.03%</v>
      </c>
      <c r="H44" s="17">
        <v>3.0E-4</v>
      </c>
      <c r="I44" s="14">
        <v>121.0</v>
      </c>
      <c r="J44" s="22" t="s">
        <v>709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24" t="s">
        <v>710</v>
      </c>
      <c r="B45" s="19" t="s">
        <v>711</v>
      </c>
      <c r="C45" s="20" t="s">
        <v>712</v>
      </c>
      <c r="D45" s="16" t="str">
        <f>IFERROR(__xludf.DUMMYFUNCTION("REGEXREPLACE(C45,""https://adastat.net/accounts/"","""")"),"34a324301b04667486516609760dde7fc54a60d019d39a3d872ade17")</f>
        <v>34a324301b04667486516609760dde7fc54a60d019d39a3d872ade17</v>
      </c>
      <c r="E45" s="16" t="s">
        <v>713</v>
      </c>
      <c r="F45" s="14" t="s">
        <v>714</v>
      </c>
      <c r="G45" s="14" t="str">
        <f>IFERROR(__xludf.DUMMYFUNCTION("REGEXEXTRACT(F45,""\d.\d+%"")"),"0.07%")</f>
        <v>0.07%</v>
      </c>
      <c r="H45" s="17">
        <v>7.0E-4</v>
      </c>
      <c r="I45" s="14">
        <v>118.0</v>
      </c>
      <c r="J45" s="22" t="s">
        <v>715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24" t="s">
        <v>716</v>
      </c>
      <c r="B46" s="19" t="s">
        <v>717</v>
      </c>
      <c r="C46" s="20" t="s">
        <v>718</v>
      </c>
      <c r="D46" s="16" t="str">
        <f>IFERROR(__xludf.DUMMYFUNCTION("REGEXREPLACE(C46,""https://adastat.net/accounts/"","""")"),"cb732f86625a06f4af72bae56ffc3620826169cabe2a2a653ebe3c2b")</f>
        <v>cb732f86625a06f4af72bae56ffc3620826169cabe2a2a653ebe3c2b</v>
      </c>
      <c r="E46" s="16" t="s">
        <v>719</v>
      </c>
      <c r="F46" s="14" t="s">
        <v>720</v>
      </c>
      <c r="G46" s="14" t="str">
        <f>IFERROR(__xludf.DUMMYFUNCTION("REGEXEXTRACT(F46,""\d.\d+%"")"),"0.13%")</f>
        <v>0.13%</v>
      </c>
      <c r="H46" s="17">
        <v>0.0013</v>
      </c>
      <c r="I46" s="14">
        <v>114.0</v>
      </c>
      <c r="J46" s="22" t="s">
        <v>721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24" t="s">
        <v>722</v>
      </c>
      <c r="B47" s="19" t="s">
        <v>723</v>
      </c>
      <c r="C47" s="20" t="s">
        <v>724</v>
      </c>
      <c r="D47" s="16" t="str">
        <f>IFERROR(__xludf.DUMMYFUNCTION("REGEXREPLACE(C47,""https://adastat.net/accounts/"","""")"),"afefc33ef6202a1bc986ae869798a88ae7d35240d1bca8e165671c0a")</f>
        <v>afefc33ef6202a1bc986ae869798a88ae7d35240d1bca8e165671c0a</v>
      </c>
      <c r="E47" s="16" t="s">
        <v>725</v>
      </c>
      <c r="F47" s="14" t="s">
        <v>726</v>
      </c>
      <c r="G47" s="14" t="str">
        <f>IFERROR(__xludf.DUMMYFUNCTION("REGEXEXTRACT(F47,""\d.\d+%"")"),"0.06%")</f>
        <v>0.06%</v>
      </c>
      <c r="H47" s="17">
        <v>6.0E-4</v>
      </c>
      <c r="I47" s="14">
        <v>114.0</v>
      </c>
      <c r="J47" s="22" t="s">
        <v>727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24" t="s">
        <v>728</v>
      </c>
      <c r="B48" s="19" t="s">
        <v>729</v>
      </c>
      <c r="C48" s="20" t="s">
        <v>730</v>
      </c>
      <c r="D48" s="16" t="str">
        <f>IFERROR(__xludf.DUMMYFUNCTION("REGEXREPLACE(C48,""https://adastat.net/accounts/"","""")"),"454ec44fd91302f45ede969429359e8306045b1d20cc686dd9ab9d36")</f>
        <v>454ec44fd91302f45ede969429359e8306045b1d20cc686dd9ab9d36</v>
      </c>
      <c r="E48" s="16" t="s">
        <v>731</v>
      </c>
      <c r="F48" s="14" t="s">
        <v>732</v>
      </c>
      <c r="G48" s="14" t="str">
        <f>IFERROR(__xludf.DUMMYFUNCTION("REGEXEXTRACT(F48,""\d.\d+%"")"),"0.09%")</f>
        <v>0.09%</v>
      </c>
      <c r="H48" s="17">
        <v>9.0E-4</v>
      </c>
      <c r="I48" s="14">
        <v>109.0</v>
      </c>
      <c r="J48" s="22" t="s">
        <v>733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24" t="s">
        <v>734</v>
      </c>
      <c r="B49" s="19" t="s">
        <v>735</v>
      </c>
      <c r="C49" s="20" t="s">
        <v>736</v>
      </c>
      <c r="D49" s="16" t="str">
        <f>IFERROR(__xludf.DUMMYFUNCTION("REGEXREPLACE(C49,""https://adastat.net/accounts/"","""")"),"77cfe27287b51cc1a4eec2743a49edcfdcfedbff78bcd504b6872a51")</f>
        <v>77cfe27287b51cc1a4eec2743a49edcfdcfedbff78bcd504b6872a51</v>
      </c>
      <c r="E49" s="16" t="s">
        <v>737</v>
      </c>
      <c r="F49" s="14" t="s">
        <v>738</v>
      </c>
      <c r="G49" s="14" t="str">
        <f>IFERROR(__xludf.DUMMYFUNCTION("REGEXEXTRACT(F49,""\d.\d+%"")"),"0.17%")</f>
        <v>0.17%</v>
      </c>
      <c r="H49" s="17">
        <v>0.0017</v>
      </c>
      <c r="I49" s="14">
        <v>108.0</v>
      </c>
      <c r="J49" s="22" t="s">
        <v>739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24" t="s">
        <v>740</v>
      </c>
      <c r="B50" s="19" t="s">
        <v>741</v>
      </c>
      <c r="C50" s="20" t="s">
        <v>742</v>
      </c>
      <c r="D50" s="16" t="str">
        <f>IFERROR(__xludf.DUMMYFUNCTION("REGEXREPLACE(C50,""https://adastat.net/accounts/"","""")"),"764dcf557b2859c76e225b04517a27235e2cbc4b093eb2137e4957f1")</f>
        <v>764dcf557b2859c76e225b04517a27235e2cbc4b093eb2137e4957f1</v>
      </c>
      <c r="E50" s="16" t="s">
        <v>743</v>
      </c>
      <c r="F50" s="14" t="s">
        <v>744</v>
      </c>
      <c r="G50" s="14" t="str">
        <f>IFERROR(__xludf.DUMMYFUNCTION("REGEXEXTRACT(F50,""\d.\d+%"")"),"0.02%")</f>
        <v>0.02%</v>
      </c>
      <c r="H50" s="17">
        <v>2.0E-4</v>
      </c>
      <c r="I50" s="14">
        <v>107.0</v>
      </c>
      <c r="J50" s="22" t="s">
        <v>745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24" t="s">
        <v>746</v>
      </c>
      <c r="B51" s="19" t="s">
        <v>747</v>
      </c>
      <c r="C51" s="20" t="s">
        <v>748</v>
      </c>
      <c r="D51" s="16" t="str">
        <f>IFERROR(__xludf.DUMMYFUNCTION("REGEXREPLACE(C51,""https://adastat.net/accounts/"","""")"),"0e7e6664809738399ae47108203dd897855014767be7c4730d1f0a80")</f>
        <v>0e7e6664809738399ae47108203dd897855014767be7c4730d1f0a80</v>
      </c>
      <c r="E51" s="16" t="s">
        <v>749</v>
      </c>
      <c r="F51" s="14" t="s">
        <v>750</v>
      </c>
      <c r="G51" s="14" t="str">
        <f>IFERROR(__xludf.DUMMYFUNCTION("REGEXEXTRACT(F51,""\d.\d+%"")"),"0.22%")</f>
        <v>0.22%</v>
      </c>
      <c r="H51" s="17">
        <v>0.0022</v>
      </c>
      <c r="I51" s="14">
        <v>103.0</v>
      </c>
      <c r="J51" s="22" t="s">
        <v>751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24" t="s">
        <v>752</v>
      </c>
      <c r="B52" s="19" t="s">
        <v>753</v>
      </c>
      <c r="C52" s="20" t="s">
        <v>754</v>
      </c>
      <c r="D52" s="16" t="str">
        <f>IFERROR(__xludf.DUMMYFUNCTION("REGEXREPLACE(C52,""https://adastat.net/accounts/"","""")"),"7b2fe7fa8c91b6e1df0e3d31d9af4744df7f9476a11a3ac20c62c137")</f>
        <v>7b2fe7fa8c91b6e1df0e3d31d9af4744df7f9476a11a3ac20c62c137</v>
      </c>
      <c r="E52" s="16" t="s">
        <v>755</v>
      </c>
      <c r="F52" s="14" t="s">
        <v>756</v>
      </c>
      <c r="G52" s="14" t="str">
        <f>IFERROR(__xludf.DUMMYFUNCTION("REGEXEXTRACT(F52,""\d.\d+%"")"),"0.03%")</f>
        <v>0.03%</v>
      </c>
      <c r="H52" s="17">
        <v>3.0E-4</v>
      </c>
      <c r="I52" s="14">
        <v>101.0</v>
      </c>
      <c r="J52" s="22" t="s">
        <v>757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24" t="s">
        <v>758</v>
      </c>
      <c r="B53" s="19" t="s">
        <v>759</v>
      </c>
      <c r="C53" s="20" t="s">
        <v>760</v>
      </c>
      <c r="D53" s="16" t="str">
        <f>IFERROR(__xludf.DUMMYFUNCTION("REGEXREPLACE(C53,""https://adastat.net/accounts/"","""")"),"7b7aeb4eb5cb9be8f41c15bf0bc7797c52be6819e2c3bc3535449f05")</f>
        <v>7b7aeb4eb5cb9be8f41c15bf0bc7797c52be6819e2c3bc3535449f05</v>
      </c>
      <c r="E53" s="16" t="s">
        <v>761</v>
      </c>
      <c r="F53" s="14" t="s">
        <v>762</v>
      </c>
      <c r="G53" s="14" t="str">
        <f>IFERROR(__xludf.DUMMYFUNCTION("REGEXEXTRACT(F53,""\d.\d+%"")"),"0.21%")</f>
        <v>0.21%</v>
      </c>
      <c r="H53" s="17">
        <v>0.0021</v>
      </c>
      <c r="I53" s="14">
        <v>101.0</v>
      </c>
      <c r="J53" s="22" t="s">
        <v>763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24" t="s">
        <v>764</v>
      </c>
      <c r="B54" s="19" t="s">
        <v>765</v>
      </c>
      <c r="C54" s="20" t="s">
        <v>766</v>
      </c>
      <c r="D54" s="16" t="str">
        <f>IFERROR(__xludf.DUMMYFUNCTION("REGEXREPLACE(C54,""https://adastat.net/accounts/"","""")"),"31ce691e1ced705bc72a36c8c5417ea745a2fdc900bde18966611b15")</f>
        <v>31ce691e1ced705bc72a36c8c5417ea745a2fdc900bde18966611b15</v>
      </c>
      <c r="E54" s="16" t="s">
        <v>767</v>
      </c>
      <c r="F54" s="14" t="s">
        <v>768</v>
      </c>
      <c r="G54" s="14" t="str">
        <f>IFERROR(__xludf.DUMMYFUNCTION("REGEXEXTRACT(F54,""\d.\d+%"")"),"0.02%")</f>
        <v>0.02%</v>
      </c>
      <c r="H54" s="17">
        <v>2.0E-4</v>
      </c>
      <c r="I54" s="14">
        <v>101.0</v>
      </c>
      <c r="J54" s="22" t="s">
        <v>769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24" t="s">
        <v>770</v>
      </c>
      <c r="B55" s="19" t="s">
        <v>771</v>
      </c>
      <c r="C55" s="20" t="s">
        <v>772</v>
      </c>
      <c r="D55" s="16" t="str">
        <f>IFERROR(__xludf.DUMMYFUNCTION("REGEXREPLACE(C55,""https://adastat.net/accounts/"","""")"),"346505c0c4fd565bff6c02333b107c39aa1cd2ace19a19dd42337b1c")</f>
        <v>346505c0c4fd565bff6c02333b107c39aa1cd2ace19a19dd42337b1c</v>
      </c>
      <c r="E55" s="16" t="s">
        <v>773</v>
      </c>
      <c r="F55" s="14" t="s">
        <v>774</v>
      </c>
      <c r="G55" s="14" t="str">
        <f>IFERROR(__xludf.DUMMYFUNCTION("REGEXEXTRACT(F55,""\d.\d+%"")"),"0.03%")</f>
        <v>0.03%</v>
      </c>
      <c r="H55" s="17">
        <v>3.0E-4</v>
      </c>
      <c r="I55" s="14">
        <v>93.0</v>
      </c>
      <c r="J55" s="22" t="s">
        <v>775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24" t="s">
        <v>776</v>
      </c>
      <c r="B56" s="25" t="s">
        <v>777</v>
      </c>
      <c r="C56" s="20" t="s">
        <v>778</v>
      </c>
      <c r="D56" s="16" t="str">
        <f>IFERROR(__xludf.DUMMYFUNCTION("REGEXREPLACE(C56,""https://adastat.net/accounts/"","""")"),"5b7e15cdc358ade6e53afb2ff7a765119dbb3b6b0d447682cf42dabf")</f>
        <v>5b7e15cdc358ade6e53afb2ff7a765119dbb3b6b0d447682cf42dabf</v>
      </c>
      <c r="E56" s="16" t="s">
        <v>779</v>
      </c>
      <c r="F56" s="14" t="s">
        <v>662</v>
      </c>
      <c r="G56" s="14" t="str">
        <f>IFERROR(__xludf.DUMMYFUNCTION("REGEXEXTRACT(F56,""\d.\d+%"")"),"0.21%")</f>
        <v>0.21%</v>
      </c>
      <c r="H56" s="17">
        <v>0.0021</v>
      </c>
      <c r="I56" s="14">
        <v>93.0</v>
      </c>
      <c r="J56" s="22" t="s">
        <v>780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14" t="s">
        <v>468</v>
      </c>
      <c r="B57" s="19" t="s">
        <v>781</v>
      </c>
      <c r="C57" s="20" t="s">
        <v>782</v>
      </c>
      <c r="D57" s="16" t="str">
        <f>IFERROR(__xludf.DUMMYFUNCTION("REGEXREPLACE(C57,""https://adastat.net/accounts/"","""")"),"024ad5c090a78a38b381510470555f4f1966c3415af7703df4a22877")</f>
        <v>024ad5c090a78a38b381510470555f4f1966c3415af7703df4a22877</v>
      </c>
      <c r="E57" s="16" t="s">
        <v>783</v>
      </c>
      <c r="F57" s="14" t="s">
        <v>784</v>
      </c>
      <c r="G57" s="14" t="str">
        <f>IFERROR(__xludf.DUMMYFUNCTION("REGEXEXTRACT(F57,""\d.\d+%"")"),"0.10%")</f>
        <v>0.10%</v>
      </c>
      <c r="H57" s="17">
        <v>0.001</v>
      </c>
      <c r="I57" s="14">
        <v>92.0</v>
      </c>
      <c r="J57" s="22" t="s">
        <v>785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14" t="s">
        <v>468</v>
      </c>
      <c r="B58" s="19" t="s">
        <v>786</v>
      </c>
      <c r="C58" s="20" t="s">
        <v>787</v>
      </c>
      <c r="D58" s="16" t="str">
        <f>IFERROR(__xludf.DUMMYFUNCTION("REGEXREPLACE(C58,""https://adastat.net/accounts/"","""")"),"d916a7d9f9a9626e4bee8d3c20f649195a19cab92942df7539b7d2b1")</f>
        <v>d916a7d9f9a9626e4bee8d3c20f649195a19cab92942df7539b7d2b1</v>
      </c>
      <c r="E58" s="16" t="s">
        <v>788</v>
      </c>
      <c r="F58" s="14" t="s">
        <v>789</v>
      </c>
      <c r="G58" s="14" t="str">
        <f>IFERROR(__xludf.DUMMYFUNCTION("REGEXEXTRACT(F58,""\d.\d+%"")"),"0.03%")</f>
        <v>0.03%</v>
      </c>
      <c r="H58" s="17">
        <v>3.0E-4</v>
      </c>
      <c r="I58" s="14">
        <v>91.0</v>
      </c>
      <c r="J58" s="22" t="s">
        <v>790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24" t="s">
        <v>791</v>
      </c>
      <c r="B59" s="19" t="s">
        <v>792</v>
      </c>
      <c r="C59" s="20" t="s">
        <v>793</v>
      </c>
      <c r="D59" s="16" t="str">
        <f>IFERROR(__xludf.DUMMYFUNCTION("REGEXREPLACE(C59,""https://adastat.net/accounts/"","""")"),"c8fabd808daa92878eee02f86c082808ee13575063917a9b8629c432")</f>
        <v>c8fabd808daa92878eee02f86c082808ee13575063917a9b8629c432</v>
      </c>
      <c r="E59" s="16" t="s">
        <v>794</v>
      </c>
      <c r="F59" s="14" t="s">
        <v>795</v>
      </c>
      <c r="G59" s="14" t="str">
        <f>IFERROR(__xludf.DUMMYFUNCTION("REGEXEXTRACT(F59,""\d.\d+%"")"),"0.02%")</f>
        <v>0.02%</v>
      </c>
      <c r="H59" s="17">
        <v>2.0E-4</v>
      </c>
      <c r="I59" s="14">
        <v>90.0</v>
      </c>
      <c r="J59" s="22" t="s">
        <v>796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24" t="s">
        <v>752</v>
      </c>
      <c r="B60" s="19" t="s">
        <v>797</v>
      </c>
      <c r="C60" s="20" t="s">
        <v>798</v>
      </c>
      <c r="D60" s="16" t="str">
        <f>IFERROR(__xludf.DUMMYFUNCTION("REGEXREPLACE(C60,""https://adastat.net/accounts/"","""")"),"6c58333fa4dfc7ab9d76c5e0c442c2a3fda877a8d703fa758af33126")</f>
        <v>6c58333fa4dfc7ab9d76c5e0c442c2a3fda877a8d703fa758af33126</v>
      </c>
      <c r="E60" s="16" t="s">
        <v>799</v>
      </c>
      <c r="F60" s="14" t="s">
        <v>800</v>
      </c>
      <c r="G60" s="14" t="str">
        <f>IFERROR(__xludf.DUMMYFUNCTION("REGEXEXTRACT(F60,""\d.\d+%"")"),"0.02%")</f>
        <v>0.02%</v>
      </c>
      <c r="H60" s="17">
        <v>2.0E-4</v>
      </c>
      <c r="I60" s="14">
        <v>88.0</v>
      </c>
      <c r="J60" s="22" t="s">
        <v>801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24" t="s">
        <v>802</v>
      </c>
      <c r="B61" s="19" t="s">
        <v>803</v>
      </c>
      <c r="C61" s="20" t="s">
        <v>804</v>
      </c>
      <c r="D61" s="16" t="str">
        <f>IFERROR(__xludf.DUMMYFUNCTION("REGEXREPLACE(C61,""https://adastat.net/accounts/"","""")"),"f74d2c5f09fd6d9742bb6d266f6e998ba3390f459c49fb9433c0287d")</f>
        <v>f74d2c5f09fd6d9742bb6d266f6e998ba3390f459c49fb9433c0287d</v>
      </c>
      <c r="E61" s="16" t="s">
        <v>805</v>
      </c>
      <c r="F61" s="14" t="s">
        <v>806</v>
      </c>
      <c r="G61" s="14" t="str">
        <f>IFERROR(__xludf.DUMMYFUNCTION("REGEXEXTRACT(F61,""\d.\d+%"")"),"0.05%")</f>
        <v>0.05%</v>
      </c>
      <c r="H61" s="17">
        <v>5.0E-4</v>
      </c>
      <c r="I61" s="14">
        <v>88.0</v>
      </c>
      <c r="J61" s="22" t="s">
        <v>807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24" t="s">
        <v>808</v>
      </c>
      <c r="B62" s="19" t="s">
        <v>809</v>
      </c>
      <c r="C62" s="20" t="s">
        <v>810</v>
      </c>
      <c r="D62" s="16" t="str">
        <f>IFERROR(__xludf.DUMMYFUNCTION("REGEXREPLACE(C62,""https://adastat.net/accounts/"","""")"),"2e405232230b9cf0bc779d28877afb1cd34ff1074caf5b6060827be8")</f>
        <v>2e405232230b9cf0bc779d28877afb1cd34ff1074caf5b6060827be8</v>
      </c>
      <c r="E62" s="16" t="s">
        <v>811</v>
      </c>
      <c r="F62" s="14" t="s">
        <v>812</v>
      </c>
      <c r="G62" s="14" t="str">
        <f>IFERROR(__xludf.DUMMYFUNCTION("REGEXEXTRACT(F62,""\d.\d+%"")"),"0.04%")</f>
        <v>0.04%</v>
      </c>
      <c r="H62" s="17">
        <v>4.0E-4</v>
      </c>
      <c r="I62" s="14">
        <v>88.0</v>
      </c>
      <c r="J62" s="22" t="s">
        <v>813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24" t="s">
        <v>814</v>
      </c>
      <c r="B63" s="19" t="s">
        <v>815</v>
      </c>
      <c r="C63" s="20" t="s">
        <v>816</v>
      </c>
      <c r="D63" s="16" t="str">
        <f>IFERROR(__xludf.DUMMYFUNCTION("REGEXREPLACE(C63,""https://adastat.net/accounts/"","""")"),"d61b91a555bed4a52458812a7858bdc61155f200b97aede3a1158930")</f>
        <v>d61b91a555bed4a52458812a7858bdc61155f200b97aede3a1158930</v>
      </c>
      <c r="E63" s="16" t="s">
        <v>817</v>
      </c>
      <c r="F63" s="14" t="s">
        <v>818</v>
      </c>
      <c r="G63" s="14" t="str">
        <f>IFERROR(__xludf.DUMMYFUNCTION("REGEXEXTRACT(F63,""\d.\d+%"")"),"0.04%")</f>
        <v>0.04%</v>
      </c>
      <c r="H63" s="17">
        <v>4.0E-4</v>
      </c>
      <c r="I63" s="14">
        <v>87.0</v>
      </c>
      <c r="J63" s="22" t="s">
        <v>819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24" t="s">
        <v>820</v>
      </c>
      <c r="B64" s="19" t="s">
        <v>821</v>
      </c>
      <c r="C64" s="20" t="s">
        <v>822</v>
      </c>
      <c r="D64" s="16" t="str">
        <f>IFERROR(__xludf.DUMMYFUNCTION("REGEXREPLACE(C64,""https://adastat.net/accounts/"","""")"),"fb8460093a77a29eac356b0e5727b91c4ac1e4d69c2b215c057be5e9")</f>
        <v>fb8460093a77a29eac356b0e5727b91c4ac1e4d69c2b215c057be5e9</v>
      </c>
      <c r="E64" s="16" t="s">
        <v>823</v>
      </c>
      <c r="F64" s="14" t="s">
        <v>824</v>
      </c>
      <c r="G64" s="14" t="str">
        <f>IFERROR(__xludf.DUMMYFUNCTION("REGEXEXTRACT(F64,""\d.\d+%"")"),"0.02%")</f>
        <v>0.02%</v>
      </c>
      <c r="H64" s="17">
        <v>2.0E-4</v>
      </c>
      <c r="I64" s="14">
        <v>86.0</v>
      </c>
      <c r="J64" s="22" t="s">
        <v>825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24" t="s">
        <v>611</v>
      </c>
      <c r="B65" s="19" t="s">
        <v>826</v>
      </c>
      <c r="C65" s="20" t="s">
        <v>827</v>
      </c>
      <c r="D65" s="16" t="str">
        <f>IFERROR(__xludf.DUMMYFUNCTION("REGEXREPLACE(C65,""https://adastat.net/accounts/"","""")"),"cbcad742089a70ef1cd92cebc2752f9806eaaff554f32a51880fd80b")</f>
        <v>cbcad742089a70ef1cd92cebc2752f9806eaaff554f32a51880fd80b</v>
      </c>
      <c r="E65" s="16" t="s">
        <v>828</v>
      </c>
      <c r="F65" s="14" t="s">
        <v>829</v>
      </c>
      <c r="G65" s="14" t="str">
        <f>IFERROR(__xludf.DUMMYFUNCTION("REGEXEXTRACT(F65,""\d.\d+%"")"),"0.03%")</f>
        <v>0.03%</v>
      </c>
      <c r="H65" s="17">
        <v>3.0E-4</v>
      </c>
      <c r="I65" s="14">
        <v>83.0</v>
      </c>
      <c r="J65" s="22" t="s">
        <v>830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24" t="s">
        <v>831</v>
      </c>
      <c r="B66" s="19" t="s">
        <v>832</v>
      </c>
      <c r="C66" s="20" t="s">
        <v>833</v>
      </c>
      <c r="D66" s="16" t="str">
        <f>IFERROR(__xludf.DUMMYFUNCTION("REGEXREPLACE(C66,""https://adastat.net/accounts/"","""")"),"182695057974a32513b7ff0af90a311fc414c39f803d7c2ff7850f04")</f>
        <v>182695057974a32513b7ff0af90a311fc414c39f803d7c2ff7850f04</v>
      </c>
      <c r="E66" s="16" t="s">
        <v>834</v>
      </c>
      <c r="F66" s="14" t="s">
        <v>835</v>
      </c>
      <c r="G66" s="14" t="str">
        <f>IFERROR(__xludf.DUMMYFUNCTION("REGEXEXTRACT(F66,""\d.\d+%"")"),"0.11%")</f>
        <v>0.11%</v>
      </c>
      <c r="H66" s="17">
        <v>0.0011</v>
      </c>
      <c r="I66" s="14">
        <v>81.0</v>
      </c>
      <c r="J66" s="22" t="s">
        <v>836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24" t="s">
        <v>837</v>
      </c>
      <c r="B67" s="19" t="s">
        <v>838</v>
      </c>
      <c r="C67" s="20" t="s">
        <v>839</v>
      </c>
      <c r="D67" s="16" t="str">
        <f>IFERROR(__xludf.DUMMYFUNCTION("REGEXREPLACE(C67,""https://adastat.net/accounts/"","""")"),"203f7bc8fe747cbefc8be82376bedc7d6155001f780b0208daea83f4")</f>
        <v>203f7bc8fe747cbefc8be82376bedc7d6155001f780b0208daea83f4</v>
      </c>
      <c r="E67" s="16" t="s">
        <v>840</v>
      </c>
      <c r="F67" s="14" t="s">
        <v>841</v>
      </c>
      <c r="G67" s="14" t="str">
        <f>IFERROR(__xludf.DUMMYFUNCTION("REGEXEXTRACT(F67,""\d.\d+%"")"),"0.03%")</f>
        <v>0.03%</v>
      </c>
      <c r="H67" s="17">
        <v>3.0E-4</v>
      </c>
      <c r="I67" s="14">
        <v>80.0</v>
      </c>
      <c r="J67" s="22" t="s">
        <v>842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24" t="s">
        <v>843</v>
      </c>
      <c r="B68" s="19" t="s">
        <v>844</v>
      </c>
      <c r="C68" s="20" t="s">
        <v>845</v>
      </c>
      <c r="D68" s="16" t="str">
        <f>IFERROR(__xludf.DUMMYFUNCTION("REGEXREPLACE(C68,""https://adastat.net/accounts/"","""")"),"6945569453ef1c8655fdf632a196d31c3304ec0c44a0119a95acf6e5")</f>
        <v>6945569453ef1c8655fdf632a196d31c3304ec0c44a0119a95acf6e5</v>
      </c>
      <c r="E68" s="16" t="s">
        <v>846</v>
      </c>
      <c r="F68" s="14" t="s">
        <v>847</v>
      </c>
      <c r="G68" s="14" t="str">
        <f>IFERROR(__xludf.DUMMYFUNCTION("REGEXEXTRACT(F68,""\d.\d+%"")"),"0.03%")</f>
        <v>0.03%</v>
      </c>
      <c r="H68" s="17">
        <v>3.0E-4</v>
      </c>
      <c r="I68" s="14">
        <v>79.0</v>
      </c>
      <c r="J68" s="22" t="s">
        <v>848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14" t="s">
        <v>468</v>
      </c>
      <c r="B69" s="19" t="s">
        <v>849</v>
      </c>
      <c r="C69" s="20" t="s">
        <v>850</v>
      </c>
      <c r="D69" s="16" t="str">
        <f>IFERROR(__xludf.DUMMYFUNCTION("REGEXREPLACE(C69,""https://adastat.net/accounts/"","""")"),"23990c2d7e70bac8f9bab21a224f3556430c24ea5743456df5bb334f")</f>
        <v>23990c2d7e70bac8f9bab21a224f3556430c24ea5743456df5bb334f</v>
      </c>
      <c r="E69" s="16" t="s">
        <v>851</v>
      </c>
      <c r="F69" s="14" t="s">
        <v>852</v>
      </c>
      <c r="G69" s="14" t="str">
        <f>IFERROR(__xludf.DUMMYFUNCTION("REGEXEXTRACT(F69,""\d.\d+%"")"),"0.02%")</f>
        <v>0.02%</v>
      </c>
      <c r="H69" s="17">
        <v>2.0E-4</v>
      </c>
      <c r="I69" s="14">
        <v>76.0</v>
      </c>
      <c r="J69" s="22" t="s">
        <v>853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24" t="s">
        <v>854</v>
      </c>
      <c r="B70" s="19" t="s">
        <v>855</v>
      </c>
      <c r="C70" s="20" t="s">
        <v>856</v>
      </c>
      <c r="D70" s="16" t="str">
        <f>IFERROR(__xludf.DUMMYFUNCTION("REGEXREPLACE(C70,""https://adastat.net/accounts/"","""")"),"db63e83cf0ef6beb1ad6323ce9888c1917cf7d7c4c7c42d04f905f1a")</f>
        <v>db63e83cf0ef6beb1ad6323ce9888c1917cf7d7c4c7c42d04f905f1a</v>
      </c>
      <c r="E70" s="16" t="s">
        <v>857</v>
      </c>
      <c r="F70" s="14" t="s">
        <v>858</v>
      </c>
      <c r="G70" s="14" t="str">
        <f>IFERROR(__xludf.DUMMYFUNCTION("REGEXEXTRACT(F70,""\d.\d+%"")"),"0.02%")</f>
        <v>0.02%</v>
      </c>
      <c r="H70" s="17">
        <v>2.0E-4</v>
      </c>
      <c r="I70" s="14">
        <v>76.0</v>
      </c>
      <c r="J70" s="22" t="s">
        <v>859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24" t="s">
        <v>860</v>
      </c>
      <c r="B71" s="19" t="s">
        <v>861</v>
      </c>
      <c r="C71" s="20" t="s">
        <v>862</v>
      </c>
      <c r="D71" s="16" t="str">
        <f>IFERROR(__xludf.DUMMYFUNCTION("REGEXREPLACE(C71,""https://adastat.net/accounts/"","""")"),"4d63344c3a55ea00c7860c76780b78062224efaff02c05e9e9011f52")</f>
        <v>4d63344c3a55ea00c7860c76780b78062224efaff02c05e9e9011f52</v>
      </c>
      <c r="E71" s="16" t="s">
        <v>863</v>
      </c>
      <c r="F71" s="14" t="s">
        <v>864</v>
      </c>
      <c r="G71" s="14" t="str">
        <f>IFERROR(__xludf.DUMMYFUNCTION("REGEXEXTRACT(F71,""\d.\d+%"")"),"0.10%")</f>
        <v>0.10%</v>
      </c>
      <c r="H71" s="17">
        <v>0.001</v>
      </c>
      <c r="I71" s="14">
        <v>74.0</v>
      </c>
      <c r="J71" s="22" t="s">
        <v>865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24" t="s">
        <v>866</v>
      </c>
      <c r="B72" s="19" t="s">
        <v>867</v>
      </c>
      <c r="C72" s="20" t="s">
        <v>868</v>
      </c>
      <c r="D72" s="16" t="str">
        <f>IFERROR(__xludf.DUMMYFUNCTION("REGEXREPLACE(C72,""https://adastat.net/accounts/"","""")"),"1f7c2dd66bec030c8a358b4432d96cf36acde262495c04cebdcfea18")</f>
        <v>1f7c2dd66bec030c8a358b4432d96cf36acde262495c04cebdcfea18</v>
      </c>
      <c r="E72" s="16" t="s">
        <v>869</v>
      </c>
      <c r="F72" s="14" t="s">
        <v>870</v>
      </c>
      <c r="G72" s="14" t="str">
        <f>IFERROR(__xludf.DUMMYFUNCTION("REGEXEXTRACT(F72,""\d.\d+%"")"),"0.10%")</f>
        <v>0.10%</v>
      </c>
      <c r="H72" s="17">
        <v>0.001</v>
      </c>
      <c r="I72" s="14">
        <v>72.0</v>
      </c>
      <c r="J72" s="22" t="s">
        <v>871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24" t="s">
        <v>872</v>
      </c>
      <c r="B73" s="19" t="s">
        <v>873</v>
      </c>
      <c r="C73" s="20" t="s">
        <v>874</v>
      </c>
      <c r="D73" s="16" t="str">
        <f>IFERROR(__xludf.DUMMYFUNCTION("REGEXREPLACE(C73,""https://adastat.net/accounts/"","""")"),"84335fed5fe9d6d114ef15ed8b35cc772e34b0520b8c1dbf01244b9c")</f>
        <v>84335fed5fe9d6d114ef15ed8b35cc772e34b0520b8c1dbf01244b9c</v>
      </c>
      <c r="E73" s="16" t="s">
        <v>875</v>
      </c>
      <c r="F73" s="14" t="s">
        <v>876</v>
      </c>
      <c r="G73" s="14" t="str">
        <f>IFERROR(__xludf.DUMMYFUNCTION("REGEXEXTRACT(F73,""\d.\d+%"")"),"0.10%")</f>
        <v>0.10%</v>
      </c>
      <c r="H73" s="17">
        <v>0.001</v>
      </c>
      <c r="I73" s="14">
        <v>72.0</v>
      </c>
      <c r="J73" s="22" t="s">
        <v>877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24" t="s">
        <v>878</v>
      </c>
      <c r="B74" s="19" t="s">
        <v>879</v>
      </c>
      <c r="C74" s="20" t="s">
        <v>880</v>
      </c>
      <c r="D74" s="16" t="str">
        <f>IFERROR(__xludf.DUMMYFUNCTION("REGEXREPLACE(C74,""https://adastat.net/accounts/"","""")"),"de4f7a524e1a4dae27eed119f4aea86ad3952976b46042016ba1d540")</f>
        <v>de4f7a524e1a4dae27eed119f4aea86ad3952976b46042016ba1d540</v>
      </c>
      <c r="E74" s="16" t="s">
        <v>881</v>
      </c>
      <c r="F74" s="14" t="s">
        <v>882</v>
      </c>
      <c r="G74" s="14" t="str">
        <f>IFERROR(__xludf.DUMMYFUNCTION("REGEXEXTRACT(F74,""\d.\d+%"")"),"0.22%")</f>
        <v>0.22%</v>
      </c>
      <c r="H74" s="17">
        <v>0.0022</v>
      </c>
      <c r="I74" s="14">
        <v>71.0</v>
      </c>
      <c r="J74" s="22" t="s">
        <v>883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24" t="s">
        <v>884</v>
      </c>
      <c r="B75" s="19" t="s">
        <v>885</v>
      </c>
      <c r="C75" s="20" t="s">
        <v>886</v>
      </c>
      <c r="D75" s="16" t="str">
        <f>IFERROR(__xludf.DUMMYFUNCTION("REGEXREPLACE(C75,""https://adastat.net/accounts/"","""")"),"ec8c25a1ca4734d29e7b2bedf664220f4942ff1a2a155c70345cd807")</f>
        <v>ec8c25a1ca4734d29e7b2bedf664220f4942ff1a2a155c70345cd807</v>
      </c>
      <c r="E75" s="16" t="s">
        <v>887</v>
      </c>
      <c r="F75" s="14" t="s">
        <v>888</v>
      </c>
      <c r="G75" s="14" t="str">
        <f>IFERROR(__xludf.DUMMYFUNCTION("REGEXEXTRACT(F75,""\d.\d+%"")"),"0.22%")</f>
        <v>0.22%</v>
      </c>
      <c r="H75" s="17">
        <v>0.0022</v>
      </c>
      <c r="I75" s="14">
        <v>70.0</v>
      </c>
      <c r="J75" s="22" t="s">
        <v>889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24" t="s">
        <v>890</v>
      </c>
      <c r="B76" s="19" t="s">
        <v>891</v>
      </c>
      <c r="C76" s="20" t="s">
        <v>892</v>
      </c>
      <c r="D76" s="16" t="str">
        <f>IFERROR(__xludf.DUMMYFUNCTION("REGEXREPLACE(C76,""https://adastat.net/accounts/"","""")"),"2ce8503b748d65b6ffb09e1ee238e291c7693224142ef67b6e5da30e")</f>
        <v>2ce8503b748d65b6ffb09e1ee238e291c7693224142ef67b6e5da30e</v>
      </c>
      <c r="E76" s="16" t="s">
        <v>893</v>
      </c>
      <c r="F76" s="14" t="s">
        <v>888</v>
      </c>
      <c r="G76" s="14" t="str">
        <f>IFERROR(__xludf.DUMMYFUNCTION("REGEXEXTRACT(F76,""\d.\d+%"")"),"0.22%")</f>
        <v>0.22%</v>
      </c>
      <c r="H76" s="17">
        <v>0.0022</v>
      </c>
      <c r="I76" s="14">
        <v>70.0</v>
      </c>
      <c r="J76" s="22" t="s">
        <v>894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24" t="s">
        <v>895</v>
      </c>
      <c r="B77" s="19" t="s">
        <v>896</v>
      </c>
      <c r="C77" s="20" t="s">
        <v>897</v>
      </c>
      <c r="D77" s="16" t="str">
        <f>IFERROR(__xludf.DUMMYFUNCTION("REGEXREPLACE(C77,""https://adastat.net/accounts/"","""")"),"b0f0a679c0aa4e19c61fb2a2b4eb81a377735e9f18b5d9aa4aa73b8a")</f>
        <v>b0f0a679c0aa4e19c61fb2a2b4eb81a377735e9f18b5d9aa4aa73b8a</v>
      </c>
      <c r="E77" s="16" t="s">
        <v>898</v>
      </c>
      <c r="F77" s="14" t="s">
        <v>899</v>
      </c>
      <c r="G77" s="14" t="str">
        <f>IFERROR(__xludf.DUMMYFUNCTION("REGEXEXTRACT(F77,""\d.\d+%"")"),"0.21%")</f>
        <v>0.21%</v>
      </c>
      <c r="H77" s="17">
        <v>0.0021</v>
      </c>
      <c r="I77" s="14">
        <v>70.0</v>
      </c>
      <c r="J77" s="22" t="s">
        <v>900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24" t="s">
        <v>901</v>
      </c>
      <c r="B78" s="19" t="s">
        <v>902</v>
      </c>
      <c r="C78" s="20" t="s">
        <v>903</v>
      </c>
      <c r="D78" s="16" t="str">
        <f>IFERROR(__xludf.DUMMYFUNCTION("REGEXREPLACE(C78,""https://adastat.net/accounts/"","""")"),"ebc1a193d10c82d978a9ab2fb68a5bc44c600d146fb527e86473604f")</f>
        <v>ebc1a193d10c82d978a9ab2fb68a5bc44c600d146fb527e86473604f</v>
      </c>
      <c r="E78" s="16" t="s">
        <v>904</v>
      </c>
      <c r="F78" s="14" t="s">
        <v>905</v>
      </c>
      <c r="G78" s="14" t="str">
        <f>IFERROR(__xludf.DUMMYFUNCTION("REGEXEXTRACT(F78,""\d.\d+%"")"),"0.02%")</f>
        <v>0.02%</v>
      </c>
      <c r="H78" s="17">
        <v>2.0E-4</v>
      </c>
      <c r="I78" s="14">
        <v>68.0</v>
      </c>
      <c r="J78" s="22" t="s">
        <v>906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24" t="s">
        <v>907</v>
      </c>
      <c r="B79" s="19" t="s">
        <v>908</v>
      </c>
      <c r="C79" s="20" t="s">
        <v>909</v>
      </c>
      <c r="D79" s="16" t="str">
        <f>IFERROR(__xludf.DUMMYFUNCTION("REGEXREPLACE(C79,""https://adastat.net/accounts/"","""")"),"0fa8268618b0142a786b6c21684ac755ba14109f2a03746f3a0a3659")</f>
        <v>0fa8268618b0142a786b6c21684ac755ba14109f2a03746f3a0a3659</v>
      </c>
      <c r="E79" s="16" t="s">
        <v>910</v>
      </c>
      <c r="F79" s="14" t="s">
        <v>911</v>
      </c>
      <c r="G79" s="14" t="str">
        <f>IFERROR(__xludf.DUMMYFUNCTION("REGEXEXTRACT(F79,""\d.\d+%"")"),"0.22%")</f>
        <v>0.22%</v>
      </c>
      <c r="H79" s="17">
        <v>0.0022</v>
      </c>
      <c r="I79" s="14">
        <v>68.0</v>
      </c>
      <c r="J79" s="22" t="s">
        <v>912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24" t="s">
        <v>913</v>
      </c>
      <c r="B80" s="19" t="s">
        <v>914</v>
      </c>
      <c r="C80" s="20" t="s">
        <v>915</v>
      </c>
      <c r="D80" s="16" t="str">
        <f>IFERROR(__xludf.DUMMYFUNCTION("REGEXREPLACE(C80,""https://adastat.net/accounts/"","""")"),"8c422f114e3996377ecb8dec83ea025fbc0dad4f17421eefa7c5b732")</f>
        <v>8c422f114e3996377ecb8dec83ea025fbc0dad4f17421eefa7c5b732</v>
      </c>
      <c r="E80" s="16" t="s">
        <v>916</v>
      </c>
      <c r="F80" s="14" t="s">
        <v>917</v>
      </c>
      <c r="G80" s="14" t="str">
        <f>IFERROR(__xludf.DUMMYFUNCTION("REGEXEXTRACT(F80,""\d.\d+%"")"),"0.10%")</f>
        <v>0.10%</v>
      </c>
      <c r="H80" s="17">
        <v>0.001</v>
      </c>
      <c r="I80" s="14">
        <v>68.0</v>
      </c>
      <c r="J80" s="22" t="s">
        <v>918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24" t="s">
        <v>599</v>
      </c>
      <c r="B81" s="19" t="s">
        <v>919</v>
      </c>
      <c r="C81" s="20" t="s">
        <v>920</v>
      </c>
      <c r="D81" s="16" t="str">
        <f>IFERROR(__xludf.DUMMYFUNCTION("REGEXREPLACE(C81,""https://adastat.net/accounts/"","""")"),"35efdcc4f793a2a9689d7f2e69ade513d4799083e30c8a629a54adbb")</f>
        <v>35efdcc4f793a2a9689d7f2e69ade513d4799083e30c8a629a54adbb</v>
      </c>
      <c r="E81" s="16" t="s">
        <v>921</v>
      </c>
      <c r="F81" s="14" t="s">
        <v>922</v>
      </c>
      <c r="G81" s="14" t="str">
        <f>IFERROR(__xludf.DUMMYFUNCTION("REGEXEXTRACT(F81,""\d.\d+%"")"),"0.02%")</f>
        <v>0.02%</v>
      </c>
      <c r="H81" s="17">
        <v>2.0E-4</v>
      </c>
      <c r="I81" s="14">
        <v>66.0</v>
      </c>
      <c r="J81" s="22" t="s">
        <v>923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24" t="s">
        <v>924</v>
      </c>
      <c r="B82" s="19" t="s">
        <v>925</v>
      </c>
      <c r="C82" s="20" t="s">
        <v>926</v>
      </c>
      <c r="D82" s="16" t="str">
        <f>IFERROR(__xludf.DUMMYFUNCTION("REGEXREPLACE(C82,""https://adastat.net/accounts/"","""")"),"0575f7a48f9121ae82040a2038698c2536083405d7984255aa45f069")</f>
        <v>0575f7a48f9121ae82040a2038698c2536083405d7984255aa45f069</v>
      </c>
      <c r="E82" s="16" t="s">
        <v>927</v>
      </c>
      <c r="F82" s="14" t="s">
        <v>928</v>
      </c>
      <c r="G82" s="14" t="str">
        <f>IFERROR(__xludf.DUMMYFUNCTION("REGEXEXTRACT(F82,""\d.\d+%"")"),"0.02%")</f>
        <v>0.02%</v>
      </c>
      <c r="H82" s="17">
        <v>2.0E-4</v>
      </c>
      <c r="I82" s="14">
        <v>66.0</v>
      </c>
      <c r="J82" s="22" t="s">
        <v>929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24" t="s">
        <v>930</v>
      </c>
      <c r="B83" s="19" t="s">
        <v>931</v>
      </c>
      <c r="C83" s="20" t="s">
        <v>932</v>
      </c>
      <c r="D83" s="16" t="str">
        <f>IFERROR(__xludf.DUMMYFUNCTION("REGEXREPLACE(C83,""https://adastat.net/accounts/"","""")"),"ceef2d7e1f7c939945d06dc0d2fbc98efe1bea26b9c2a2c8bb7b4b8a")</f>
        <v>ceef2d7e1f7c939945d06dc0d2fbc98efe1bea26b9c2a2c8bb7b4b8a</v>
      </c>
      <c r="E83" s="16" t="s">
        <v>933</v>
      </c>
      <c r="F83" s="14" t="s">
        <v>934</v>
      </c>
      <c r="G83" s="14" t="str">
        <f>IFERROR(__xludf.DUMMYFUNCTION("REGEXEXTRACT(F83,""\d.\d+%"")"),"0.03%")</f>
        <v>0.03%</v>
      </c>
      <c r="H83" s="17">
        <v>3.0E-4</v>
      </c>
      <c r="I83" s="14">
        <v>65.0</v>
      </c>
      <c r="J83" s="22" t="s">
        <v>935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24" t="s">
        <v>936</v>
      </c>
      <c r="B84" s="19" t="s">
        <v>937</v>
      </c>
      <c r="C84" s="20" t="s">
        <v>938</v>
      </c>
      <c r="D84" s="16" t="str">
        <f>IFERROR(__xludf.DUMMYFUNCTION("REGEXREPLACE(C84,""https://adastat.net/accounts/"","""")"),"62977f6e870845c554b59be0e417f7be9db13e56748b4371a920ea61")</f>
        <v>62977f6e870845c554b59be0e417f7be9db13e56748b4371a920ea61</v>
      </c>
      <c r="E84" s="16" t="s">
        <v>939</v>
      </c>
      <c r="F84" s="14" t="s">
        <v>940</v>
      </c>
      <c r="G84" s="14" t="str">
        <f>IFERROR(__xludf.DUMMYFUNCTION("REGEXEXTRACT(F84,""\d.\d+%"")"),"0.10%")</f>
        <v>0.10%</v>
      </c>
      <c r="H84" s="17">
        <v>0.001</v>
      </c>
      <c r="I84" s="14">
        <v>64.0</v>
      </c>
      <c r="J84" s="22" t="s">
        <v>941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24" t="s">
        <v>924</v>
      </c>
      <c r="B85" s="19" t="s">
        <v>942</v>
      </c>
      <c r="C85" s="20" t="s">
        <v>943</v>
      </c>
      <c r="D85" s="16" t="str">
        <f>IFERROR(__xludf.DUMMYFUNCTION("REGEXREPLACE(C85,""https://adastat.net/accounts/"","""")"),"7d47d88d94284dc3c2a54c9a219298c8428de63ce85c8328eaa396ca")</f>
        <v>7d47d88d94284dc3c2a54c9a219298c8428de63ce85c8328eaa396ca</v>
      </c>
      <c r="E85" s="16" t="s">
        <v>944</v>
      </c>
      <c r="F85" s="14" t="s">
        <v>945</v>
      </c>
      <c r="G85" s="14" t="str">
        <f>IFERROR(__xludf.DUMMYFUNCTION("REGEXEXTRACT(F85,""\d.\d+%"")"),"0.02%")</f>
        <v>0.02%</v>
      </c>
      <c r="H85" s="17">
        <v>2.0E-4</v>
      </c>
      <c r="I85" s="14">
        <v>63.0</v>
      </c>
      <c r="J85" s="22" t="s">
        <v>946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24" t="s">
        <v>704</v>
      </c>
      <c r="B86" s="19" t="s">
        <v>947</v>
      </c>
      <c r="C86" s="20" t="s">
        <v>948</v>
      </c>
      <c r="D86" s="16" t="str">
        <f>IFERROR(__xludf.DUMMYFUNCTION("REGEXREPLACE(C86,""https://adastat.net/accounts/"","""")"),"7b69ea444a09a468587c0121256856dc192b4c97cd0b4bbe9e1c8005")</f>
        <v>7b69ea444a09a468587c0121256856dc192b4c97cd0b4bbe9e1c8005</v>
      </c>
      <c r="E86" s="16" t="s">
        <v>949</v>
      </c>
      <c r="F86" s="14" t="s">
        <v>950</v>
      </c>
      <c r="G86" s="14" t="str">
        <f>IFERROR(__xludf.DUMMYFUNCTION("REGEXEXTRACT(F86,""\d.\d+%"")"),"0.02%")</f>
        <v>0.02%</v>
      </c>
      <c r="H86" s="17">
        <v>2.0E-4</v>
      </c>
      <c r="I86" s="14">
        <v>63.0</v>
      </c>
      <c r="J86" s="22" t="s">
        <v>951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24" t="s">
        <v>952</v>
      </c>
      <c r="B87" s="19" t="s">
        <v>953</v>
      </c>
      <c r="C87" s="20" t="s">
        <v>954</v>
      </c>
      <c r="D87" s="16" t="str">
        <f>IFERROR(__xludf.DUMMYFUNCTION("REGEXREPLACE(C87,""https://adastat.net/accounts/"","""")"),"71c9e8439bc7ff85ab649e1e8fdba7bd452c343c58c82623ba27dbac")</f>
        <v>71c9e8439bc7ff85ab649e1e8fdba7bd452c343c58c82623ba27dbac</v>
      </c>
      <c r="E87" s="16" t="s">
        <v>955</v>
      </c>
      <c r="F87" s="14" t="s">
        <v>956</v>
      </c>
      <c r="G87" s="14" t="str">
        <f>IFERROR(__xludf.DUMMYFUNCTION("REGEXEXTRACT(F87,""\d.\d+%"")"),"0.10%")</f>
        <v>0.10%</v>
      </c>
      <c r="H87" s="17">
        <v>0.001</v>
      </c>
      <c r="I87" s="14">
        <v>63.0</v>
      </c>
      <c r="J87" s="22" t="s">
        <v>957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24" t="s">
        <v>958</v>
      </c>
      <c r="B88" s="19" t="s">
        <v>959</v>
      </c>
      <c r="C88" s="20" t="s">
        <v>960</v>
      </c>
      <c r="D88" s="16" t="str">
        <f>IFERROR(__xludf.DUMMYFUNCTION("REGEXREPLACE(C88,""https://adastat.net/accounts/"","""")"),"a8485eb15a2daedd4795a885c15f1ad617841eb94c69a2be35b687e0")</f>
        <v>a8485eb15a2daedd4795a885c15f1ad617841eb94c69a2be35b687e0</v>
      </c>
      <c r="E88" s="16" t="s">
        <v>961</v>
      </c>
      <c r="F88" s="14" t="s">
        <v>962</v>
      </c>
      <c r="G88" s="14" t="str">
        <f>IFERROR(__xludf.DUMMYFUNCTION("REGEXEXTRACT(F88,""\d.\d+%"")"),"0.04%")</f>
        <v>0.04%</v>
      </c>
      <c r="H88" s="17">
        <v>4.0E-4</v>
      </c>
      <c r="I88" s="14">
        <v>63.0</v>
      </c>
      <c r="J88" s="22" t="s">
        <v>963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24" t="s">
        <v>704</v>
      </c>
      <c r="B89" s="19" t="s">
        <v>964</v>
      </c>
      <c r="C89" s="20" t="s">
        <v>965</v>
      </c>
      <c r="D89" s="16" t="str">
        <f>IFERROR(__xludf.DUMMYFUNCTION("REGEXREPLACE(C89,""https://adastat.net/accounts/"","""")"),"63dbeab3084ce6ef517e075b2775f6563d2b823345b569286e21583d")</f>
        <v>63dbeab3084ce6ef517e075b2775f6563d2b823345b569286e21583d</v>
      </c>
      <c r="E89" s="16" t="s">
        <v>966</v>
      </c>
      <c r="F89" s="14" t="s">
        <v>967</v>
      </c>
      <c r="G89" s="14" t="str">
        <f>IFERROR(__xludf.DUMMYFUNCTION("REGEXEXTRACT(F89,""\d.\d+%"")"),"0.03%")</f>
        <v>0.03%</v>
      </c>
      <c r="H89" s="17">
        <v>3.0E-4</v>
      </c>
      <c r="I89" s="14">
        <v>63.0</v>
      </c>
      <c r="J89" s="22" t="s">
        <v>968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24" t="s">
        <v>969</v>
      </c>
      <c r="B90" s="19" t="s">
        <v>970</v>
      </c>
      <c r="C90" s="20" t="s">
        <v>971</v>
      </c>
      <c r="D90" s="16" t="str">
        <f>IFERROR(__xludf.DUMMYFUNCTION("REGEXREPLACE(C90,""https://adastat.net/accounts/"","""")"),"bac4c1cdf09918d5be2d10e2f3e5ebd638ae521a8a64c36cbdf52b33")</f>
        <v>bac4c1cdf09918d5be2d10e2f3e5ebd638ae521a8a64c36cbdf52b33</v>
      </c>
      <c r="E90" s="16" t="s">
        <v>972</v>
      </c>
      <c r="F90" s="14" t="s">
        <v>973</v>
      </c>
      <c r="G90" s="14" t="str">
        <f>IFERROR(__xludf.DUMMYFUNCTION("REGEXEXTRACT(F90,""\d.\d+%"")"),"0.04%")</f>
        <v>0.04%</v>
      </c>
      <c r="H90" s="17">
        <v>4.0E-4</v>
      </c>
      <c r="I90" s="14">
        <v>61.0</v>
      </c>
      <c r="J90" s="22" t="s">
        <v>974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24" t="s">
        <v>975</v>
      </c>
      <c r="B91" s="19" t="s">
        <v>976</v>
      </c>
      <c r="C91" s="20" t="s">
        <v>977</v>
      </c>
      <c r="D91" s="16" t="str">
        <f>IFERROR(__xludf.DUMMYFUNCTION("REGEXREPLACE(C91,""https://adastat.net/accounts/"","""")"),"f2f497ce7466c1d6c2d06c19e2b572b877989a94c4da43ef8a665345")</f>
        <v>f2f497ce7466c1d6c2d06c19e2b572b877989a94c4da43ef8a665345</v>
      </c>
      <c r="E91" s="16" t="s">
        <v>978</v>
      </c>
      <c r="F91" s="14" t="s">
        <v>979</v>
      </c>
      <c r="G91" s="14" t="str">
        <f>IFERROR(__xludf.DUMMYFUNCTION("REGEXEXTRACT(F91,""\d.\d+%"")"),"0.03%")</f>
        <v>0.03%</v>
      </c>
      <c r="H91" s="17">
        <v>3.0E-4</v>
      </c>
      <c r="I91" s="14">
        <v>61.0</v>
      </c>
      <c r="J91" s="22" t="s">
        <v>980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24" t="s">
        <v>981</v>
      </c>
      <c r="B92" s="19" t="s">
        <v>982</v>
      </c>
      <c r="C92" s="20" t="s">
        <v>983</v>
      </c>
      <c r="D92" s="16" t="str">
        <f>IFERROR(__xludf.DUMMYFUNCTION("REGEXREPLACE(C92,""https://adastat.net/accounts/"","""")"),"6d94e02c9ffa29eb85cf059f24ddaad3e14895a91339275d3da29b0f")</f>
        <v>6d94e02c9ffa29eb85cf059f24ddaad3e14895a91339275d3da29b0f</v>
      </c>
      <c r="E92" s="16" t="s">
        <v>984</v>
      </c>
      <c r="F92" s="14" t="s">
        <v>985</v>
      </c>
      <c r="G92" s="14" t="str">
        <f>IFERROR(__xludf.DUMMYFUNCTION("REGEXEXTRACT(F92,""\d.\d+%"")"),"0.02%")</f>
        <v>0.02%</v>
      </c>
      <c r="H92" s="17">
        <v>2.0E-4</v>
      </c>
      <c r="I92" s="14">
        <v>60.0</v>
      </c>
      <c r="J92" s="22" t="s">
        <v>986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24" t="s">
        <v>987</v>
      </c>
      <c r="B93" s="19" t="s">
        <v>988</v>
      </c>
      <c r="C93" s="20" t="s">
        <v>989</v>
      </c>
      <c r="D93" s="16" t="str">
        <f>IFERROR(__xludf.DUMMYFUNCTION("REGEXREPLACE(C93,""https://adastat.net/accounts/"","""")"),"b1329beb0436ad1a2b0b49625347495ed3c87b0ed70a191156c0c8d3")</f>
        <v>b1329beb0436ad1a2b0b49625347495ed3c87b0ed70a191156c0c8d3</v>
      </c>
      <c r="E93" s="16" t="s">
        <v>990</v>
      </c>
      <c r="F93" s="14" t="s">
        <v>991</v>
      </c>
      <c r="G93" s="14" t="str">
        <f>IFERROR(__xludf.DUMMYFUNCTION("REGEXEXTRACT(F93,""\d.\d+%"")"),"0.02%")</f>
        <v>0.02%</v>
      </c>
      <c r="H93" s="17">
        <v>2.0E-4</v>
      </c>
      <c r="I93" s="14">
        <v>60.0</v>
      </c>
      <c r="J93" s="22" t="s">
        <v>992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24" t="s">
        <v>993</v>
      </c>
      <c r="B94" s="19" t="s">
        <v>994</v>
      </c>
      <c r="C94" s="20" t="s">
        <v>995</v>
      </c>
      <c r="D94" s="16" t="str">
        <f>IFERROR(__xludf.DUMMYFUNCTION("REGEXREPLACE(C94,""https://adastat.net/accounts/"","""")"),"80ae82dd7cd7550c19ea199d60c8891f7f68d1a7ee10ed66ff71166f")</f>
        <v>80ae82dd7cd7550c19ea199d60c8891f7f68d1a7ee10ed66ff71166f</v>
      </c>
      <c r="E94" s="16" t="s">
        <v>996</v>
      </c>
      <c r="F94" s="14" t="s">
        <v>997</v>
      </c>
      <c r="G94" s="14" t="str">
        <f>IFERROR(__xludf.DUMMYFUNCTION("REGEXEXTRACT(F94,""\d.\d+%"")"),"0.02%")</f>
        <v>0.02%</v>
      </c>
      <c r="H94" s="17">
        <v>2.0E-4</v>
      </c>
      <c r="I94" s="14">
        <v>59.0</v>
      </c>
      <c r="J94" s="22" t="s">
        <v>998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24" t="s">
        <v>999</v>
      </c>
      <c r="B95" s="19" t="s">
        <v>1000</v>
      </c>
      <c r="C95" s="20" t="s">
        <v>1001</v>
      </c>
      <c r="D95" s="16" t="str">
        <f>IFERROR(__xludf.DUMMYFUNCTION("REGEXREPLACE(C95,""https://adastat.net/accounts/"","""")"),"1170512e0bfea1d838359db41174f7b50652ec82a8e5d65bf5c63549")</f>
        <v>1170512e0bfea1d838359db41174f7b50652ec82a8e5d65bf5c63549</v>
      </c>
      <c r="E95" s="16" t="s">
        <v>1002</v>
      </c>
      <c r="F95" s="14" t="s">
        <v>1003</v>
      </c>
      <c r="G95" s="14" t="str">
        <f>IFERROR(__xludf.DUMMYFUNCTION("REGEXEXTRACT(F95,""\d.\d+%"")"),"0.02%")</f>
        <v>0.02%</v>
      </c>
      <c r="H95" s="17">
        <v>2.0E-4</v>
      </c>
      <c r="I95" s="14">
        <v>59.0</v>
      </c>
      <c r="J95" s="22" t="s">
        <v>1004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14" t="s">
        <v>468</v>
      </c>
      <c r="B96" s="19" t="s">
        <v>1005</v>
      </c>
      <c r="C96" s="20" t="s">
        <v>1006</v>
      </c>
      <c r="D96" s="16" t="str">
        <f>IFERROR(__xludf.DUMMYFUNCTION("REGEXREPLACE(C96,""https://adastat.net/accounts/"","""")"),"7c7572a768172930d2ea7645c2ddef4413e950357498150ed87cec20")</f>
        <v>7c7572a768172930d2ea7645c2ddef4413e950357498150ed87cec20</v>
      </c>
      <c r="E96" s="16" t="s">
        <v>1007</v>
      </c>
      <c r="F96" s="14" t="s">
        <v>1008</v>
      </c>
      <c r="G96" s="14" t="str">
        <f>IFERROR(__xludf.DUMMYFUNCTION("REGEXEXTRACT(F96,""\d.\d+%"")"),"0.18%")</f>
        <v>0.18%</v>
      </c>
      <c r="H96" s="17">
        <v>0.0018</v>
      </c>
      <c r="I96" s="14">
        <v>59.0</v>
      </c>
      <c r="J96" s="22" t="s">
        <v>1009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24" t="s">
        <v>1010</v>
      </c>
      <c r="B97" s="19" t="s">
        <v>1011</v>
      </c>
      <c r="C97" s="20" t="s">
        <v>1012</v>
      </c>
      <c r="D97" s="16" t="str">
        <f>IFERROR(__xludf.DUMMYFUNCTION("REGEXREPLACE(C97,""https://adastat.net/accounts/"","""")"),"19ee5461661946058f8f109d0c672357101244d1d464d850ac264042")</f>
        <v>19ee5461661946058f8f109d0c672357101244d1d464d850ac264042</v>
      </c>
      <c r="E97" s="16" t="s">
        <v>1013</v>
      </c>
      <c r="F97" s="14" t="s">
        <v>1014</v>
      </c>
      <c r="G97" s="14" t="str">
        <f>IFERROR(__xludf.DUMMYFUNCTION("REGEXEXTRACT(F97,""\d.\d+%"")"),"0.10%")</f>
        <v>0.10%</v>
      </c>
      <c r="H97" s="17">
        <v>0.001</v>
      </c>
      <c r="I97" s="14">
        <v>59.0</v>
      </c>
      <c r="J97" s="22" t="s">
        <v>1015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24" t="s">
        <v>1016</v>
      </c>
      <c r="B98" s="19" t="s">
        <v>1017</v>
      </c>
      <c r="C98" s="20" t="s">
        <v>1018</v>
      </c>
      <c r="D98" s="16" t="str">
        <f>IFERROR(__xludf.DUMMYFUNCTION("REGEXREPLACE(C98,""https://adastat.net/accounts/"","""")"),"3cbc2e9c1c4185450686a4a8d742383b049e0d7b41558eca1ae6491d")</f>
        <v>3cbc2e9c1c4185450686a4a8d742383b049e0d7b41558eca1ae6491d</v>
      </c>
      <c r="E98" s="16" t="s">
        <v>1019</v>
      </c>
      <c r="F98" s="14" t="s">
        <v>1020</v>
      </c>
      <c r="G98" s="14" t="str">
        <f>IFERROR(__xludf.DUMMYFUNCTION("REGEXEXTRACT(F98,""\d.\d+%"")"),"0.02%")</f>
        <v>0.02%</v>
      </c>
      <c r="H98" s="17">
        <v>2.0E-4</v>
      </c>
      <c r="I98" s="14">
        <v>58.0</v>
      </c>
      <c r="J98" s="22" t="s">
        <v>1021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24" t="s">
        <v>1022</v>
      </c>
      <c r="B99" s="19" t="s">
        <v>1023</v>
      </c>
      <c r="C99" s="20" t="s">
        <v>1024</v>
      </c>
      <c r="D99" s="16" t="str">
        <f>IFERROR(__xludf.DUMMYFUNCTION("REGEXREPLACE(C99,""https://adastat.net/accounts/"","""")"),"360cedd2dbec5dd02482b65886aee82c1399efdc29679abd4ee8fc57")</f>
        <v>360cedd2dbec5dd02482b65886aee82c1399efdc29679abd4ee8fc57</v>
      </c>
      <c r="E99" s="16" t="s">
        <v>1025</v>
      </c>
      <c r="F99" s="14" t="s">
        <v>1026</v>
      </c>
      <c r="G99" s="14" t="str">
        <f>IFERROR(__xludf.DUMMYFUNCTION("REGEXEXTRACT(F99,""\d.\d+%"")"),"0.02%")</f>
        <v>0.02%</v>
      </c>
      <c r="H99" s="17">
        <v>2.0E-4</v>
      </c>
      <c r="I99" s="14">
        <v>58.0</v>
      </c>
      <c r="J99" s="22" t="s">
        <v>1027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24" t="s">
        <v>1028</v>
      </c>
      <c r="B100" s="19" t="s">
        <v>1029</v>
      </c>
      <c r="C100" s="20" t="s">
        <v>1030</v>
      </c>
      <c r="D100" s="16" t="str">
        <f>IFERROR(__xludf.DUMMYFUNCTION("REGEXREPLACE(C100,""https://adastat.net/accounts/"","""")"),"91730f813c338f4e82812121b11932fb2d2b69246747f8fbe445d37d")</f>
        <v>91730f813c338f4e82812121b11932fb2d2b69246747f8fbe445d37d</v>
      </c>
      <c r="E100" s="16" t="s">
        <v>1031</v>
      </c>
      <c r="F100" s="14" t="s">
        <v>864</v>
      </c>
      <c r="G100" s="14" t="str">
        <f>IFERROR(__xludf.DUMMYFUNCTION("REGEXEXTRACT(F100,""\d.\d+%"")"),"0.10%")</f>
        <v>0.10%</v>
      </c>
      <c r="H100" s="17">
        <v>0.001</v>
      </c>
      <c r="I100" s="14">
        <v>58.0</v>
      </c>
      <c r="J100" s="22" t="s">
        <v>1032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24" t="s">
        <v>1033</v>
      </c>
      <c r="B101" s="19" t="s">
        <v>1034</v>
      </c>
      <c r="C101" s="20" t="s">
        <v>1035</v>
      </c>
      <c r="D101" s="16" t="str">
        <f>IFERROR(__xludf.DUMMYFUNCTION("REGEXREPLACE(C101,""https://adastat.net/accounts/"","""")"),"763e1709e945cca2737e89c59074b4192ef843d1ca78484cc295d054")</f>
        <v>763e1709e945cca2737e89c59074b4192ef843d1ca78484cc295d054</v>
      </c>
      <c r="E101" s="16" t="s">
        <v>1036</v>
      </c>
      <c r="F101" s="14" t="s">
        <v>1037</v>
      </c>
      <c r="G101" s="14" t="str">
        <f>IFERROR(__xludf.DUMMYFUNCTION("REGEXEXTRACT(F101,""\d.\d+%"")"),"0.21%")</f>
        <v>0.21%</v>
      </c>
      <c r="H101" s="17">
        <v>0.0021</v>
      </c>
      <c r="I101" s="14">
        <v>57.0</v>
      </c>
      <c r="J101" s="22" t="s">
        <v>1038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24" t="s">
        <v>1039</v>
      </c>
      <c r="B102" s="19" t="s">
        <v>1040</v>
      </c>
      <c r="C102" s="20" t="s">
        <v>1041</v>
      </c>
      <c r="D102" s="16" t="str">
        <f>IFERROR(__xludf.DUMMYFUNCTION("REGEXREPLACE(C102,""https://adastat.net/accounts/"","""")"),"b3022397a861d7df22c240d2c5115990c058a686c340714a590df590")</f>
        <v>b3022397a861d7df22c240d2c5115990c058a686c340714a590df590</v>
      </c>
      <c r="E102" s="16" t="s">
        <v>1042</v>
      </c>
      <c r="F102" s="14" t="s">
        <v>1043</v>
      </c>
      <c r="G102" s="14" t="str">
        <f>IFERROR(__xludf.DUMMYFUNCTION("REGEXEXTRACT(F102,""\d.\d+%"")"),"0.02%")</f>
        <v>0.02%</v>
      </c>
      <c r="H102" s="17">
        <v>2.0E-4</v>
      </c>
      <c r="I102" s="14">
        <v>57.0</v>
      </c>
      <c r="J102" s="22" t="s">
        <v>1044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24" t="s">
        <v>1045</v>
      </c>
      <c r="B103" s="19" t="s">
        <v>1046</v>
      </c>
      <c r="C103" s="20" t="s">
        <v>1047</v>
      </c>
      <c r="D103" s="16" t="str">
        <f>IFERROR(__xludf.DUMMYFUNCTION("REGEXREPLACE(C103,""https://adastat.net/accounts/"","""")"),"f8ffc37049264700fb43540fc95282dce8ec63f1980d6e39864ea979")</f>
        <v>f8ffc37049264700fb43540fc95282dce8ec63f1980d6e39864ea979</v>
      </c>
      <c r="E103" s="16" t="s">
        <v>1048</v>
      </c>
      <c r="F103" s="14" t="s">
        <v>1049</v>
      </c>
      <c r="G103" s="14" t="str">
        <f>IFERROR(__xludf.DUMMYFUNCTION("REGEXEXTRACT(F103,""\d.\d+%"")"),"0.02%")</f>
        <v>0.02%</v>
      </c>
      <c r="H103" s="17">
        <v>2.0E-4</v>
      </c>
      <c r="I103" s="14">
        <v>57.0</v>
      </c>
      <c r="J103" s="22" t="s">
        <v>1050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24" t="s">
        <v>1051</v>
      </c>
      <c r="B104" s="19" t="s">
        <v>1052</v>
      </c>
      <c r="C104" s="20" t="s">
        <v>1053</v>
      </c>
      <c r="D104" s="16" t="str">
        <f>IFERROR(__xludf.DUMMYFUNCTION("REGEXREPLACE(C104,""https://adastat.net/accounts/"","""")"),"14d3b7f7c218eb1c3b14c3a94400b1de77e036352bae02d6e36c6d77")</f>
        <v>14d3b7f7c218eb1c3b14c3a94400b1de77e036352bae02d6e36c6d77</v>
      </c>
      <c r="E104" s="16" t="s">
        <v>1054</v>
      </c>
      <c r="F104" s="14" t="s">
        <v>1055</v>
      </c>
      <c r="G104" s="14" t="str">
        <f>IFERROR(__xludf.DUMMYFUNCTION("REGEXEXTRACT(F104,""\d.\d+%"")"),"0.02%")</f>
        <v>0.02%</v>
      </c>
      <c r="H104" s="17">
        <v>2.0E-4</v>
      </c>
      <c r="I104" s="14">
        <v>55.0</v>
      </c>
      <c r="J104" s="22" t="s">
        <v>1056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24" t="s">
        <v>1057</v>
      </c>
      <c r="B105" s="19" t="s">
        <v>1058</v>
      </c>
      <c r="C105" s="20" t="s">
        <v>1059</v>
      </c>
      <c r="D105" s="16" t="str">
        <f>IFERROR(__xludf.DUMMYFUNCTION("REGEXREPLACE(C105,""https://adastat.net/accounts/"","""")"),"95570fa452fafaac2a9abe1704940c330eff0f0315f6105988c0e2ec")</f>
        <v>95570fa452fafaac2a9abe1704940c330eff0f0315f6105988c0e2ec</v>
      </c>
      <c r="E105" s="16" t="s">
        <v>1060</v>
      </c>
      <c r="F105" s="14" t="s">
        <v>1061</v>
      </c>
      <c r="G105" s="14" t="str">
        <f>IFERROR(__xludf.DUMMYFUNCTION("REGEXEXTRACT(F105,""\d.\d+%"")"),"0.02%")</f>
        <v>0.02%</v>
      </c>
      <c r="H105" s="17">
        <v>2.0E-4</v>
      </c>
      <c r="I105" s="14">
        <v>55.0</v>
      </c>
      <c r="J105" s="22" t="s">
        <v>1062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24" t="s">
        <v>1063</v>
      </c>
      <c r="B106" s="19" t="s">
        <v>1064</v>
      </c>
      <c r="C106" s="20" t="s">
        <v>1065</v>
      </c>
      <c r="D106" s="16" t="str">
        <f>IFERROR(__xludf.DUMMYFUNCTION("REGEXREPLACE(C106,""https://adastat.net/accounts/"","""")"),"0d2c61f72e5928b5361a173daebfe98788e212baf45fa62d94b1c874")</f>
        <v>0d2c61f72e5928b5361a173daebfe98788e212baf45fa62d94b1c874</v>
      </c>
      <c r="E106" s="16" t="s">
        <v>1066</v>
      </c>
      <c r="F106" s="14" t="s">
        <v>1067</v>
      </c>
      <c r="G106" s="14" t="str">
        <f>IFERROR(__xludf.DUMMYFUNCTION("REGEXEXTRACT(F106,""\d.\d+%"")"),"0.02%")</f>
        <v>0.02%</v>
      </c>
      <c r="H106" s="17">
        <v>2.0E-4</v>
      </c>
      <c r="I106" s="14">
        <v>55.0</v>
      </c>
      <c r="J106" s="22" t="s">
        <v>1068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24" t="s">
        <v>1069</v>
      </c>
      <c r="B107" s="19" t="s">
        <v>1070</v>
      </c>
      <c r="C107" s="20" t="s">
        <v>1071</v>
      </c>
      <c r="D107" s="16" t="str">
        <f>IFERROR(__xludf.DUMMYFUNCTION("REGEXREPLACE(C107,""https://adastat.net/accounts/"","""")"),"5f65798c26213b410e1c3fb00c8023b37f147116034bdd4b2aa7aa6d")</f>
        <v>5f65798c26213b410e1c3fb00c8023b37f147116034bdd4b2aa7aa6d</v>
      </c>
      <c r="E107" s="16" t="s">
        <v>1072</v>
      </c>
      <c r="F107" s="14" t="s">
        <v>538</v>
      </c>
      <c r="G107" s="14" t="str">
        <f>IFERROR(__xludf.DUMMYFUNCTION("REGEXEXTRACT(F107,""\d.\d+%"")"),"0.02%")</f>
        <v>0.02%</v>
      </c>
      <c r="H107" s="17">
        <v>2.0E-4</v>
      </c>
      <c r="I107" s="14">
        <v>55.0</v>
      </c>
      <c r="J107" s="22" t="s">
        <v>1073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24" t="s">
        <v>1074</v>
      </c>
      <c r="B108" s="19" t="s">
        <v>1075</v>
      </c>
      <c r="C108" s="20" t="s">
        <v>1076</v>
      </c>
      <c r="D108" s="16" t="str">
        <f>IFERROR(__xludf.DUMMYFUNCTION("REGEXREPLACE(C108,""https://adastat.net/accounts/"","""")"),"90118a20adf12ebbdce1bdc3b2c3fef8f5a92de7eb0b5b617204d858")</f>
        <v>90118a20adf12ebbdce1bdc3b2c3fef8f5a92de7eb0b5b617204d858</v>
      </c>
      <c r="E108" s="16" t="s">
        <v>1077</v>
      </c>
      <c r="F108" s="14" t="s">
        <v>1078</v>
      </c>
      <c r="G108" s="14" t="str">
        <f>IFERROR(__xludf.DUMMYFUNCTION("REGEXEXTRACT(F108,""\d.\d+%"")"),"0.02%")</f>
        <v>0.02%</v>
      </c>
      <c r="H108" s="17">
        <v>2.0E-4</v>
      </c>
      <c r="I108" s="14">
        <v>55.0</v>
      </c>
      <c r="J108" s="22" t="s">
        <v>1079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24" t="s">
        <v>1080</v>
      </c>
      <c r="B109" s="19" t="s">
        <v>1081</v>
      </c>
      <c r="C109" s="20" t="s">
        <v>1082</v>
      </c>
      <c r="D109" s="16" t="str">
        <f>IFERROR(__xludf.DUMMYFUNCTION("REGEXREPLACE(C109,""https://adastat.net/accounts/"","""")"),"a6023933a879782a97851f4872dcf17683a6044dd0af3aabf3fee6cc")</f>
        <v>a6023933a879782a97851f4872dcf17683a6044dd0af3aabf3fee6cc</v>
      </c>
      <c r="E109" s="16" t="s">
        <v>1083</v>
      </c>
      <c r="F109" s="14" t="s">
        <v>1014</v>
      </c>
      <c r="G109" s="14" t="str">
        <f>IFERROR(__xludf.DUMMYFUNCTION("REGEXEXTRACT(F109,""\d.\d+%"")"),"0.10%")</f>
        <v>0.10%</v>
      </c>
      <c r="H109" s="17">
        <v>0.001</v>
      </c>
      <c r="I109" s="14">
        <v>54.0</v>
      </c>
      <c r="J109" s="22" t="s">
        <v>1084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24" t="s">
        <v>1085</v>
      </c>
      <c r="B110" s="19" t="s">
        <v>1086</v>
      </c>
      <c r="C110" s="20" t="s">
        <v>1087</v>
      </c>
      <c r="D110" s="16" t="str">
        <f>IFERROR(__xludf.DUMMYFUNCTION("REGEXREPLACE(C110,""https://adastat.net/accounts/"","""")"),"25eae1e348ba37e1f43d73ff74d79c379ff3e613113049b3f4d723db")</f>
        <v>25eae1e348ba37e1f43d73ff74d79c379ff3e613113049b3f4d723db</v>
      </c>
      <c r="E110" s="16" t="s">
        <v>1088</v>
      </c>
      <c r="F110" s="14" t="s">
        <v>1089</v>
      </c>
      <c r="G110" s="14" t="str">
        <f>IFERROR(__xludf.DUMMYFUNCTION("REGEXEXTRACT(F110,""\d.\d+%"")"),"0.02%")</f>
        <v>0.02%</v>
      </c>
      <c r="H110" s="17">
        <v>2.0E-4</v>
      </c>
      <c r="I110" s="14">
        <v>53.0</v>
      </c>
      <c r="J110" s="22" t="s">
        <v>1090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14" t="s">
        <v>468</v>
      </c>
      <c r="B111" s="19" t="s">
        <v>1091</v>
      </c>
      <c r="C111" s="20" t="s">
        <v>1092</v>
      </c>
      <c r="D111" s="16" t="str">
        <f>IFERROR(__xludf.DUMMYFUNCTION("REGEXREPLACE(C111,""https://adastat.net/accounts/"","""")"),"4521eb31f3a91ed7d50f2e6d3f5d20e2312bfa97e43d899f15ad1c6d")</f>
        <v>4521eb31f3a91ed7d50f2e6d3f5d20e2312bfa97e43d899f15ad1c6d</v>
      </c>
      <c r="E111" s="16" t="s">
        <v>1093</v>
      </c>
      <c r="F111" s="14" t="s">
        <v>1094</v>
      </c>
      <c r="G111" s="14" t="str">
        <f>IFERROR(__xludf.DUMMYFUNCTION("REGEXEXTRACT(F111,""\d.\d+%"")"),"0.15%")</f>
        <v>0.15%</v>
      </c>
      <c r="H111" s="17">
        <v>0.0015</v>
      </c>
      <c r="I111" s="14">
        <v>52.0</v>
      </c>
      <c r="J111" s="22" t="s">
        <v>1095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24" t="s">
        <v>1096</v>
      </c>
      <c r="B112" s="19" t="s">
        <v>1097</v>
      </c>
      <c r="C112" s="20" t="s">
        <v>1098</v>
      </c>
      <c r="D112" s="16" t="str">
        <f>IFERROR(__xludf.DUMMYFUNCTION("REGEXREPLACE(C112,""https://adastat.net/accounts/"","""")"),"f67fa074e6a966df11e283eedccd5cbd875d5f32259d93c5f533b202")</f>
        <v>f67fa074e6a966df11e283eedccd5cbd875d5f32259d93c5f533b202</v>
      </c>
      <c r="E112" s="16" t="s">
        <v>1099</v>
      </c>
      <c r="F112" s="14" t="s">
        <v>1100</v>
      </c>
      <c r="G112" s="14" t="str">
        <f>IFERROR(__xludf.DUMMYFUNCTION("REGEXEXTRACT(F112,""\d.\d+%"")"),"0.10%")</f>
        <v>0.10%</v>
      </c>
      <c r="H112" s="17">
        <v>0.001</v>
      </c>
      <c r="I112" s="14">
        <v>51.0</v>
      </c>
      <c r="J112" s="22" t="s">
        <v>1101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24" t="s">
        <v>1102</v>
      </c>
      <c r="B113" s="19" t="s">
        <v>1103</v>
      </c>
      <c r="C113" s="20" t="s">
        <v>1104</v>
      </c>
      <c r="D113" s="16" t="str">
        <f>IFERROR(__xludf.DUMMYFUNCTION("REGEXREPLACE(C113,""https://adastat.net/accounts/"","""")"),"7c9d5eb2e949135ae3dcec25f10a0c9d4610bfb3effc81e5244a0343")</f>
        <v>7c9d5eb2e949135ae3dcec25f10a0c9d4610bfb3effc81e5244a0343</v>
      </c>
      <c r="E113" s="16" t="s">
        <v>1105</v>
      </c>
      <c r="F113" s="14" t="s">
        <v>1106</v>
      </c>
      <c r="G113" s="14" t="str">
        <f>IFERROR(__xludf.DUMMYFUNCTION("REGEXEXTRACT(F113,""\d.\d+%"")"),"0.02%")</f>
        <v>0.02%</v>
      </c>
      <c r="H113" s="17">
        <v>2.0E-4</v>
      </c>
      <c r="I113" s="14">
        <v>50.0</v>
      </c>
      <c r="J113" s="22" t="s">
        <v>1107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24" t="s">
        <v>1108</v>
      </c>
      <c r="B114" s="19" t="s">
        <v>1109</v>
      </c>
      <c r="C114" s="20" t="s">
        <v>1110</v>
      </c>
      <c r="D114" s="16" t="str">
        <f>IFERROR(__xludf.DUMMYFUNCTION("REGEXREPLACE(C114,""https://adastat.net/accounts/"","""")"),"230e26d3297f326541d05fdf8b1512a1fccaec73605ba1ca039da8b6")</f>
        <v>230e26d3297f326541d05fdf8b1512a1fccaec73605ba1ca039da8b6</v>
      </c>
      <c r="E114" s="16" t="s">
        <v>1111</v>
      </c>
      <c r="F114" s="14" t="s">
        <v>1112</v>
      </c>
      <c r="G114" s="14" t="str">
        <f>IFERROR(__xludf.DUMMYFUNCTION("REGEXEXTRACT(F114,""\d.\d+%"")"),"0.03%")</f>
        <v>0.03%</v>
      </c>
      <c r="H114" s="17">
        <v>3.0E-4</v>
      </c>
      <c r="I114" s="14">
        <v>50.0</v>
      </c>
      <c r="J114" s="22" t="s">
        <v>1113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24" t="s">
        <v>1114</v>
      </c>
      <c r="B115" s="19" t="s">
        <v>1115</v>
      </c>
      <c r="C115" s="20" t="s">
        <v>1116</v>
      </c>
      <c r="D115" s="16" t="str">
        <f>IFERROR(__xludf.DUMMYFUNCTION("REGEXREPLACE(C115,""https://adastat.net/accounts/"","""")"),"3e35496c3ce594500ea9ae504ac9a1a7926679154ad63943a98a2b5b")</f>
        <v>3e35496c3ce594500ea9ae504ac9a1a7926679154ad63943a98a2b5b</v>
      </c>
      <c r="E115" s="16" t="s">
        <v>1117</v>
      </c>
      <c r="F115" s="14" t="s">
        <v>1118</v>
      </c>
      <c r="G115" s="14" t="str">
        <f>IFERROR(__xludf.DUMMYFUNCTION("REGEXEXTRACT(F115,""\d.\d+%"")"),"0.10%")</f>
        <v>0.10%</v>
      </c>
      <c r="H115" s="17">
        <v>0.001</v>
      </c>
      <c r="I115" s="14">
        <v>49.0</v>
      </c>
      <c r="J115" s="22" t="s">
        <v>1119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24" t="s">
        <v>1120</v>
      </c>
      <c r="B116" s="19" t="s">
        <v>1121</v>
      </c>
      <c r="C116" s="20" t="s">
        <v>1122</v>
      </c>
      <c r="D116" s="16" t="str">
        <f>IFERROR(__xludf.DUMMYFUNCTION("REGEXREPLACE(C116,""https://adastat.net/accounts/"","""")"),"53019fde4366bb6ba3e612582f42e352596d01de408dbf2854695e8d")</f>
        <v>53019fde4366bb6ba3e612582f42e352596d01de408dbf2854695e8d</v>
      </c>
      <c r="E116" s="16" t="s">
        <v>1123</v>
      </c>
      <c r="F116" s="14" t="s">
        <v>1124</v>
      </c>
      <c r="G116" s="14" t="str">
        <f>IFERROR(__xludf.DUMMYFUNCTION("REGEXEXTRACT(F116,""\d.\d+%"")"),"0.05%")</f>
        <v>0.05%</v>
      </c>
      <c r="H116" s="17">
        <v>5.0E-4</v>
      </c>
      <c r="I116" s="14">
        <v>49.0</v>
      </c>
      <c r="J116" s="22" t="s">
        <v>1125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24" t="s">
        <v>1126</v>
      </c>
      <c r="B117" s="19" t="s">
        <v>1127</v>
      </c>
      <c r="C117" s="20" t="s">
        <v>1128</v>
      </c>
      <c r="D117" s="16" t="str">
        <f>IFERROR(__xludf.DUMMYFUNCTION("REGEXREPLACE(C117,""https://adastat.net/accounts/"","""")"),"b3559f018256330c9f331ed03071f3ca239b3239f20ac9db55084e3b")</f>
        <v>b3559f018256330c9f331ed03071f3ca239b3239f20ac9db55084e3b</v>
      </c>
      <c r="E117" s="16" t="s">
        <v>1129</v>
      </c>
      <c r="F117" s="14" t="s">
        <v>1100</v>
      </c>
      <c r="G117" s="14" t="str">
        <f>IFERROR(__xludf.DUMMYFUNCTION("REGEXEXTRACT(F117,""\d.\d+%"")"),"0.10%")</f>
        <v>0.10%</v>
      </c>
      <c r="H117" s="17">
        <v>0.001</v>
      </c>
      <c r="I117" s="14">
        <v>48.0</v>
      </c>
      <c r="J117" s="22" t="s">
        <v>1130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24" t="s">
        <v>1126</v>
      </c>
      <c r="B118" s="19" t="s">
        <v>1131</v>
      </c>
      <c r="C118" s="20" t="s">
        <v>1132</v>
      </c>
      <c r="D118" s="16" t="str">
        <f>IFERROR(__xludf.DUMMYFUNCTION("REGEXREPLACE(C118,""https://adastat.net/accounts/"","""")"),"8c648f073c47a238ece9510c3f4ff7d08172b0b749302a5facff0463")</f>
        <v>8c648f073c47a238ece9510c3f4ff7d08172b0b749302a5facff0463</v>
      </c>
      <c r="E118" s="16" t="s">
        <v>1133</v>
      </c>
      <c r="F118" s="14" t="s">
        <v>1134</v>
      </c>
      <c r="G118" s="14" t="str">
        <f>IFERROR(__xludf.DUMMYFUNCTION("REGEXEXTRACT(F118,""\d.\d+%"")"),"0.10%")</f>
        <v>0.10%</v>
      </c>
      <c r="H118" s="17">
        <v>0.001</v>
      </c>
      <c r="I118" s="14">
        <v>48.0</v>
      </c>
      <c r="J118" s="22" t="s">
        <v>1135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24" t="s">
        <v>1136</v>
      </c>
      <c r="B119" s="19" t="s">
        <v>1137</v>
      </c>
      <c r="C119" s="20" t="s">
        <v>1138</v>
      </c>
      <c r="D119" s="16" t="str">
        <f>IFERROR(__xludf.DUMMYFUNCTION("REGEXREPLACE(C119,""https://adastat.net/accounts/"","""")"),"ffade9e4ec60129dbc9d8bdc13f082b6e5c8d337fa5c9cd8eb7e5a9c")</f>
        <v>ffade9e4ec60129dbc9d8bdc13f082b6e5c8d337fa5c9cd8eb7e5a9c</v>
      </c>
      <c r="E119" s="16" t="s">
        <v>1139</v>
      </c>
      <c r="F119" s="14" t="s">
        <v>1106</v>
      </c>
      <c r="G119" s="14" t="str">
        <f>IFERROR(__xludf.DUMMYFUNCTION("REGEXEXTRACT(F119,""\d.\d+%"")"),"0.02%")</f>
        <v>0.02%</v>
      </c>
      <c r="H119" s="17">
        <v>2.0E-4</v>
      </c>
      <c r="I119" s="14">
        <v>47.0</v>
      </c>
      <c r="J119" s="22" t="s">
        <v>1140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24" t="s">
        <v>1141</v>
      </c>
      <c r="B120" s="19" t="s">
        <v>1142</v>
      </c>
      <c r="C120" s="20" t="s">
        <v>1143</v>
      </c>
      <c r="D120" s="16" t="str">
        <f>IFERROR(__xludf.DUMMYFUNCTION("REGEXREPLACE(C120,""https://adastat.net/accounts/"","""")"),"78eea1f532999e9d32a77c2142f3f72ae0dd32d4e56f9c493a7023eb")</f>
        <v>78eea1f532999e9d32a77c2142f3f72ae0dd32d4e56f9c493a7023eb</v>
      </c>
      <c r="E120" s="16" t="s">
        <v>1144</v>
      </c>
      <c r="F120" s="14" t="s">
        <v>1145</v>
      </c>
      <c r="G120" s="14" t="str">
        <f>IFERROR(__xludf.DUMMYFUNCTION("REGEXEXTRACT(F120,""\d.\d+%"")"),"0.02%")</f>
        <v>0.02%</v>
      </c>
      <c r="H120" s="17">
        <v>2.0E-4</v>
      </c>
      <c r="I120" s="14">
        <v>47.0</v>
      </c>
      <c r="J120" s="22" t="s">
        <v>1146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24" t="s">
        <v>1147</v>
      </c>
      <c r="B121" s="19" t="s">
        <v>1148</v>
      </c>
      <c r="C121" s="20" t="s">
        <v>1149</v>
      </c>
      <c r="D121" s="16" t="str">
        <f>IFERROR(__xludf.DUMMYFUNCTION("REGEXREPLACE(C121,""https://adastat.net/accounts/"","""")"),"32c0faf51962d88ca4c007c044d43b8ae588946d31ce166e329ec296")</f>
        <v>32c0faf51962d88ca4c007c044d43b8ae588946d31ce166e329ec296</v>
      </c>
      <c r="E121" s="16" t="s">
        <v>1150</v>
      </c>
      <c r="F121" s="14" t="s">
        <v>1151</v>
      </c>
      <c r="G121" s="14" t="str">
        <f>IFERROR(__xludf.DUMMYFUNCTION("REGEXEXTRACT(F121,""\d.\d+%"")"),"0.03%")</f>
        <v>0.03%</v>
      </c>
      <c r="H121" s="17">
        <v>3.0E-4</v>
      </c>
      <c r="I121" s="14">
        <v>46.0</v>
      </c>
      <c r="J121" s="22" t="s">
        <v>1152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24" t="s">
        <v>664</v>
      </c>
      <c r="B122" s="19" t="s">
        <v>1153</v>
      </c>
      <c r="C122" s="20" t="s">
        <v>1154</v>
      </c>
      <c r="D122" s="16" t="str">
        <f>IFERROR(__xludf.DUMMYFUNCTION("REGEXREPLACE(C122,""https://adastat.net/accounts/"","""")"),"77ed2bf8f3762b416af52f8b04004f8e628108ec5f849ba92980cc6e")</f>
        <v>77ed2bf8f3762b416af52f8b04004f8e628108ec5f849ba92980cc6e</v>
      </c>
      <c r="E122" s="16" t="s">
        <v>1155</v>
      </c>
      <c r="F122" s="14" t="s">
        <v>668</v>
      </c>
      <c r="G122" s="14" t="str">
        <f>IFERROR(__xludf.DUMMYFUNCTION("REGEXEXTRACT(F122,""\d.\d+%"")"),"0.02%")</f>
        <v>0.02%</v>
      </c>
      <c r="H122" s="17">
        <v>2.0E-4</v>
      </c>
      <c r="I122" s="14">
        <v>46.0</v>
      </c>
      <c r="J122" s="22" t="s">
        <v>1156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24" t="s">
        <v>1157</v>
      </c>
      <c r="B123" s="19" t="s">
        <v>1158</v>
      </c>
      <c r="C123" s="20" t="s">
        <v>1159</v>
      </c>
      <c r="D123" s="16" t="str">
        <f>IFERROR(__xludf.DUMMYFUNCTION("REGEXREPLACE(C123,""https://adastat.net/accounts/"","""")"),"e6997369ee16e8d678b56e180c623b17860246550688e64edb512b55")</f>
        <v>e6997369ee16e8d678b56e180c623b17860246550688e64edb512b55</v>
      </c>
      <c r="E123" s="16" t="s">
        <v>1160</v>
      </c>
      <c r="F123" s="14" t="s">
        <v>1100</v>
      </c>
      <c r="G123" s="14" t="str">
        <f>IFERROR(__xludf.DUMMYFUNCTION("REGEXEXTRACT(F123,""\d.\d+%"")"),"0.10%")</f>
        <v>0.10%</v>
      </c>
      <c r="H123" s="17">
        <v>0.001</v>
      </c>
      <c r="I123" s="14">
        <v>46.0</v>
      </c>
      <c r="J123" s="22" t="s">
        <v>1161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24" t="s">
        <v>1162</v>
      </c>
      <c r="B124" s="19" t="s">
        <v>1163</v>
      </c>
      <c r="C124" s="20" t="s">
        <v>1164</v>
      </c>
      <c r="D124" s="16" t="str">
        <f>IFERROR(__xludf.DUMMYFUNCTION("REGEXREPLACE(C124,""https://adastat.net/accounts/"","""")"),"2ceb96632e2fc9b8fc3184a461cbb95951d14fed5102df4994cf73d5")</f>
        <v>2ceb96632e2fc9b8fc3184a461cbb95951d14fed5102df4994cf73d5</v>
      </c>
      <c r="E124" s="16" t="s">
        <v>1165</v>
      </c>
      <c r="F124" s="14" t="s">
        <v>1166</v>
      </c>
      <c r="G124" s="14" t="str">
        <f>IFERROR(__xludf.DUMMYFUNCTION("REGEXEXTRACT(F124,""\d.\d+%"")"),"0.04%")</f>
        <v>0.04%</v>
      </c>
      <c r="H124" s="17">
        <v>4.0E-4</v>
      </c>
      <c r="I124" s="14">
        <v>45.0</v>
      </c>
      <c r="J124" s="22" t="s">
        <v>1167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24" t="s">
        <v>611</v>
      </c>
      <c r="B125" s="19" t="s">
        <v>1168</v>
      </c>
      <c r="C125" s="20" t="s">
        <v>1169</v>
      </c>
      <c r="D125" s="16" t="str">
        <f>IFERROR(__xludf.DUMMYFUNCTION("REGEXREPLACE(C125,""https://adastat.net/accounts/"","""")"),"b0340585ac57d2a4a3fbfe62b30b61abb3f8bc42f79e4485919269c4")</f>
        <v>b0340585ac57d2a4a3fbfe62b30b61abb3f8bc42f79e4485919269c4</v>
      </c>
      <c r="E125" s="16" t="s">
        <v>1170</v>
      </c>
      <c r="F125" s="14" t="s">
        <v>1171</v>
      </c>
      <c r="G125" s="14" t="str">
        <f>IFERROR(__xludf.DUMMYFUNCTION("REGEXEXTRACT(F125,""\d.\d+%"")"),"0.04%")</f>
        <v>0.04%</v>
      </c>
      <c r="H125" s="17">
        <v>4.0E-4</v>
      </c>
      <c r="I125" s="14">
        <v>45.0</v>
      </c>
      <c r="J125" s="22" t="s">
        <v>1172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24" t="s">
        <v>1173</v>
      </c>
      <c r="B126" s="19" t="s">
        <v>1174</v>
      </c>
      <c r="C126" s="20" t="s">
        <v>1175</v>
      </c>
      <c r="D126" s="16" t="str">
        <f>IFERROR(__xludf.DUMMYFUNCTION("REGEXREPLACE(C126,""https://adastat.net/accounts/"","""")"),"8f3ee733f5ac86dda8582fdf4292025535f024dac5736793d6535137")</f>
        <v>8f3ee733f5ac86dda8582fdf4292025535f024dac5736793d6535137</v>
      </c>
      <c r="E126" s="16" t="s">
        <v>1176</v>
      </c>
      <c r="F126" s="14" t="s">
        <v>1177</v>
      </c>
      <c r="G126" s="14" t="str">
        <f>IFERROR(__xludf.DUMMYFUNCTION("REGEXEXTRACT(F126,""\d.\d+%"")"),"0.03%")</f>
        <v>0.03%</v>
      </c>
      <c r="H126" s="17">
        <v>3.0E-4</v>
      </c>
      <c r="I126" s="14">
        <v>44.0</v>
      </c>
      <c r="J126" s="22" t="s">
        <v>1178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24" t="s">
        <v>1179</v>
      </c>
      <c r="B127" s="19" t="s">
        <v>1180</v>
      </c>
      <c r="C127" s="20" t="s">
        <v>1181</v>
      </c>
      <c r="D127" s="16" t="str">
        <f>IFERROR(__xludf.DUMMYFUNCTION("REGEXREPLACE(C127,""https://adastat.net/accounts/"","""")"),"f3c3d69b1d4eca197096cbfd67450f64123de4a5ed61b1f94a356134")</f>
        <v>f3c3d69b1d4eca197096cbfd67450f64123de4a5ed61b1f94a356134</v>
      </c>
      <c r="E127" s="16" t="s">
        <v>1182</v>
      </c>
      <c r="F127" s="14" t="s">
        <v>1183</v>
      </c>
      <c r="G127" s="14" t="str">
        <f>IFERROR(__xludf.DUMMYFUNCTION("REGEXEXTRACT(F127,""\d.\d+%"")"),"0.02%")</f>
        <v>0.02%</v>
      </c>
      <c r="H127" s="17">
        <v>2.0E-4</v>
      </c>
      <c r="I127" s="14">
        <v>44.0</v>
      </c>
      <c r="J127" s="22" t="s">
        <v>1184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24" t="s">
        <v>1185</v>
      </c>
      <c r="B128" s="19" t="s">
        <v>1186</v>
      </c>
      <c r="C128" s="20" t="s">
        <v>1187</v>
      </c>
      <c r="D128" s="16" t="str">
        <f>IFERROR(__xludf.DUMMYFUNCTION("REGEXREPLACE(C128,""https://adastat.net/accounts/"","""")"),"c956f797346f4c2999c3e443485a360e4f9256a215d99a53d8b2e3a1")</f>
        <v>c956f797346f4c2999c3e443485a360e4f9256a215d99a53d8b2e3a1</v>
      </c>
      <c r="E128" s="16" t="s">
        <v>1188</v>
      </c>
      <c r="F128" s="14" t="s">
        <v>1189</v>
      </c>
      <c r="G128" s="14" t="str">
        <f>IFERROR(__xludf.DUMMYFUNCTION("REGEXEXTRACT(F128,""\d.\d+%"")"),"0.03%")</f>
        <v>0.03%</v>
      </c>
      <c r="H128" s="17">
        <v>3.0E-4</v>
      </c>
      <c r="I128" s="14">
        <v>43.0</v>
      </c>
      <c r="J128" s="22" t="s">
        <v>1190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24" t="s">
        <v>1191</v>
      </c>
      <c r="B129" s="19" t="s">
        <v>1192</v>
      </c>
      <c r="C129" s="20" t="s">
        <v>1193</v>
      </c>
      <c r="D129" s="16" t="str">
        <f>IFERROR(__xludf.DUMMYFUNCTION("REGEXREPLACE(C129,""https://adastat.net/accounts/"","""")"),"cfb933da76f0bb8ede26050528dbb3b5067d62a19a27d0da81bacd5d")</f>
        <v>cfb933da76f0bb8ede26050528dbb3b5067d62a19a27d0da81bacd5d</v>
      </c>
      <c r="E129" s="16" t="s">
        <v>1194</v>
      </c>
      <c r="F129" s="14" t="s">
        <v>1195</v>
      </c>
      <c r="G129" s="14" t="str">
        <f>IFERROR(__xludf.DUMMYFUNCTION("REGEXEXTRACT(F129,""\d.\d+%"")"),"0.03%")</f>
        <v>0.03%</v>
      </c>
      <c r="H129" s="17">
        <v>3.0E-4</v>
      </c>
      <c r="I129" s="14">
        <v>43.0</v>
      </c>
      <c r="J129" s="22" t="s">
        <v>1196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24" t="s">
        <v>664</v>
      </c>
      <c r="B130" s="19" t="s">
        <v>1197</v>
      </c>
      <c r="C130" s="20" t="s">
        <v>1198</v>
      </c>
      <c r="D130" s="16" t="str">
        <f>IFERROR(__xludf.DUMMYFUNCTION("REGEXREPLACE(C130,""https://adastat.net/accounts/"","""")"),"dd1f3591a020262c7992187b71d8d7e960a5e8a1439ba38f08c31aa3")</f>
        <v>dd1f3591a020262c7992187b71d8d7e960a5e8a1439ba38f08c31aa3</v>
      </c>
      <c r="E130" s="16" t="s">
        <v>1199</v>
      </c>
      <c r="F130" s="14" t="s">
        <v>1049</v>
      </c>
      <c r="G130" s="14" t="str">
        <f>IFERROR(__xludf.DUMMYFUNCTION("REGEXEXTRACT(F130,""\d.\d+%"")"),"0.02%")</f>
        <v>0.02%</v>
      </c>
      <c r="H130" s="17">
        <v>2.0E-4</v>
      </c>
      <c r="I130" s="14">
        <v>42.0</v>
      </c>
      <c r="J130" s="22" t="s">
        <v>1200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24" t="s">
        <v>1201</v>
      </c>
      <c r="B131" s="19" t="s">
        <v>1202</v>
      </c>
      <c r="C131" s="20" t="s">
        <v>1203</v>
      </c>
      <c r="D131" s="16" t="str">
        <f>IFERROR(__xludf.DUMMYFUNCTION("REGEXREPLACE(C131,""https://adastat.net/accounts/"","""")"),"7cd98f006bae3a236b6e66efe7cd560ceb887d8837454529500a87f7")</f>
        <v>7cd98f006bae3a236b6e66efe7cd560ceb887d8837454529500a87f7</v>
      </c>
      <c r="E131" s="16" t="s">
        <v>1204</v>
      </c>
      <c r="F131" s="14" t="s">
        <v>1205</v>
      </c>
      <c r="G131" s="14" t="str">
        <f>IFERROR(__xludf.DUMMYFUNCTION("REGEXEXTRACT(F131,""\d.\d+%"")"),"0.02%")</f>
        <v>0.02%</v>
      </c>
      <c r="H131" s="17">
        <v>2.0E-4</v>
      </c>
      <c r="I131" s="14">
        <v>42.0</v>
      </c>
      <c r="J131" s="22" t="s">
        <v>1206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24" t="s">
        <v>1207</v>
      </c>
      <c r="B132" s="19" t="s">
        <v>1208</v>
      </c>
      <c r="C132" s="20" t="s">
        <v>1209</v>
      </c>
      <c r="D132" s="16" t="str">
        <f>IFERROR(__xludf.DUMMYFUNCTION("REGEXREPLACE(C132,""https://adastat.net/accounts/"","""")"),"fb8b0c268db13e1edced205816002bd428274a2b37b8641188c0d4df")</f>
        <v>fb8b0c268db13e1edced205816002bd428274a2b37b8641188c0d4df</v>
      </c>
      <c r="E132" s="16" t="s">
        <v>1210</v>
      </c>
      <c r="F132" s="14" t="s">
        <v>1211</v>
      </c>
      <c r="G132" s="14" t="str">
        <f>IFERROR(__xludf.DUMMYFUNCTION("REGEXEXTRACT(F132,""\d.\d+%"")"),"0.06%")</f>
        <v>0.06%</v>
      </c>
      <c r="H132" s="17">
        <v>6.0E-4</v>
      </c>
      <c r="I132" s="14">
        <v>42.0</v>
      </c>
      <c r="J132" s="22" t="s">
        <v>1212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24" t="s">
        <v>1213</v>
      </c>
      <c r="B133" s="19" t="s">
        <v>1214</v>
      </c>
      <c r="C133" s="20" t="s">
        <v>1215</v>
      </c>
      <c r="D133" s="16" t="str">
        <f>IFERROR(__xludf.DUMMYFUNCTION("REGEXREPLACE(C133,""https://adastat.net/accounts/"","""")"),"da0c3f06ecb7a22a4a6ca8580a89f601745afb5ecc68e1acd75d53e1")</f>
        <v>da0c3f06ecb7a22a4a6ca8580a89f601745afb5ecc68e1acd75d53e1</v>
      </c>
      <c r="E133" s="16" t="s">
        <v>1216</v>
      </c>
      <c r="F133" s="14" t="s">
        <v>1217</v>
      </c>
      <c r="G133" s="14" t="str">
        <f>IFERROR(__xludf.DUMMYFUNCTION("REGEXEXTRACT(F133,""\d.\d+%"")"),"0.03%")</f>
        <v>0.03%</v>
      </c>
      <c r="H133" s="17">
        <v>3.0E-4</v>
      </c>
      <c r="I133" s="14">
        <v>42.0</v>
      </c>
      <c r="J133" s="22" t="s">
        <v>1218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24" t="s">
        <v>1219</v>
      </c>
      <c r="B134" s="19" t="s">
        <v>1220</v>
      </c>
      <c r="C134" s="20" t="s">
        <v>1221</v>
      </c>
      <c r="D134" s="16" t="str">
        <f>IFERROR(__xludf.DUMMYFUNCTION("REGEXREPLACE(C134,""https://adastat.net/accounts/"","""")"),"d0ea27eec7663b4898d396e8a33466daa0d474d687701fa240d57f2f")</f>
        <v>d0ea27eec7663b4898d396e8a33466daa0d474d687701fa240d57f2f</v>
      </c>
      <c r="E134" s="16" t="s">
        <v>1222</v>
      </c>
      <c r="F134" s="14" t="s">
        <v>1223</v>
      </c>
      <c r="G134" s="14" t="str">
        <f>IFERROR(__xludf.DUMMYFUNCTION("REGEXEXTRACT(F134,""\d.\d+%"")"),"0.03%")</f>
        <v>0.03%</v>
      </c>
      <c r="H134" s="17">
        <v>3.0E-4</v>
      </c>
      <c r="I134" s="14">
        <v>42.0</v>
      </c>
      <c r="J134" s="22" t="s">
        <v>1224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24" t="s">
        <v>1225</v>
      </c>
      <c r="B135" s="19" t="s">
        <v>1226</v>
      </c>
      <c r="C135" s="20" t="s">
        <v>1227</v>
      </c>
      <c r="D135" s="16" t="str">
        <f>IFERROR(__xludf.DUMMYFUNCTION("REGEXREPLACE(C135,""https://adastat.net/accounts/"","""")"),"6df8d17a1d287c573f06e300f23e81aa4c2f08be6138c3e7c6df8ccb")</f>
        <v>6df8d17a1d287c573f06e300f23e81aa4c2f08be6138c3e7c6df8ccb</v>
      </c>
      <c r="E135" s="16" t="s">
        <v>1228</v>
      </c>
      <c r="F135" s="14" t="s">
        <v>1229</v>
      </c>
      <c r="G135" s="14" t="str">
        <f>IFERROR(__xludf.DUMMYFUNCTION("REGEXEXTRACT(F135,""\d.\d+%"")"),"0.02%")</f>
        <v>0.02%</v>
      </c>
      <c r="H135" s="17">
        <v>2.0E-4</v>
      </c>
      <c r="I135" s="14">
        <v>41.0</v>
      </c>
      <c r="J135" s="22" t="s">
        <v>1230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24" t="s">
        <v>1231</v>
      </c>
      <c r="B136" s="19" t="s">
        <v>1232</v>
      </c>
      <c r="C136" s="20" t="s">
        <v>1233</v>
      </c>
      <c r="D136" s="16" t="str">
        <f>IFERROR(__xludf.DUMMYFUNCTION("REGEXREPLACE(C136,""https://adastat.net/accounts/"","""")"),"30ef3b49b191b970b62c3fe134fa00892fd55382297753dff77beaad")</f>
        <v>30ef3b49b191b970b62c3fe134fa00892fd55382297753dff77beaad</v>
      </c>
      <c r="E136" s="16" t="s">
        <v>1234</v>
      </c>
      <c r="F136" s="14" t="s">
        <v>1235</v>
      </c>
      <c r="G136" s="14" t="str">
        <f>IFERROR(__xludf.DUMMYFUNCTION("REGEXEXTRACT(F136,""\d.\d+%"")"),"0.03%")</f>
        <v>0.03%</v>
      </c>
      <c r="H136" s="17">
        <v>3.0E-4</v>
      </c>
      <c r="I136" s="14">
        <v>40.0</v>
      </c>
      <c r="J136" s="22" t="s">
        <v>1236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24" t="s">
        <v>1237</v>
      </c>
      <c r="B137" s="19" t="s">
        <v>1238</v>
      </c>
      <c r="C137" s="20" t="s">
        <v>1239</v>
      </c>
      <c r="D137" s="16" t="str">
        <f>IFERROR(__xludf.DUMMYFUNCTION("REGEXREPLACE(C137,""https://adastat.net/accounts/"","""")"),"a82a57fc42525212c6764d1706d107e66f6bdf9358ba0e40a617c442")</f>
        <v>a82a57fc42525212c6764d1706d107e66f6bdf9358ba0e40a617c442</v>
      </c>
      <c r="E137" s="16" t="s">
        <v>1240</v>
      </c>
      <c r="F137" s="14" t="s">
        <v>1241</v>
      </c>
      <c r="G137" s="14" t="str">
        <f>IFERROR(__xludf.DUMMYFUNCTION("REGEXEXTRACT(F137,""\d.\d+%"")"),"0.02%")</f>
        <v>0.02%</v>
      </c>
      <c r="H137" s="17">
        <v>2.0E-4</v>
      </c>
      <c r="I137" s="14">
        <v>40.0</v>
      </c>
      <c r="J137" s="22" t="s">
        <v>1242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24" t="s">
        <v>740</v>
      </c>
      <c r="B138" s="19" t="s">
        <v>1243</v>
      </c>
      <c r="C138" s="20" t="s">
        <v>1244</v>
      </c>
      <c r="D138" s="16" t="str">
        <f>IFERROR(__xludf.DUMMYFUNCTION("REGEXREPLACE(C138,""https://adastat.net/accounts/"","""")"),"3240ed770981042664847f4cc293fb4edb83336dab3d3edba382a51a")</f>
        <v>3240ed770981042664847f4cc293fb4edb83336dab3d3edba382a51a</v>
      </c>
      <c r="E138" s="16" t="s">
        <v>1245</v>
      </c>
      <c r="F138" s="14" t="s">
        <v>1246</v>
      </c>
      <c r="G138" s="14" t="str">
        <f>IFERROR(__xludf.DUMMYFUNCTION("REGEXEXTRACT(F138,""\d.\d+%"")"),"0.02%")</f>
        <v>0.02%</v>
      </c>
      <c r="H138" s="17">
        <v>2.0E-4</v>
      </c>
      <c r="I138" s="14">
        <v>40.0</v>
      </c>
      <c r="J138" s="22" t="s">
        <v>1247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24" t="s">
        <v>1157</v>
      </c>
      <c r="B139" s="19" t="s">
        <v>1248</v>
      </c>
      <c r="C139" s="20" t="s">
        <v>1249</v>
      </c>
      <c r="D139" s="16" t="str">
        <f>IFERROR(__xludf.DUMMYFUNCTION("REGEXREPLACE(C139,""https://adastat.net/accounts/"","""")"),"4104543a7c7bbfdb6364ee24ef27f21275265a4c7b06185736896f6e")</f>
        <v>4104543a7c7bbfdb6364ee24ef27f21275265a4c7b06185736896f6e</v>
      </c>
      <c r="E139" s="16" t="s">
        <v>1250</v>
      </c>
      <c r="F139" s="14" t="s">
        <v>1100</v>
      </c>
      <c r="G139" s="14" t="str">
        <f>IFERROR(__xludf.DUMMYFUNCTION("REGEXEXTRACT(F139,""\d.\d+%"")"),"0.10%")</f>
        <v>0.10%</v>
      </c>
      <c r="H139" s="17">
        <v>0.001</v>
      </c>
      <c r="I139" s="14">
        <v>40.0</v>
      </c>
      <c r="J139" s="22" t="s">
        <v>1251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24" t="s">
        <v>1252</v>
      </c>
      <c r="B140" s="19" t="s">
        <v>1253</v>
      </c>
      <c r="C140" s="20" t="s">
        <v>1254</v>
      </c>
      <c r="D140" s="16" t="str">
        <f>IFERROR(__xludf.DUMMYFUNCTION("REGEXREPLACE(C140,""https://adastat.net/accounts/"","""")"),"5e2394dfd02c85bfe19f8b066c3b1172c82cc4ab9213b90122708452")</f>
        <v>5e2394dfd02c85bfe19f8b066c3b1172c82cc4ab9213b90122708452</v>
      </c>
      <c r="E140" s="16" t="s">
        <v>1255</v>
      </c>
      <c r="F140" s="14" t="s">
        <v>1256</v>
      </c>
      <c r="G140" s="14" t="str">
        <f>IFERROR(__xludf.DUMMYFUNCTION("REGEXEXTRACT(F140,""\d.\d+%"")"),"0.22%")</f>
        <v>0.22%</v>
      </c>
      <c r="H140" s="17">
        <v>0.0022</v>
      </c>
      <c r="I140" s="14">
        <v>39.0</v>
      </c>
      <c r="J140" s="22" t="s">
        <v>1257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24" t="s">
        <v>1258</v>
      </c>
      <c r="B141" s="19" t="s">
        <v>1259</v>
      </c>
      <c r="C141" s="20" t="s">
        <v>1260</v>
      </c>
      <c r="D141" s="16" t="str">
        <f>IFERROR(__xludf.DUMMYFUNCTION("REGEXREPLACE(C141,""https://adastat.net/accounts/"","""")"),"924facb500167f4f901870997b2acf77b8cd34d754862360e1bd6581")</f>
        <v>924facb500167f4f901870997b2acf77b8cd34d754862360e1bd6581</v>
      </c>
      <c r="E141" s="16" t="s">
        <v>1261</v>
      </c>
      <c r="F141" s="14" t="s">
        <v>1262</v>
      </c>
      <c r="G141" s="14" t="str">
        <f>IFERROR(__xludf.DUMMYFUNCTION("REGEXEXTRACT(F141,""\d.\d+%"")"),"0.20%")</f>
        <v>0.20%</v>
      </c>
      <c r="H141" s="17">
        <v>0.002</v>
      </c>
      <c r="I141" s="14">
        <v>39.0</v>
      </c>
      <c r="J141" s="22" t="s">
        <v>1263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24" t="s">
        <v>681</v>
      </c>
      <c r="B142" s="19" t="s">
        <v>1264</v>
      </c>
      <c r="C142" s="20" t="s">
        <v>1265</v>
      </c>
      <c r="D142" s="16" t="str">
        <f>IFERROR(__xludf.DUMMYFUNCTION("REGEXREPLACE(C142,""https://adastat.net/accounts/"","""")"),"80118ac17b009dc8799ae2c285ab28ed5157a28bd09790e02ed44f51")</f>
        <v>80118ac17b009dc8799ae2c285ab28ed5157a28bd09790e02ed44f51</v>
      </c>
      <c r="E142" s="16" t="s">
        <v>1266</v>
      </c>
      <c r="F142" s="14" t="s">
        <v>1267</v>
      </c>
      <c r="G142" s="14" t="str">
        <f>IFERROR(__xludf.DUMMYFUNCTION("REGEXEXTRACT(F142,""\d.\d+%"")"),"0.03%")</f>
        <v>0.03%</v>
      </c>
      <c r="H142" s="17">
        <v>3.0E-4</v>
      </c>
      <c r="I142" s="14">
        <v>38.0</v>
      </c>
      <c r="J142" s="22" t="s">
        <v>1268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24" t="s">
        <v>1269</v>
      </c>
      <c r="B143" s="19" t="s">
        <v>1270</v>
      </c>
      <c r="C143" s="20" t="s">
        <v>1271</v>
      </c>
      <c r="D143" s="16" t="str">
        <f>IFERROR(__xludf.DUMMYFUNCTION("REGEXREPLACE(C143,""https://adastat.net/accounts/"","""")"),"f0267e4135f77b8c851c699640899a0976569365243d091ef8590d75")</f>
        <v>f0267e4135f77b8c851c699640899a0976569365243d091ef8590d75</v>
      </c>
      <c r="E143" s="16" t="s">
        <v>1272</v>
      </c>
      <c r="F143" s="14" t="s">
        <v>1106</v>
      </c>
      <c r="G143" s="14" t="str">
        <f>IFERROR(__xludf.DUMMYFUNCTION("REGEXEXTRACT(F143,""\d.\d+%"")"),"0.02%")</f>
        <v>0.02%</v>
      </c>
      <c r="H143" s="17">
        <v>2.0E-4</v>
      </c>
      <c r="I143" s="14">
        <v>38.0</v>
      </c>
      <c r="J143" s="22" t="s">
        <v>1273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24" t="s">
        <v>1274</v>
      </c>
      <c r="B144" s="19" t="s">
        <v>1275</v>
      </c>
      <c r="C144" s="20" t="s">
        <v>1276</v>
      </c>
      <c r="D144" s="16" t="str">
        <f>IFERROR(__xludf.DUMMYFUNCTION("REGEXREPLACE(C144,""https://adastat.net/accounts/"","""")"),"2a3d08d2b230b0cf3c072cca7f104c5aca3ced4e378f675ad2f5ccc6")</f>
        <v>2a3d08d2b230b0cf3c072cca7f104c5aca3ced4e378f675ad2f5ccc6</v>
      </c>
      <c r="E144" s="16" t="s">
        <v>1277</v>
      </c>
      <c r="F144" s="14" t="s">
        <v>1278</v>
      </c>
      <c r="G144" s="14" t="str">
        <f>IFERROR(__xludf.DUMMYFUNCTION("REGEXEXTRACT(F144,""\d.\d+%"")"),"0.02%")</f>
        <v>0.02%</v>
      </c>
      <c r="H144" s="17">
        <v>2.0E-4</v>
      </c>
      <c r="I144" s="14">
        <v>38.0</v>
      </c>
      <c r="J144" s="22" t="s">
        <v>1279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24" t="s">
        <v>1280</v>
      </c>
      <c r="B145" s="19" t="s">
        <v>1281</v>
      </c>
      <c r="C145" s="20" t="s">
        <v>1282</v>
      </c>
      <c r="D145" s="16" t="str">
        <f>IFERROR(__xludf.DUMMYFUNCTION("REGEXREPLACE(C145,""https://adastat.net/accounts/"","""")"),"e441cae812f01a24e090ae0f51a0d604cdc6bf825e7e81da16c333c0")</f>
        <v>e441cae812f01a24e090ae0f51a0d604cdc6bf825e7e81da16c333c0</v>
      </c>
      <c r="E145" s="16" t="s">
        <v>1283</v>
      </c>
      <c r="F145" s="14" t="s">
        <v>1284</v>
      </c>
      <c r="G145" s="14" t="str">
        <f>IFERROR(__xludf.DUMMYFUNCTION("REGEXEXTRACT(F145,""\d.\d+%"")"),"0.06%")</f>
        <v>0.06%</v>
      </c>
      <c r="H145" s="17">
        <v>6.0E-4</v>
      </c>
      <c r="I145" s="14">
        <v>38.0</v>
      </c>
      <c r="J145" s="22" t="s">
        <v>1285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24" t="s">
        <v>1286</v>
      </c>
      <c r="B146" s="19" t="s">
        <v>1287</v>
      </c>
      <c r="C146" s="20" t="s">
        <v>1288</v>
      </c>
      <c r="D146" s="16" t="str">
        <f>IFERROR(__xludf.DUMMYFUNCTION("REGEXREPLACE(C146,""https://adastat.net/accounts/"","""")"),"d51ba2b10541f1ba5f8490cba786624ea32278d59b02ed74a85bf7f0")</f>
        <v>d51ba2b10541f1ba5f8490cba786624ea32278d59b02ed74a85bf7f0</v>
      </c>
      <c r="E146" s="16" t="s">
        <v>1289</v>
      </c>
      <c r="F146" s="14" t="s">
        <v>1290</v>
      </c>
      <c r="G146" s="14" t="str">
        <f>IFERROR(__xludf.DUMMYFUNCTION("REGEXEXTRACT(F146,""\d.\d+%"")"),"0.03%")</f>
        <v>0.03%</v>
      </c>
      <c r="H146" s="17">
        <v>3.0E-4</v>
      </c>
      <c r="I146" s="14">
        <v>37.0</v>
      </c>
      <c r="J146" s="22" t="s">
        <v>1291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24" t="s">
        <v>1292</v>
      </c>
      <c r="B147" s="19" t="s">
        <v>1293</v>
      </c>
      <c r="C147" s="20" t="s">
        <v>1294</v>
      </c>
      <c r="D147" s="16" t="str">
        <f>IFERROR(__xludf.DUMMYFUNCTION("REGEXREPLACE(C147,""https://adastat.net/accounts/"","""")"),"1a193e01b4646d4cb6c5c2d58be80381428c5968087d4ec7503dc41d")</f>
        <v>1a193e01b4646d4cb6c5c2d58be80381428c5968087d4ec7503dc41d</v>
      </c>
      <c r="E147" s="16" t="s">
        <v>1295</v>
      </c>
      <c r="F147" s="14" t="s">
        <v>1296</v>
      </c>
      <c r="G147" s="14" t="str">
        <f>IFERROR(__xludf.DUMMYFUNCTION("REGEXEXTRACT(F147,""\d.\d+%"")"),"0.22%")</f>
        <v>0.22%</v>
      </c>
      <c r="H147" s="17">
        <v>0.0022</v>
      </c>
      <c r="I147" s="14">
        <v>37.0</v>
      </c>
      <c r="J147" s="22" t="s">
        <v>1297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24" t="s">
        <v>1298</v>
      </c>
      <c r="B148" s="19" t="s">
        <v>1299</v>
      </c>
      <c r="C148" s="20" t="s">
        <v>1300</v>
      </c>
      <c r="D148" s="16" t="str">
        <f>IFERROR(__xludf.DUMMYFUNCTION("REGEXREPLACE(C148,""https://adastat.net/accounts/"","""")"),"a55d39ebb8b1978fb50f77f50d3d6a66e12701047eb5e814c78bfe5c")</f>
        <v>a55d39ebb8b1978fb50f77f50d3d6a66e12701047eb5e814c78bfe5c</v>
      </c>
      <c r="E148" s="16" t="s">
        <v>1301</v>
      </c>
      <c r="F148" s="14" t="s">
        <v>1302</v>
      </c>
      <c r="G148" s="14" t="str">
        <f>IFERROR(__xludf.DUMMYFUNCTION("REGEXEXTRACT(F148,""\d.\d+%"")"),"0.02%")</f>
        <v>0.02%</v>
      </c>
      <c r="H148" s="17">
        <v>2.0E-4</v>
      </c>
      <c r="I148" s="14">
        <v>37.0</v>
      </c>
      <c r="J148" s="22" t="s">
        <v>1303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24" t="s">
        <v>1304</v>
      </c>
      <c r="B149" s="19" t="s">
        <v>1305</v>
      </c>
      <c r="C149" s="20" t="s">
        <v>1306</v>
      </c>
      <c r="D149" s="16" t="str">
        <f>IFERROR(__xludf.DUMMYFUNCTION("REGEXREPLACE(C149,""https://adastat.net/accounts/"","""")"),"681643db7e28a13ac44fe85cba055b3bf2d62464855307ddbcb4bf72")</f>
        <v>681643db7e28a13ac44fe85cba055b3bf2d62464855307ddbcb4bf72</v>
      </c>
      <c r="E149" s="16" t="s">
        <v>1307</v>
      </c>
      <c r="F149" s="14" t="s">
        <v>498</v>
      </c>
      <c r="G149" s="14" t="str">
        <f>IFERROR(__xludf.DUMMYFUNCTION("REGEXEXTRACT(F149,""\d.\d+%"")"),"0.02%")</f>
        <v>0.02%</v>
      </c>
      <c r="H149" s="17">
        <v>2.0E-4</v>
      </c>
      <c r="I149" s="14">
        <v>36.0</v>
      </c>
      <c r="J149" s="22" t="s">
        <v>1308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24" t="s">
        <v>1309</v>
      </c>
      <c r="B150" s="19" t="s">
        <v>1310</v>
      </c>
      <c r="C150" s="20" t="s">
        <v>1311</v>
      </c>
      <c r="D150" s="16" t="str">
        <f>IFERROR(__xludf.DUMMYFUNCTION("REGEXREPLACE(C150,""https://adastat.net/accounts/"","""")"),"33d6f58c0c893ec3f5eadab5461134b388a0910b288b21f09bed95c9")</f>
        <v>33d6f58c0c893ec3f5eadab5461134b388a0910b288b21f09bed95c9</v>
      </c>
      <c r="E150" s="16" t="s">
        <v>1312</v>
      </c>
      <c r="F150" s="14" t="s">
        <v>1313</v>
      </c>
      <c r="G150" s="14" t="str">
        <f>IFERROR(__xludf.DUMMYFUNCTION("REGEXEXTRACT(F150,""\d.\d+%"")"),"0.02%")</f>
        <v>0.02%</v>
      </c>
      <c r="H150" s="17">
        <v>2.0E-4</v>
      </c>
      <c r="I150" s="14">
        <v>36.0</v>
      </c>
      <c r="J150" s="22" t="s">
        <v>1314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24" t="s">
        <v>1315</v>
      </c>
      <c r="B151" s="19" t="s">
        <v>1316</v>
      </c>
      <c r="C151" s="20" t="s">
        <v>1317</v>
      </c>
      <c r="D151" s="16" t="str">
        <f>IFERROR(__xludf.DUMMYFUNCTION("REGEXREPLACE(C151,""https://adastat.net/accounts/"","""")"),"5a751bbd47aa07c70c10ff76239dd4ee825a4f258094d7889baf0f7f")</f>
        <v>5a751bbd47aa07c70c10ff76239dd4ee825a4f258094d7889baf0f7f</v>
      </c>
      <c r="E151" s="16" t="s">
        <v>1318</v>
      </c>
      <c r="F151" s="14" t="s">
        <v>950</v>
      </c>
      <c r="G151" s="14" t="str">
        <f>IFERROR(__xludf.DUMMYFUNCTION("REGEXEXTRACT(F151,""\d.\d+%"")"),"0.02%")</f>
        <v>0.02%</v>
      </c>
      <c r="H151" s="17">
        <v>2.0E-4</v>
      </c>
      <c r="I151" s="14">
        <v>36.0</v>
      </c>
      <c r="J151" s="22" t="s">
        <v>1319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24" t="s">
        <v>1320</v>
      </c>
      <c r="B152" s="19" t="s">
        <v>1321</v>
      </c>
      <c r="C152" s="20" t="s">
        <v>1322</v>
      </c>
      <c r="D152" s="16" t="str">
        <f>IFERROR(__xludf.DUMMYFUNCTION("REGEXREPLACE(C152,""https://adastat.net/accounts/"","""")"),"99a36f616fb7da6a933a002fd4bd568e8883f6f2576908c4b46f0a15")</f>
        <v>99a36f616fb7da6a933a002fd4bd568e8883f6f2576908c4b46f0a15</v>
      </c>
      <c r="E152" s="16" t="s">
        <v>1323</v>
      </c>
      <c r="F152" s="14" t="s">
        <v>1324</v>
      </c>
      <c r="G152" s="14" t="str">
        <f>IFERROR(__xludf.DUMMYFUNCTION("REGEXEXTRACT(F152,""\d.\d+%"")"),"0.04%")</f>
        <v>0.04%</v>
      </c>
      <c r="H152" s="17">
        <v>4.0E-4</v>
      </c>
      <c r="I152" s="14">
        <v>36.0</v>
      </c>
      <c r="J152" s="22" t="s">
        <v>1325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24" t="s">
        <v>1326</v>
      </c>
      <c r="B153" s="24" t="s">
        <v>1327</v>
      </c>
      <c r="C153" s="20" t="s">
        <v>1328</v>
      </c>
      <c r="D153" s="16" t="str">
        <f>IFERROR(__xludf.DUMMYFUNCTION("REGEXREPLACE(C153,""https://adastat.net/accounts/"","""")"),"76c7508d42c085e9598e9adafca4557a9a1b61ed6183ae9810808780")</f>
        <v>76c7508d42c085e9598e9adafca4557a9a1b61ed6183ae9810808780</v>
      </c>
      <c r="E153" s="16" t="s">
        <v>1329</v>
      </c>
      <c r="F153" s="14" t="s">
        <v>1330</v>
      </c>
      <c r="G153" s="14" t="str">
        <f>IFERROR(__xludf.DUMMYFUNCTION("REGEXEXTRACT(F153,""\d.\d+%"")"),"0.03%")</f>
        <v>0.03%</v>
      </c>
      <c r="H153" s="17">
        <v>3.0E-4</v>
      </c>
      <c r="I153" s="14">
        <v>36.0</v>
      </c>
      <c r="J153" s="22" t="s">
        <v>1331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24" t="s">
        <v>1332</v>
      </c>
      <c r="B154" s="24" t="s">
        <v>1333</v>
      </c>
      <c r="C154" s="20" t="s">
        <v>1334</v>
      </c>
      <c r="D154" s="16" t="str">
        <f>IFERROR(__xludf.DUMMYFUNCTION("REGEXREPLACE(C154,""https://adastat.net/accounts/"","""")"),"c3dad99cdceb551565d3b934dc93498c8a5fe1bcff8c7eda63e19756")</f>
        <v>c3dad99cdceb551565d3b934dc93498c8a5fe1bcff8c7eda63e19756</v>
      </c>
      <c r="E154" s="16" t="s">
        <v>1335</v>
      </c>
      <c r="F154" s="14" t="s">
        <v>1336</v>
      </c>
      <c r="G154" s="14" t="str">
        <f>IFERROR(__xludf.DUMMYFUNCTION("REGEXEXTRACT(F154,""\d.\d+%"")"),"0.03%")</f>
        <v>0.03%</v>
      </c>
      <c r="H154" s="17">
        <v>3.0E-4</v>
      </c>
      <c r="I154" s="14">
        <v>35.0</v>
      </c>
      <c r="J154" s="22" t="s">
        <v>1337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24" t="s">
        <v>1338</v>
      </c>
      <c r="B155" s="24" t="s">
        <v>1339</v>
      </c>
      <c r="C155" s="20" t="s">
        <v>1340</v>
      </c>
      <c r="D155" s="16" t="str">
        <f>IFERROR(__xludf.DUMMYFUNCTION("REGEXREPLACE(C155,""https://adastat.net/accounts/"","""")"),"c768fa08dcd888754a8ba45524dda0e3b6d3edb4224ec117b5314f05")</f>
        <v>c768fa08dcd888754a8ba45524dda0e3b6d3edb4224ec117b5314f05</v>
      </c>
      <c r="E155" s="16" t="s">
        <v>1341</v>
      </c>
      <c r="F155" s="14" t="s">
        <v>1342</v>
      </c>
      <c r="G155" s="14" t="str">
        <f>IFERROR(__xludf.DUMMYFUNCTION("REGEXEXTRACT(F155,""\d.\d+%"")"),"0.02%")</f>
        <v>0.02%</v>
      </c>
      <c r="H155" s="17">
        <v>2.0E-4</v>
      </c>
      <c r="I155" s="14">
        <v>35.0</v>
      </c>
      <c r="J155" s="22" t="s">
        <v>1343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24" t="s">
        <v>1344</v>
      </c>
      <c r="B156" s="24" t="s">
        <v>1345</v>
      </c>
      <c r="C156" s="20" t="s">
        <v>1346</v>
      </c>
      <c r="D156" s="16" t="str">
        <f>IFERROR(__xludf.DUMMYFUNCTION("REGEXREPLACE(C156,""https://adastat.net/accounts/"","""")"),"ac397ec2f4c879ffe6ddb4b598bf185c9409503db54e8e2dbde5a44a")</f>
        <v>ac397ec2f4c879ffe6ddb4b598bf185c9409503db54e8e2dbde5a44a</v>
      </c>
      <c r="E156" s="16" t="s">
        <v>1347</v>
      </c>
      <c r="F156" s="14" t="s">
        <v>1348</v>
      </c>
      <c r="G156" s="14" t="str">
        <f>IFERROR(__xludf.DUMMYFUNCTION("REGEXEXTRACT(F156,""\d.\d+%"")"),"0.03%")</f>
        <v>0.03%</v>
      </c>
      <c r="H156" s="17">
        <v>3.0E-4</v>
      </c>
      <c r="I156" s="14">
        <v>35.0</v>
      </c>
      <c r="J156" s="22" t="s">
        <v>1349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24" t="s">
        <v>1350</v>
      </c>
      <c r="B157" s="24" t="s">
        <v>1351</v>
      </c>
      <c r="C157" s="20" t="s">
        <v>1352</v>
      </c>
      <c r="D157" s="16" t="str">
        <f>IFERROR(__xludf.DUMMYFUNCTION("REGEXREPLACE(C157,""https://adastat.net/accounts/"","""")"),"96755d45990036643baf675322d550a87cabdc0c1819f7d4e32674cb")</f>
        <v>96755d45990036643baf675322d550a87cabdc0c1819f7d4e32674cb</v>
      </c>
      <c r="E157" s="16" t="s">
        <v>1353</v>
      </c>
      <c r="F157" s="14" t="s">
        <v>1354</v>
      </c>
      <c r="G157" s="14" t="str">
        <f>IFERROR(__xludf.DUMMYFUNCTION("REGEXEXTRACT(F157,""\d.\d+%"")"),"0.15%")</f>
        <v>0.15%</v>
      </c>
      <c r="H157" s="17">
        <v>0.0015</v>
      </c>
      <c r="I157" s="14">
        <v>34.0</v>
      </c>
      <c r="J157" s="22" t="s">
        <v>1355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24" t="s">
        <v>1356</v>
      </c>
      <c r="B158" s="24" t="s">
        <v>1357</v>
      </c>
      <c r="C158" s="20" t="s">
        <v>1358</v>
      </c>
      <c r="D158" s="16" t="str">
        <f>IFERROR(__xludf.DUMMYFUNCTION("REGEXREPLACE(C158,""https://adastat.net/accounts/"","""")"),"7269eeb2654fc728eaaf5cc37eaada5f105d758bf9d6d6a507eabc27")</f>
        <v>7269eeb2654fc728eaaf5cc37eaada5f105d758bf9d6d6a507eabc27</v>
      </c>
      <c r="E158" s="16" t="s">
        <v>1359</v>
      </c>
      <c r="F158" s="14" t="s">
        <v>1360</v>
      </c>
      <c r="G158" s="14" t="str">
        <f>IFERROR(__xludf.DUMMYFUNCTION("REGEXEXTRACT(F158,""\d.\d+%"")"),"0.03%")</f>
        <v>0.03%</v>
      </c>
      <c r="H158" s="17">
        <v>3.0E-4</v>
      </c>
      <c r="I158" s="14">
        <v>34.0</v>
      </c>
      <c r="J158" s="22" t="s">
        <v>1361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24" t="s">
        <v>1315</v>
      </c>
      <c r="B159" s="24" t="s">
        <v>1362</v>
      </c>
      <c r="C159" s="20" t="s">
        <v>1363</v>
      </c>
      <c r="D159" s="16" t="str">
        <f>IFERROR(__xludf.DUMMYFUNCTION("REGEXREPLACE(C159,""https://adastat.net/accounts/"","""")"),"b2e926c791800644c5cf1a0de6226e80cf765f9093b31f52e19e7777")</f>
        <v>b2e926c791800644c5cf1a0de6226e80cf765f9093b31f52e19e7777</v>
      </c>
      <c r="E159" s="16" t="s">
        <v>1364</v>
      </c>
      <c r="F159" s="14" t="s">
        <v>1365</v>
      </c>
      <c r="G159" s="14" t="str">
        <f>IFERROR(__xludf.DUMMYFUNCTION("REGEXEXTRACT(F159,""\d.\d+%"")"),"0.20%")</f>
        <v>0.20%</v>
      </c>
      <c r="H159" s="17">
        <v>0.002</v>
      </c>
      <c r="I159" s="14">
        <v>33.0</v>
      </c>
      <c r="J159" s="22" t="s">
        <v>1366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24" t="s">
        <v>1367</v>
      </c>
      <c r="B160" s="24" t="s">
        <v>1368</v>
      </c>
      <c r="C160" s="20" t="s">
        <v>1369</v>
      </c>
      <c r="D160" s="16" t="str">
        <f>IFERROR(__xludf.DUMMYFUNCTION("REGEXREPLACE(C160,""https://adastat.net/accounts/"","""")"),"fbcf8674c0b3098605dcae3fdcf8604f4125db76a4697e735138070e")</f>
        <v>fbcf8674c0b3098605dcae3fdcf8604f4125db76a4697e735138070e</v>
      </c>
      <c r="E160" s="16" t="s">
        <v>1370</v>
      </c>
      <c r="F160" s="14" t="s">
        <v>1371</v>
      </c>
      <c r="G160" s="14" t="str">
        <f>IFERROR(__xludf.DUMMYFUNCTION("REGEXEXTRACT(F160,""\d.\d+%"")"),"0.05%")</f>
        <v>0.05%</v>
      </c>
      <c r="H160" s="17">
        <v>5.0E-4</v>
      </c>
      <c r="I160" s="14">
        <v>32.0</v>
      </c>
      <c r="J160" s="22" t="s">
        <v>1372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24" t="s">
        <v>1373</v>
      </c>
      <c r="B161" s="24" t="s">
        <v>1374</v>
      </c>
      <c r="C161" s="20" t="s">
        <v>1375</v>
      </c>
      <c r="D161" s="16" t="str">
        <f>IFERROR(__xludf.DUMMYFUNCTION("REGEXREPLACE(C161,""https://adastat.net/accounts/"","""")"),"2ee258f571386bbaf5858125f0d63da26abd97dedd20064f105b75b9")</f>
        <v>2ee258f571386bbaf5858125f0d63da26abd97dedd20064f105b75b9</v>
      </c>
      <c r="E161" s="16" t="s">
        <v>1376</v>
      </c>
      <c r="F161" s="14" t="s">
        <v>1377</v>
      </c>
      <c r="G161" s="14" t="str">
        <f>IFERROR(__xludf.DUMMYFUNCTION("REGEXEXTRACT(F161,""\d.\d+%"")"),"0.05%")</f>
        <v>0.05%</v>
      </c>
      <c r="H161" s="17">
        <v>5.0E-4</v>
      </c>
      <c r="I161" s="14">
        <v>32.0</v>
      </c>
      <c r="J161" s="22" t="s">
        <v>1378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24" t="s">
        <v>1379</v>
      </c>
      <c r="B162" s="24" t="s">
        <v>1380</v>
      </c>
      <c r="C162" s="20" t="s">
        <v>1381</v>
      </c>
      <c r="D162" s="16" t="str">
        <f>IFERROR(__xludf.DUMMYFUNCTION("REGEXREPLACE(C162,""https://adastat.net/accounts/"","""")"),"54dbebe5ee0043cd6ce201ed47e25debe3c1b42690e62566e7e3b040")</f>
        <v>54dbebe5ee0043cd6ce201ed47e25debe3c1b42690e62566e7e3b040</v>
      </c>
      <c r="E162" s="16" t="s">
        <v>1382</v>
      </c>
      <c r="F162" s="14" t="s">
        <v>1383</v>
      </c>
      <c r="G162" s="14" t="str">
        <f>IFERROR(__xludf.DUMMYFUNCTION("REGEXEXTRACT(F162,""\d.\d+%"")"),"0.03%")</f>
        <v>0.03%</v>
      </c>
      <c r="H162" s="17">
        <v>3.0E-4</v>
      </c>
      <c r="I162" s="14">
        <v>32.0</v>
      </c>
      <c r="J162" s="22" t="s">
        <v>1384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24" t="s">
        <v>1385</v>
      </c>
      <c r="B163" s="24" t="s">
        <v>1386</v>
      </c>
      <c r="C163" s="20" t="s">
        <v>1387</v>
      </c>
      <c r="D163" s="16" t="str">
        <f>IFERROR(__xludf.DUMMYFUNCTION("REGEXREPLACE(C163,""https://adastat.net/accounts/"","""")"),"555d34fe5c43219883b9c1c06ebf1f9f3f68fecfc4113fa7bc0f5e61")</f>
        <v>555d34fe5c43219883b9c1c06ebf1f9f3f68fecfc4113fa7bc0f5e61</v>
      </c>
      <c r="E163" s="16" t="s">
        <v>1388</v>
      </c>
      <c r="F163" s="14" t="s">
        <v>1389</v>
      </c>
      <c r="G163" s="14" t="str">
        <f>IFERROR(__xludf.DUMMYFUNCTION("REGEXEXTRACT(F163,""\d.\d+%"")"),"0.03%")</f>
        <v>0.03%</v>
      </c>
      <c r="H163" s="17">
        <v>3.0E-4</v>
      </c>
      <c r="I163" s="14">
        <v>32.0</v>
      </c>
      <c r="J163" s="22" t="s">
        <v>1390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14" t="s">
        <v>468</v>
      </c>
      <c r="B164" s="24" t="s">
        <v>1391</v>
      </c>
      <c r="C164" s="20" t="s">
        <v>1392</v>
      </c>
      <c r="D164" s="16" t="str">
        <f>IFERROR(__xludf.DUMMYFUNCTION("REGEXREPLACE(C164,""https://adastat.net/accounts/"","""")"),"1039886237f0507c062ebe5f3d4a30fd0449fc8bc15bb10bfbe99408")</f>
        <v>1039886237f0507c062ebe5f3d4a30fd0449fc8bc15bb10bfbe99408</v>
      </c>
      <c r="E164" s="16" t="s">
        <v>1393</v>
      </c>
      <c r="F164" s="14" t="s">
        <v>1394</v>
      </c>
      <c r="G164" s="14" t="str">
        <f>IFERROR(__xludf.DUMMYFUNCTION("REGEXEXTRACT(F164,""\d.\d+%"")"),"0.03%")</f>
        <v>0.03%</v>
      </c>
      <c r="H164" s="17">
        <v>3.0E-4</v>
      </c>
      <c r="I164" s="14">
        <v>32.0</v>
      </c>
      <c r="J164" s="22" t="s">
        <v>1395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24" t="s">
        <v>1396</v>
      </c>
      <c r="B165" s="24" t="s">
        <v>1397</v>
      </c>
      <c r="C165" s="20" t="s">
        <v>1398</v>
      </c>
      <c r="D165" s="16" t="str">
        <f>IFERROR(__xludf.DUMMYFUNCTION("REGEXREPLACE(C165,""https://adastat.net/accounts/"","""")"),"a644a8f1ace290bcf7065abd1ccc83dba6a48fe836c296b993a986ac")</f>
        <v>a644a8f1ace290bcf7065abd1ccc83dba6a48fe836c296b993a986ac</v>
      </c>
      <c r="E165" s="16" t="s">
        <v>1399</v>
      </c>
      <c r="F165" s="14" t="s">
        <v>1400</v>
      </c>
      <c r="G165" s="14" t="str">
        <f>IFERROR(__xludf.DUMMYFUNCTION("REGEXEXTRACT(F165,""\d.\d+%"")"),"0.02%")</f>
        <v>0.02%</v>
      </c>
      <c r="H165" s="17">
        <v>2.0E-4</v>
      </c>
      <c r="I165" s="14">
        <v>31.0</v>
      </c>
      <c r="J165" s="22" t="s">
        <v>1401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24" t="s">
        <v>1402</v>
      </c>
      <c r="B166" s="24" t="s">
        <v>1403</v>
      </c>
      <c r="C166" s="20" t="s">
        <v>1404</v>
      </c>
      <c r="D166" s="16" t="str">
        <f>IFERROR(__xludf.DUMMYFUNCTION("REGEXREPLACE(C166,""https://adastat.net/accounts/"","""")"),"f78ccdd4c93ec3595736ccd55d19c0c27725d3bb7354607e76688165")</f>
        <v>f78ccdd4c93ec3595736ccd55d19c0c27725d3bb7354607e76688165</v>
      </c>
      <c r="E166" s="16" t="s">
        <v>1405</v>
      </c>
      <c r="F166" s="14" t="s">
        <v>1406</v>
      </c>
      <c r="G166" s="14" t="str">
        <f>IFERROR(__xludf.DUMMYFUNCTION("REGEXEXTRACT(F166,""\d.\d+%"")"),"0.07%")</f>
        <v>0.07%</v>
      </c>
      <c r="H166" s="17">
        <v>7.0E-4</v>
      </c>
      <c r="I166" s="14">
        <v>31.0</v>
      </c>
      <c r="J166" s="22" t="s">
        <v>1407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14" t="s">
        <v>468</v>
      </c>
      <c r="B167" s="24" t="s">
        <v>1408</v>
      </c>
      <c r="C167" s="20" t="s">
        <v>1409</v>
      </c>
      <c r="D167" s="16" t="str">
        <f>IFERROR(__xludf.DUMMYFUNCTION("REGEXREPLACE(C167,""https://adastat.net/accounts/"","""")"),"38a1a0f0e7deeb705bf9ae90be329d9a4f275605ab6bb6535185ac09")</f>
        <v>38a1a0f0e7deeb705bf9ae90be329d9a4f275605ab6bb6535185ac09</v>
      </c>
      <c r="E167" s="16" t="s">
        <v>1410</v>
      </c>
      <c r="F167" s="14" t="s">
        <v>1411</v>
      </c>
      <c r="G167" s="14" t="str">
        <f>IFERROR(__xludf.DUMMYFUNCTION("REGEXEXTRACT(F167,""\d.\d+%"")"),"0.04%")</f>
        <v>0.04%</v>
      </c>
      <c r="H167" s="17">
        <v>4.0E-4</v>
      </c>
      <c r="I167" s="14">
        <v>31.0</v>
      </c>
      <c r="J167" s="22" t="s">
        <v>1412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24" t="s">
        <v>1413</v>
      </c>
      <c r="B168" s="24" t="s">
        <v>1414</v>
      </c>
      <c r="C168" s="20" t="s">
        <v>1415</v>
      </c>
      <c r="D168" s="16" t="str">
        <f>IFERROR(__xludf.DUMMYFUNCTION("REGEXREPLACE(C168,""https://adastat.net/accounts/"","""")"),"434f39f22dccf6e066f3f3e7173d972a046b14e4ee473767f670f5a2")</f>
        <v>434f39f22dccf6e066f3f3e7173d972a046b14e4ee473767f670f5a2</v>
      </c>
      <c r="E168" s="16" t="s">
        <v>1416</v>
      </c>
      <c r="F168" s="14" t="s">
        <v>1417</v>
      </c>
      <c r="G168" s="14" t="str">
        <f>IFERROR(__xludf.DUMMYFUNCTION("REGEXEXTRACT(F168,""\d.\d+%"")"),"0.18%")</f>
        <v>0.18%</v>
      </c>
      <c r="H168" s="17">
        <v>0.0018</v>
      </c>
      <c r="I168" s="14">
        <v>30.0</v>
      </c>
      <c r="J168" s="22" t="s">
        <v>1418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24" t="s">
        <v>1419</v>
      </c>
      <c r="B169" s="24" t="s">
        <v>1420</v>
      </c>
      <c r="C169" s="20" t="s">
        <v>1421</v>
      </c>
      <c r="D169" s="16" t="str">
        <f>IFERROR(__xludf.DUMMYFUNCTION("REGEXREPLACE(C169,""https://adastat.net/accounts/"","""")"),"cca150d1424ee9d29e9ce0e9dc08c7225359fbfd96087b7fe2533b22")</f>
        <v>cca150d1424ee9d29e9ce0e9dc08c7225359fbfd96087b7fe2533b22</v>
      </c>
      <c r="E169" s="16" t="s">
        <v>1422</v>
      </c>
      <c r="F169" s="14" t="s">
        <v>597</v>
      </c>
      <c r="G169" s="14" t="str">
        <f>IFERROR(__xludf.DUMMYFUNCTION("REGEXEXTRACT(F169,""\d.\d+%"")"),"0.02%")</f>
        <v>0.02%</v>
      </c>
      <c r="H169" s="17">
        <v>2.0E-4</v>
      </c>
      <c r="I169" s="14">
        <v>30.0</v>
      </c>
      <c r="J169" s="22" t="s">
        <v>1423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24" t="s">
        <v>1424</v>
      </c>
      <c r="B170" s="24" t="s">
        <v>1425</v>
      </c>
      <c r="C170" s="20" t="s">
        <v>1426</v>
      </c>
      <c r="D170" s="16" t="str">
        <f>IFERROR(__xludf.DUMMYFUNCTION("REGEXREPLACE(C170,""https://adastat.net/accounts/"","""")"),"fb8783d55eaba53ae6e8669982124b6a3a88d7dcc9f12d47c545fb3f")</f>
        <v>fb8783d55eaba53ae6e8669982124b6a3a88d7dcc9f12d47c545fb3f</v>
      </c>
      <c r="E170" s="16" t="s">
        <v>1427</v>
      </c>
      <c r="F170" s="14" t="s">
        <v>1428</v>
      </c>
      <c r="G170" s="14" t="str">
        <f>IFERROR(__xludf.DUMMYFUNCTION("REGEXEXTRACT(F170,""\d.\d+%"")"),"0.05%")</f>
        <v>0.05%</v>
      </c>
      <c r="H170" s="17">
        <v>5.0E-4</v>
      </c>
      <c r="I170" s="14">
        <v>30.0</v>
      </c>
      <c r="J170" s="22" t="s">
        <v>1429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14" t="s">
        <v>468</v>
      </c>
      <c r="B171" s="24" t="s">
        <v>1430</v>
      </c>
      <c r="C171" s="20" t="s">
        <v>1431</v>
      </c>
      <c r="D171" s="16" t="str">
        <f>IFERROR(__xludf.DUMMYFUNCTION("REGEXREPLACE(C171,""https://adastat.net/accounts/"","""")"),"ca65d32efa7ef739fdf09935666b7e368f9c97ba8faa042e142056d5")</f>
        <v>ca65d32efa7ef739fdf09935666b7e368f9c97ba8faa042e142056d5</v>
      </c>
      <c r="E171" s="16" t="s">
        <v>1432</v>
      </c>
      <c r="F171" s="14" t="s">
        <v>1433</v>
      </c>
      <c r="G171" s="14" t="str">
        <f>IFERROR(__xludf.DUMMYFUNCTION("REGEXEXTRACT(F171,""\d.\d+%"")"),"0.36%")</f>
        <v>0.36%</v>
      </c>
      <c r="H171" s="17">
        <v>0.0036</v>
      </c>
      <c r="I171" s="14">
        <v>30.0</v>
      </c>
      <c r="J171" s="22" t="s">
        <v>1434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24" t="s">
        <v>854</v>
      </c>
      <c r="B172" s="24" t="s">
        <v>1435</v>
      </c>
      <c r="C172" s="20" t="s">
        <v>1436</v>
      </c>
      <c r="D172" s="16" t="str">
        <f>IFERROR(__xludf.DUMMYFUNCTION("REGEXREPLACE(C172,""https://adastat.net/accounts/"","""")"),"ec5a46079b0fceccf4151ef5dd0dea80e73564a2d43abbb6925d0afc")</f>
        <v>ec5a46079b0fceccf4151ef5dd0dea80e73564a2d43abbb6925d0afc</v>
      </c>
      <c r="E172" s="16" t="s">
        <v>1437</v>
      </c>
      <c r="F172" s="14" t="s">
        <v>1438</v>
      </c>
      <c r="G172" s="14" t="str">
        <f>IFERROR(__xludf.DUMMYFUNCTION("REGEXEXTRACT(F172,""\d.\d+%"")"),"0.03%")</f>
        <v>0.03%</v>
      </c>
      <c r="H172" s="17">
        <v>3.0E-4</v>
      </c>
      <c r="I172" s="14">
        <v>30.0</v>
      </c>
      <c r="J172" s="22" t="s">
        <v>1439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24" t="s">
        <v>1440</v>
      </c>
      <c r="B173" s="24" t="s">
        <v>1441</v>
      </c>
      <c r="C173" s="20" t="s">
        <v>1442</v>
      </c>
      <c r="D173" s="16" t="str">
        <f>IFERROR(__xludf.DUMMYFUNCTION("REGEXREPLACE(C173,""https://adastat.net/accounts/"","""")"),"22e6ce0baca76a6b82b492f5cedcfc64464c697f7ee372da936a7f26")</f>
        <v>22e6ce0baca76a6b82b492f5cedcfc64464c697f7ee372da936a7f26</v>
      </c>
      <c r="E173" s="16" t="s">
        <v>1443</v>
      </c>
      <c r="F173" s="14" t="s">
        <v>1444</v>
      </c>
      <c r="G173" s="14" t="str">
        <f>IFERROR(__xludf.DUMMYFUNCTION("REGEXEXTRACT(F173,""\d.\d+%"")"),"0.02%")</f>
        <v>0.02%</v>
      </c>
      <c r="H173" s="17">
        <v>2.0E-4</v>
      </c>
      <c r="I173" s="14">
        <v>29.0</v>
      </c>
      <c r="J173" s="22" t="s">
        <v>1445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24" t="s">
        <v>1446</v>
      </c>
      <c r="B174" s="24" t="s">
        <v>1447</v>
      </c>
      <c r="C174" s="20" t="s">
        <v>1448</v>
      </c>
      <c r="D174" s="16" t="str">
        <f>IFERROR(__xludf.DUMMYFUNCTION("REGEXREPLACE(C174,""https://adastat.net/accounts/"","""")"),"01789d6b17ee0dddb0c87a200f397664c2b50c51e4b73cc240800193")</f>
        <v>01789d6b17ee0dddb0c87a200f397664c2b50c51e4b73cc240800193</v>
      </c>
      <c r="E174" s="16" t="s">
        <v>1449</v>
      </c>
      <c r="F174" s="14" t="s">
        <v>1450</v>
      </c>
      <c r="G174" s="14" t="str">
        <f>IFERROR(__xludf.DUMMYFUNCTION("REGEXEXTRACT(F174,""\d.\d+%"")"),"0.14%")</f>
        <v>0.14%</v>
      </c>
      <c r="H174" s="17">
        <v>0.0014</v>
      </c>
      <c r="I174" s="14">
        <v>29.0</v>
      </c>
      <c r="J174" s="22" t="s">
        <v>1451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24" t="s">
        <v>1452</v>
      </c>
      <c r="B175" s="24" t="s">
        <v>1453</v>
      </c>
      <c r="C175" s="20" t="s">
        <v>1454</v>
      </c>
      <c r="D175" s="16" t="str">
        <f>IFERROR(__xludf.DUMMYFUNCTION("REGEXREPLACE(C175,""https://adastat.net/accounts/"","""")"),"1b7f251cce3040347a8bf8064542a4eba0bdef8363f1e9f8987f73c4")</f>
        <v>1b7f251cce3040347a8bf8064542a4eba0bdef8363f1e9f8987f73c4</v>
      </c>
      <c r="E175" s="16" t="s">
        <v>1455</v>
      </c>
      <c r="F175" s="14" t="s">
        <v>1456</v>
      </c>
      <c r="G175" s="14" t="str">
        <f>IFERROR(__xludf.DUMMYFUNCTION("REGEXEXTRACT(F175,""\d.\d+%"")"),"0.06%")</f>
        <v>0.06%</v>
      </c>
      <c r="H175" s="17">
        <v>6.0E-4</v>
      </c>
      <c r="I175" s="14">
        <v>29.0</v>
      </c>
      <c r="J175" s="22" t="s">
        <v>1457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14" t="s">
        <v>468</v>
      </c>
      <c r="B176" s="24" t="s">
        <v>1458</v>
      </c>
      <c r="C176" s="20" t="s">
        <v>1459</v>
      </c>
      <c r="D176" s="16" t="str">
        <f>IFERROR(__xludf.DUMMYFUNCTION("REGEXREPLACE(C176,""https://adastat.net/accounts/"","""")"),"89884cba91ce16cdf7e716f7fee036ed27d0cb104a51cc1ea1556bf2")</f>
        <v>89884cba91ce16cdf7e716f7fee036ed27d0cb104a51cc1ea1556bf2</v>
      </c>
      <c r="E176" s="16" t="s">
        <v>1460</v>
      </c>
      <c r="F176" s="14" t="s">
        <v>1461</v>
      </c>
      <c r="G176" s="14" t="str">
        <f>IFERROR(__xludf.DUMMYFUNCTION("REGEXEXTRACT(F176,""\d.\d+%"")"),"0.05%")</f>
        <v>0.05%</v>
      </c>
      <c r="H176" s="17">
        <v>5.0E-4</v>
      </c>
      <c r="I176" s="14">
        <v>29.0</v>
      </c>
      <c r="J176" s="22" t="s">
        <v>1462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24" t="s">
        <v>1463</v>
      </c>
      <c r="B177" s="24" t="s">
        <v>1464</v>
      </c>
      <c r="C177" s="20" t="s">
        <v>1465</v>
      </c>
      <c r="D177" s="16" t="str">
        <f>IFERROR(__xludf.DUMMYFUNCTION("REGEXREPLACE(C177,""https://adastat.net/accounts/"","""")"),"d6226fa447cbf771f9939b656aff064ad550a67e0896daa8ba518a75")</f>
        <v>d6226fa447cbf771f9939b656aff064ad550a67e0896daa8ba518a75</v>
      </c>
      <c r="E177" s="16" t="s">
        <v>1466</v>
      </c>
      <c r="F177" s="14" t="s">
        <v>1467</v>
      </c>
      <c r="G177" s="14" t="str">
        <f>IFERROR(__xludf.DUMMYFUNCTION("REGEXEXTRACT(F177,""\d.\d+%"")"),"0.03%")</f>
        <v>0.03%</v>
      </c>
      <c r="H177" s="17">
        <v>3.0E-4</v>
      </c>
      <c r="I177" s="14">
        <v>28.0</v>
      </c>
      <c r="J177" s="22" t="s">
        <v>1468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14" t="s">
        <v>468</v>
      </c>
      <c r="B178" s="24" t="s">
        <v>1469</v>
      </c>
      <c r="C178" s="20" t="s">
        <v>1470</v>
      </c>
      <c r="D178" s="16" t="str">
        <f>IFERROR(__xludf.DUMMYFUNCTION("REGEXREPLACE(C178,""https://adastat.net/accounts/"","""")"),"fdf0e0ea3cb4a4d287830916f2484aef5b63283576d819b95baf39c5")</f>
        <v>fdf0e0ea3cb4a4d287830916f2484aef5b63283576d819b95baf39c5</v>
      </c>
      <c r="E178" s="16" t="s">
        <v>1471</v>
      </c>
      <c r="F178" s="14" t="s">
        <v>1472</v>
      </c>
      <c r="G178" s="14" t="str">
        <f>IFERROR(__xludf.DUMMYFUNCTION("REGEXEXTRACT(F178,""\d.\d+%"")"),"0.02%")</f>
        <v>0.02%</v>
      </c>
      <c r="H178" s="17">
        <v>2.0E-4</v>
      </c>
      <c r="I178" s="14">
        <v>28.0</v>
      </c>
      <c r="J178" s="22" t="s">
        <v>1473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24" t="s">
        <v>1474</v>
      </c>
      <c r="B179" s="24" t="s">
        <v>1475</v>
      </c>
      <c r="C179" s="20" t="s">
        <v>1476</v>
      </c>
      <c r="D179" s="16" t="str">
        <f>IFERROR(__xludf.DUMMYFUNCTION("REGEXREPLACE(C179,""https://adastat.net/accounts/"","""")"),"4417a7d751bcdc66d8383fae3d32f315251625ae689b23e575327838")</f>
        <v>4417a7d751bcdc66d8383fae3d32f315251625ae689b23e575327838</v>
      </c>
      <c r="E179" s="16" t="s">
        <v>1477</v>
      </c>
      <c r="F179" s="14" t="s">
        <v>1478</v>
      </c>
      <c r="G179" s="14" t="str">
        <f>IFERROR(__xludf.DUMMYFUNCTION("REGEXEXTRACT(F179,""\d.\d+%"")"),"0.02%")</f>
        <v>0.02%</v>
      </c>
      <c r="H179" s="17">
        <v>2.0E-4</v>
      </c>
      <c r="I179" s="14">
        <v>28.0</v>
      </c>
      <c r="J179" s="22" t="s">
        <v>1479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24" t="s">
        <v>1480</v>
      </c>
      <c r="B180" s="24" t="s">
        <v>1481</v>
      </c>
      <c r="C180" s="20" t="s">
        <v>1482</v>
      </c>
      <c r="D180" s="16" t="str">
        <f>IFERROR(__xludf.DUMMYFUNCTION("REGEXREPLACE(C180,""https://adastat.net/accounts/"","""")"),"301e6670b432ea00f5f76249a3c55da5f33c1fa423e8564b7cc9eb7b")</f>
        <v>301e6670b432ea00f5f76249a3c55da5f33c1fa423e8564b7cc9eb7b</v>
      </c>
      <c r="E180" s="16" t="s">
        <v>1483</v>
      </c>
      <c r="F180" s="14" t="s">
        <v>1484</v>
      </c>
      <c r="G180" s="14" t="str">
        <f>IFERROR(__xludf.DUMMYFUNCTION("REGEXEXTRACT(F180,""\d.\d+%"")"),"0.10%")</f>
        <v>0.10%</v>
      </c>
      <c r="H180" s="17">
        <v>0.001</v>
      </c>
      <c r="I180" s="14">
        <v>28.0</v>
      </c>
      <c r="J180" s="22" t="s">
        <v>1485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24" t="s">
        <v>1179</v>
      </c>
      <c r="B181" s="24" t="s">
        <v>1486</v>
      </c>
      <c r="C181" s="20" t="s">
        <v>1487</v>
      </c>
      <c r="D181" s="16" t="str">
        <f>IFERROR(__xludf.DUMMYFUNCTION("REGEXREPLACE(C181,""https://adastat.net/accounts/"","""")"),"8b429e4a1232084163b40d8db983cdc85baed953b331e97facb3974d")</f>
        <v>8b429e4a1232084163b40d8db983cdc85baed953b331e97facb3974d</v>
      </c>
      <c r="E181" s="16" t="s">
        <v>1488</v>
      </c>
      <c r="F181" s="14" t="s">
        <v>1489</v>
      </c>
      <c r="G181" s="14" t="str">
        <f>IFERROR(__xludf.DUMMYFUNCTION("REGEXEXTRACT(F181,""\d.\d+%"")"),"0.05%")</f>
        <v>0.05%</v>
      </c>
      <c r="H181" s="17">
        <v>5.0E-4</v>
      </c>
      <c r="I181" s="14">
        <v>28.0</v>
      </c>
      <c r="J181" s="22" t="s">
        <v>1490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24" t="s">
        <v>1045</v>
      </c>
      <c r="B182" s="24" t="s">
        <v>1491</v>
      </c>
      <c r="C182" s="20" t="s">
        <v>1492</v>
      </c>
      <c r="D182" s="16" t="str">
        <f>IFERROR(__xludf.DUMMYFUNCTION("REGEXREPLACE(C182,""https://adastat.net/accounts/"","""")"),"d15999958f55322fd5b73aaf5e376eb9942b071a845d7d7a2643674f")</f>
        <v>d15999958f55322fd5b73aaf5e376eb9942b071a845d7d7a2643674f</v>
      </c>
      <c r="E182" s="16" t="s">
        <v>1493</v>
      </c>
      <c r="F182" s="14" t="s">
        <v>1494</v>
      </c>
      <c r="G182" s="14" t="str">
        <f>IFERROR(__xludf.DUMMYFUNCTION("REGEXEXTRACT(F182,""\d.\d+%"")"),"0.03%")</f>
        <v>0.03%</v>
      </c>
      <c r="H182" s="17">
        <v>3.0E-4</v>
      </c>
      <c r="I182" s="14">
        <v>27.0</v>
      </c>
      <c r="J182" s="22" t="s">
        <v>1495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14" t="s">
        <v>468</v>
      </c>
      <c r="B183" s="24" t="s">
        <v>1496</v>
      </c>
      <c r="C183" s="20" t="s">
        <v>1497</v>
      </c>
      <c r="D183" s="16" t="str">
        <f>IFERROR(__xludf.DUMMYFUNCTION("REGEXREPLACE(C183,""https://adastat.net/accounts/"","""")"),"438048fdb5a9488d164720a6c3c9aef5ce34be6796adb70cf633c33e")</f>
        <v>438048fdb5a9488d164720a6c3c9aef5ce34be6796adb70cf633c33e</v>
      </c>
      <c r="E183" s="16" t="s">
        <v>1498</v>
      </c>
      <c r="F183" s="14" t="s">
        <v>1499</v>
      </c>
      <c r="G183" s="14" t="str">
        <f>IFERROR(__xludf.DUMMYFUNCTION("REGEXEXTRACT(F183,""\d.\d+%"")"),"0.03%")</f>
        <v>0.03%</v>
      </c>
      <c r="H183" s="17">
        <v>3.0E-4</v>
      </c>
      <c r="I183" s="14">
        <v>27.0</v>
      </c>
      <c r="J183" s="22" t="s">
        <v>1500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24" t="s">
        <v>1501</v>
      </c>
      <c r="B184" s="24" t="s">
        <v>1502</v>
      </c>
      <c r="C184" s="20" t="s">
        <v>1503</v>
      </c>
      <c r="D184" s="16" t="str">
        <f>IFERROR(__xludf.DUMMYFUNCTION("REGEXREPLACE(C184,""https://adastat.net/accounts/"","""")"),"cdeb404098d6a12d659af8fb12f3e195265bdbe100162e3223af9d0a")</f>
        <v>cdeb404098d6a12d659af8fb12f3e195265bdbe100162e3223af9d0a</v>
      </c>
      <c r="E184" s="16" t="s">
        <v>1504</v>
      </c>
      <c r="F184" s="14" t="s">
        <v>1505</v>
      </c>
      <c r="G184" s="14" t="str">
        <f>IFERROR(__xludf.DUMMYFUNCTION("REGEXEXTRACT(F184,""\d.\d+%"")"),"0.02%")</f>
        <v>0.02%</v>
      </c>
      <c r="H184" s="17">
        <v>2.0E-4</v>
      </c>
      <c r="I184" s="14">
        <v>27.0</v>
      </c>
      <c r="J184" s="22" t="s">
        <v>1506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24" t="s">
        <v>1507</v>
      </c>
      <c r="B185" s="24" t="s">
        <v>1508</v>
      </c>
      <c r="C185" s="20" t="s">
        <v>1509</v>
      </c>
      <c r="D185" s="16" t="str">
        <f>IFERROR(__xludf.DUMMYFUNCTION("REGEXREPLACE(C185,""https://adastat.net/accounts/"","""")"),"258767df0191d9bfe9a5ddf316607f6588b595c10a4dac60b9e6c32a")</f>
        <v>258767df0191d9bfe9a5ddf316607f6588b595c10a4dac60b9e6c32a</v>
      </c>
      <c r="E185" s="16" t="s">
        <v>1510</v>
      </c>
      <c r="F185" s="14" t="s">
        <v>1511</v>
      </c>
      <c r="G185" s="14" t="str">
        <f>IFERROR(__xludf.DUMMYFUNCTION("REGEXEXTRACT(F185,""\d.\d+%"")"),"0.18%")</f>
        <v>0.18%</v>
      </c>
      <c r="H185" s="17">
        <v>0.0018</v>
      </c>
      <c r="I185" s="14">
        <v>27.0</v>
      </c>
      <c r="J185" s="22" t="s">
        <v>1512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24" t="s">
        <v>1513</v>
      </c>
      <c r="B186" s="24" t="s">
        <v>1514</v>
      </c>
      <c r="C186" s="20" t="s">
        <v>1515</v>
      </c>
      <c r="D186" s="16" t="str">
        <f>IFERROR(__xludf.DUMMYFUNCTION("REGEXREPLACE(C186,""https://adastat.net/accounts/"","""")"),"3989e03989c5667fc4f2d1671dff05652e6eacdb5d5d57315d01f112")</f>
        <v>3989e03989c5667fc4f2d1671dff05652e6eacdb5d5d57315d01f112</v>
      </c>
      <c r="E186" s="16" t="s">
        <v>1516</v>
      </c>
      <c r="F186" s="14" t="s">
        <v>708</v>
      </c>
      <c r="G186" s="14" t="str">
        <f>IFERROR(__xludf.DUMMYFUNCTION("REGEXEXTRACT(F186,""\d.\d+%"")"),"0.03%")</f>
        <v>0.03%</v>
      </c>
      <c r="H186" s="17">
        <v>3.0E-4</v>
      </c>
      <c r="I186" s="14">
        <v>26.0</v>
      </c>
      <c r="J186" s="22" t="s">
        <v>1517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24" t="s">
        <v>1518</v>
      </c>
      <c r="B187" s="24" t="s">
        <v>1519</v>
      </c>
      <c r="C187" s="20" t="s">
        <v>1520</v>
      </c>
      <c r="D187" s="16" t="str">
        <f>IFERROR(__xludf.DUMMYFUNCTION("REGEXREPLACE(C187,""https://adastat.net/accounts/"","""")"),"bcbf16686c7201b6aaf61a893dd97bb6cc0aee59aa7280d7f4cbe14f")</f>
        <v>bcbf16686c7201b6aaf61a893dd97bb6cc0aee59aa7280d7f4cbe14f</v>
      </c>
      <c r="E187" s="16" t="s">
        <v>1521</v>
      </c>
      <c r="F187" s="14" t="s">
        <v>1522</v>
      </c>
      <c r="G187" s="14" t="str">
        <f>IFERROR(__xludf.DUMMYFUNCTION("REGEXEXTRACT(F187,""\d.\d+%"")"),"0.10%")</f>
        <v>0.10%</v>
      </c>
      <c r="H187" s="17">
        <v>0.001</v>
      </c>
      <c r="I187" s="14">
        <v>26.0</v>
      </c>
      <c r="J187" s="22" t="s">
        <v>1523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24" t="s">
        <v>599</v>
      </c>
      <c r="B188" s="24" t="s">
        <v>1524</v>
      </c>
      <c r="C188" s="20" t="s">
        <v>1525</v>
      </c>
      <c r="D188" s="16" t="str">
        <f>IFERROR(__xludf.DUMMYFUNCTION("REGEXREPLACE(C188,""https://adastat.net/accounts/"","""")"),"e061e3eb2bc6cfa25a216090e7938cdf92a4c11493a5022bcccc7121")</f>
        <v>e061e3eb2bc6cfa25a216090e7938cdf92a4c11493a5022bcccc7121</v>
      </c>
      <c r="E188" s="16" t="s">
        <v>1526</v>
      </c>
      <c r="F188" s="14" t="s">
        <v>1527</v>
      </c>
      <c r="G188" s="14" t="str">
        <f>IFERROR(__xludf.DUMMYFUNCTION("REGEXEXTRACT(F188,""\d.\d+%"")"),"0.10%")</f>
        <v>0.10%</v>
      </c>
      <c r="H188" s="17">
        <v>0.001</v>
      </c>
      <c r="I188" s="14">
        <v>26.0</v>
      </c>
      <c r="J188" s="22" t="s">
        <v>1528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24" t="s">
        <v>1529</v>
      </c>
      <c r="B189" s="24" t="s">
        <v>1530</v>
      </c>
      <c r="C189" s="20" t="s">
        <v>1531</v>
      </c>
      <c r="D189" s="16" t="str">
        <f>IFERROR(__xludf.DUMMYFUNCTION("REGEXREPLACE(C189,""https://adastat.net/accounts/"","""")"),"88c069a35cc9816db93491c461c7ce8ab9e7264657980eac98b2c6f6")</f>
        <v>88c069a35cc9816db93491c461c7ce8ab9e7264657980eac98b2c6f6</v>
      </c>
      <c r="E189" s="16" t="s">
        <v>1532</v>
      </c>
      <c r="F189" s="14" t="s">
        <v>962</v>
      </c>
      <c r="G189" s="14" t="str">
        <f>IFERROR(__xludf.DUMMYFUNCTION("REGEXEXTRACT(F189,""\d.\d+%"")"),"0.04%")</f>
        <v>0.04%</v>
      </c>
      <c r="H189" s="17">
        <v>4.0E-4</v>
      </c>
      <c r="I189" s="14">
        <v>26.0</v>
      </c>
      <c r="J189" s="22" t="s">
        <v>1533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24" t="s">
        <v>1534</v>
      </c>
      <c r="B190" s="24" t="s">
        <v>1535</v>
      </c>
      <c r="C190" s="20" t="s">
        <v>1536</v>
      </c>
      <c r="D190" s="16" t="str">
        <f>IFERROR(__xludf.DUMMYFUNCTION("REGEXREPLACE(C190,""https://adastat.net/accounts/"","""")"),"474009fa5bf9e0e3ed9816c7261de3cdaa5a9bf4ad8bea02c6e5f376")</f>
        <v>474009fa5bf9e0e3ed9816c7261de3cdaa5a9bf4ad8bea02c6e5f376</v>
      </c>
      <c r="E190" s="16" t="s">
        <v>1537</v>
      </c>
      <c r="F190" s="14" t="s">
        <v>1538</v>
      </c>
      <c r="G190" s="14" t="str">
        <f>IFERROR(__xludf.DUMMYFUNCTION("REGEXEXTRACT(F190,""\d.\d+%"")"),"0.03%")</f>
        <v>0.03%</v>
      </c>
      <c r="H190" s="17">
        <v>3.0E-4</v>
      </c>
      <c r="I190" s="14">
        <v>26.0</v>
      </c>
      <c r="J190" s="22" t="s">
        <v>1539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24" t="s">
        <v>1540</v>
      </c>
      <c r="B191" s="24" t="s">
        <v>1541</v>
      </c>
      <c r="C191" s="20" t="s">
        <v>1542</v>
      </c>
      <c r="D191" s="16" t="str">
        <f>IFERROR(__xludf.DUMMYFUNCTION("REGEXREPLACE(C191,""https://adastat.net/accounts/"","""")"),"7a9ad6909d8a19f53eeec4dfadf35a92a55fbd5899b80a85abaec165")</f>
        <v>7a9ad6909d8a19f53eeec4dfadf35a92a55fbd5899b80a85abaec165</v>
      </c>
      <c r="E191" s="16" t="s">
        <v>1543</v>
      </c>
      <c r="F191" s="14" t="s">
        <v>1544</v>
      </c>
      <c r="G191" s="14" t="str">
        <f>IFERROR(__xludf.DUMMYFUNCTION("REGEXEXTRACT(F191,""\d.\d+%"")"),"0.03%")</f>
        <v>0.03%</v>
      </c>
      <c r="H191" s="17">
        <v>3.0E-4</v>
      </c>
      <c r="I191" s="14">
        <v>26.0</v>
      </c>
      <c r="J191" s="22" t="s">
        <v>1545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24" t="s">
        <v>1546</v>
      </c>
      <c r="B192" s="24" t="s">
        <v>1547</v>
      </c>
      <c r="C192" s="20" t="s">
        <v>1548</v>
      </c>
      <c r="D192" s="16" t="str">
        <f>IFERROR(__xludf.DUMMYFUNCTION("REGEXREPLACE(C192,""https://adastat.net/accounts/"","""")"),"515bdb3e6f417fb273eeff7100ea4f283dfd6cc05b1a13c1c5a9b68e")</f>
        <v>515bdb3e6f417fb273eeff7100ea4f283dfd6cc05b1a13c1c5a9b68e</v>
      </c>
      <c r="E192" s="16" t="s">
        <v>1549</v>
      </c>
      <c r="F192" s="14" t="s">
        <v>1550</v>
      </c>
      <c r="G192" s="14" t="str">
        <f>IFERROR(__xludf.DUMMYFUNCTION("REGEXEXTRACT(F192,""\d.\d+%"")"),"0.02%")</f>
        <v>0.02%</v>
      </c>
      <c r="H192" s="17">
        <v>2.0E-4</v>
      </c>
      <c r="I192" s="14">
        <v>25.0</v>
      </c>
      <c r="J192" s="22" t="s">
        <v>1551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24" t="s">
        <v>1552</v>
      </c>
      <c r="B193" s="24" t="s">
        <v>1553</v>
      </c>
      <c r="C193" s="20" t="s">
        <v>1554</v>
      </c>
      <c r="D193" s="16" t="str">
        <f>IFERROR(__xludf.DUMMYFUNCTION("REGEXREPLACE(C193,""https://adastat.net/accounts/"","""")"),"e7c9a7634ec0ba875aadcd23f2251a421a613311e9c3eb82e7d6d28e")</f>
        <v>e7c9a7634ec0ba875aadcd23f2251a421a613311e9c3eb82e7d6d28e</v>
      </c>
      <c r="E193" s="16" t="s">
        <v>1555</v>
      </c>
      <c r="F193" s="14" t="s">
        <v>1556</v>
      </c>
      <c r="G193" s="14" t="str">
        <f>IFERROR(__xludf.DUMMYFUNCTION("REGEXEXTRACT(F193,""\d.\d+%"")"),"0.02%")</f>
        <v>0.02%</v>
      </c>
      <c r="H193" s="17">
        <v>2.0E-4</v>
      </c>
      <c r="I193" s="14">
        <v>25.0</v>
      </c>
      <c r="J193" s="22" t="s">
        <v>1557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24" t="s">
        <v>1558</v>
      </c>
      <c r="B194" s="24" t="s">
        <v>1559</v>
      </c>
      <c r="C194" s="20" t="s">
        <v>1560</v>
      </c>
      <c r="D194" s="16" t="str">
        <f>IFERROR(__xludf.DUMMYFUNCTION("REGEXREPLACE(C194,""https://adastat.net/accounts/"","""")"),"9458eae5131d9ad03dbdfd1b31e6f76aa430522523e6bac0fbf3cab5")</f>
        <v>9458eae5131d9ad03dbdfd1b31e6f76aa430522523e6bac0fbf3cab5</v>
      </c>
      <c r="E194" s="16" t="s">
        <v>1561</v>
      </c>
      <c r="F194" s="14" t="s">
        <v>1562</v>
      </c>
      <c r="G194" s="14" t="str">
        <f>IFERROR(__xludf.DUMMYFUNCTION("REGEXEXTRACT(F194,""\d.\d+%"")"),"0.15%")</f>
        <v>0.15%</v>
      </c>
      <c r="H194" s="17">
        <v>0.0015</v>
      </c>
      <c r="I194" s="14">
        <v>25.0</v>
      </c>
      <c r="J194" s="22" t="s">
        <v>1563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24" t="s">
        <v>1564</v>
      </c>
      <c r="B195" s="24" t="s">
        <v>1565</v>
      </c>
      <c r="C195" s="20" t="s">
        <v>1566</v>
      </c>
      <c r="D195" s="16" t="str">
        <f>IFERROR(__xludf.DUMMYFUNCTION("REGEXREPLACE(C195,""https://adastat.net/accounts/"","""")"),"4e0664d7743bbc1d46db2182b6fad02f1c0ecaaf5e2c2db595037cf7")</f>
        <v>4e0664d7743bbc1d46db2182b6fad02f1c0ecaaf5e2c2db595037cf7</v>
      </c>
      <c r="E195" s="16" t="s">
        <v>1567</v>
      </c>
      <c r="F195" s="14" t="s">
        <v>1568</v>
      </c>
      <c r="G195" s="14" t="str">
        <f>IFERROR(__xludf.DUMMYFUNCTION("REGEXEXTRACT(F195,""\d.\d+%"")"),"0.09%")</f>
        <v>0.09%</v>
      </c>
      <c r="H195" s="17">
        <v>9.0E-4</v>
      </c>
      <c r="I195" s="14">
        <v>25.0</v>
      </c>
      <c r="J195" s="22" t="s">
        <v>1569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24" t="s">
        <v>1570</v>
      </c>
      <c r="B196" s="24" t="s">
        <v>1571</v>
      </c>
      <c r="C196" s="20" t="s">
        <v>1572</v>
      </c>
      <c r="D196" s="16" t="str">
        <f>IFERROR(__xludf.DUMMYFUNCTION("REGEXREPLACE(C196,""https://adastat.net/accounts/"","""")"),"4374a5b7f15183fc7fb459b3490bcb477c2663be0fcd38228887fb18")</f>
        <v>4374a5b7f15183fc7fb459b3490bcb477c2663be0fcd38228887fb18</v>
      </c>
      <c r="E196" s="16" t="s">
        <v>1573</v>
      </c>
      <c r="F196" s="14" t="s">
        <v>1574</v>
      </c>
      <c r="G196" s="14" t="str">
        <f>IFERROR(__xludf.DUMMYFUNCTION("REGEXEXTRACT(F196,""\d.\d+%"")"),"0.04%")</f>
        <v>0.04%</v>
      </c>
      <c r="H196" s="17">
        <v>4.0E-4</v>
      </c>
      <c r="I196" s="14">
        <v>25.0</v>
      </c>
      <c r="J196" s="22" t="s">
        <v>1575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24" t="s">
        <v>1534</v>
      </c>
      <c r="B197" s="24" t="s">
        <v>1576</v>
      </c>
      <c r="C197" s="20" t="s">
        <v>1577</v>
      </c>
      <c r="D197" s="16" t="str">
        <f>IFERROR(__xludf.DUMMYFUNCTION("REGEXREPLACE(C197,""https://adastat.net/accounts/"","""")"),"cbdde9a5faacead15e15b8d2dcb223c996ff413d36d4d13e850d1e36")</f>
        <v>cbdde9a5faacead15e15b8d2dcb223c996ff413d36d4d13e850d1e36</v>
      </c>
      <c r="E197" s="16" t="s">
        <v>1578</v>
      </c>
      <c r="F197" s="14" t="s">
        <v>1579</v>
      </c>
      <c r="G197" s="14" t="str">
        <f>IFERROR(__xludf.DUMMYFUNCTION("REGEXEXTRACT(F197,""\d.\d+%"")"),"0.02%")</f>
        <v>0.02%</v>
      </c>
      <c r="H197" s="17">
        <v>2.0E-4</v>
      </c>
      <c r="I197" s="14">
        <v>24.0</v>
      </c>
      <c r="J197" s="22" t="s">
        <v>1580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24" t="s">
        <v>1581</v>
      </c>
      <c r="B198" s="24" t="s">
        <v>1582</v>
      </c>
      <c r="C198" s="20" t="s">
        <v>1583</v>
      </c>
      <c r="D198" s="16" t="str">
        <f>IFERROR(__xludf.DUMMYFUNCTION("REGEXREPLACE(C198,""https://adastat.net/accounts/"","""")"),"8b4893bac638c6544c87ac126be724b8a878f895c481c0cbfa0d63a9")</f>
        <v>8b4893bac638c6544c87ac126be724b8a878f895c481c0cbfa0d63a9</v>
      </c>
      <c r="E198" s="16" t="s">
        <v>1584</v>
      </c>
      <c r="F198" s="14" t="s">
        <v>1585</v>
      </c>
      <c r="G198" s="14" t="str">
        <f>IFERROR(__xludf.DUMMYFUNCTION("REGEXEXTRACT(F198,""\d.\d+%"")"),"0.03%")</f>
        <v>0.03%</v>
      </c>
      <c r="H198" s="17">
        <v>3.0E-4</v>
      </c>
      <c r="I198" s="14">
        <v>24.0</v>
      </c>
      <c r="J198" s="22" t="s">
        <v>1586</v>
      </c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24" t="s">
        <v>1534</v>
      </c>
      <c r="B199" s="24" t="s">
        <v>1587</v>
      </c>
      <c r="C199" s="20" t="s">
        <v>1588</v>
      </c>
      <c r="D199" s="16" t="str">
        <f>IFERROR(__xludf.DUMMYFUNCTION("REGEXREPLACE(C199,""https://adastat.net/accounts/"","""")"),"8e7f707bbd233389464e6eb84430df47fd6d92292ee5d4aa841252fb")</f>
        <v>8e7f707bbd233389464e6eb84430df47fd6d92292ee5d4aa841252fb</v>
      </c>
      <c r="E199" s="16" t="s">
        <v>1589</v>
      </c>
      <c r="F199" s="14" t="s">
        <v>1020</v>
      </c>
      <c r="G199" s="14" t="str">
        <f>IFERROR(__xludf.DUMMYFUNCTION("REGEXEXTRACT(F199,""\d.\d+%"")"),"0.02%")</f>
        <v>0.02%</v>
      </c>
      <c r="H199" s="17">
        <v>2.0E-4</v>
      </c>
      <c r="I199" s="14">
        <v>23.0</v>
      </c>
      <c r="J199" s="22" t="s">
        <v>1590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14" t="s">
        <v>468</v>
      </c>
      <c r="B200" s="24" t="s">
        <v>1591</v>
      </c>
      <c r="C200" s="20" t="s">
        <v>1592</v>
      </c>
      <c r="D200" s="16" t="str">
        <f>IFERROR(__xludf.DUMMYFUNCTION("REGEXREPLACE(C200,""https://adastat.net/accounts/"","""")"),"5d3015a00fc9d5603fd69ca3f50c2cda96b35ee8ef73e444d98c11aa")</f>
        <v>5d3015a00fc9d5603fd69ca3f50c2cda96b35ee8ef73e444d98c11aa</v>
      </c>
      <c r="E200" s="16" t="s">
        <v>1593</v>
      </c>
      <c r="F200" s="14" t="s">
        <v>1594</v>
      </c>
      <c r="G200" s="14" t="str">
        <f>IFERROR(__xludf.DUMMYFUNCTION("REGEXEXTRACT(F200,""\d.\d+%"")"),"0.19%")</f>
        <v>0.19%</v>
      </c>
      <c r="H200" s="17">
        <v>0.0019</v>
      </c>
      <c r="I200" s="14">
        <v>23.0</v>
      </c>
      <c r="J200" s="22" t="s">
        <v>1595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24" t="s">
        <v>1596</v>
      </c>
      <c r="B201" s="24" t="s">
        <v>1597</v>
      </c>
      <c r="C201" s="20" t="s">
        <v>1598</v>
      </c>
      <c r="D201" s="16" t="str">
        <f>IFERROR(__xludf.DUMMYFUNCTION("REGEXREPLACE(C201,""https://adastat.net/accounts/"","""")"),"bba585041dd68b242e4535ad3371dcae7c3f9d45983b1cafb7b96520")</f>
        <v>bba585041dd68b242e4535ad3371dcae7c3f9d45983b1cafb7b96520</v>
      </c>
      <c r="E201" s="16" t="s">
        <v>1599</v>
      </c>
      <c r="F201" s="14" t="s">
        <v>1600</v>
      </c>
      <c r="G201" s="14" t="str">
        <f>IFERROR(__xludf.DUMMYFUNCTION("REGEXEXTRACT(F201,""\d.\d+%"")"),"0.02%")</f>
        <v>0.02%</v>
      </c>
      <c r="H201" s="17">
        <v>2.0E-4</v>
      </c>
      <c r="I201" s="14">
        <v>23.0</v>
      </c>
      <c r="J201" s="22" t="s">
        <v>1601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24" t="s">
        <v>1602</v>
      </c>
      <c r="B202" s="24" t="s">
        <v>1603</v>
      </c>
      <c r="C202" s="20" t="s">
        <v>1604</v>
      </c>
      <c r="D202" s="16" t="str">
        <f>IFERROR(__xludf.DUMMYFUNCTION("REGEXREPLACE(C202,""https://adastat.net/accounts/"","""")"),"2d56b2c4317ac429c3582c5013e4e3ac9cc6ab0185d76295c4f5a950")</f>
        <v>2d56b2c4317ac429c3582c5013e4e3ac9cc6ab0185d76295c4f5a950</v>
      </c>
      <c r="E202" s="16" t="s">
        <v>1605</v>
      </c>
      <c r="F202" s="14" t="s">
        <v>1606</v>
      </c>
      <c r="G202" s="14" t="str">
        <f>IFERROR(__xludf.DUMMYFUNCTION("REGEXEXTRACT(F202,""\d.\d+%"")"),"0.07%")</f>
        <v>0.07%</v>
      </c>
      <c r="H202" s="17">
        <v>7.0E-4</v>
      </c>
      <c r="I202" s="14">
        <v>23.0</v>
      </c>
      <c r="J202" s="22" t="s">
        <v>1607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24" t="s">
        <v>1608</v>
      </c>
      <c r="B203" s="24" t="s">
        <v>1609</v>
      </c>
      <c r="C203" s="20" t="s">
        <v>1610</v>
      </c>
      <c r="D203" s="16" t="str">
        <f>IFERROR(__xludf.DUMMYFUNCTION("REGEXREPLACE(C203,""https://adastat.net/accounts/"","""")"),"b80dcf5808a096369ad84d77f1273bc01132c8594b1dbc36f9af77b0")</f>
        <v>b80dcf5808a096369ad84d77f1273bc01132c8594b1dbc36f9af77b0</v>
      </c>
      <c r="E203" s="16" t="s">
        <v>1611</v>
      </c>
      <c r="F203" s="14" t="s">
        <v>1612</v>
      </c>
      <c r="G203" s="14" t="str">
        <f>IFERROR(__xludf.DUMMYFUNCTION("REGEXEXTRACT(F203,""\d.\d+%"")"),"0.07%")</f>
        <v>0.07%</v>
      </c>
      <c r="H203" s="17">
        <v>7.0E-4</v>
      </c>
      <c r="I203" s="14">
        <v>23.0</v>
      </c>
      <c r="J203" s="22" t="s">
        <v>1613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24" t="s">
        <v>1614</v>
      </c>
      <c r="B204" s="24" t="s">
        <v>1615</v>
      </c>
      <c r="C204" s="20" t="s">
        <v>1616</v>
      </c>
      <c r="D204" s="16" t="str">
        <f>IFERROR(__xludf.DUMMYFUNCTION("REGEXREPLACE(C204,""https://adastat.net/accounts/"","""")"),"2a4d2a60c8adec5b70f938ea4553def4f58b47903c09c94955c09208")</f>
        <v>2a4d2a60c8adec5b70f938ea4553def4f58b47903c09c94955c09208</v>
      </c>
      <c r="E204" s="16" t="s">
        <v>1617</v>
      </c>
      <c r="F204" s="14" t="s">
        <v>1618</v>
      </c>
      <c r="G204" s="14" t="str">
        <f>IFERROR(__xludf.DUMMYFUNCTION("REGEXEXTRACT(F204,""\d.\d+%"")"),"0.05%")</f>
        <v>0.05%</v>
      </c>
      <c r="H204" s="17">
        <v>5.0E-4</v>
      </c>
      <c r="I204" s="14">
        <v>23.0</v>
      </c>
      <c r="J204" s="22" t="s">
        <v>1619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24" t="s">
        <v>1286</v>
      </c>
      <c r="B205" s="24" t="s">
        <v>1620</v>
      </c>
      <c r="C205" s="20" t="s">
        <v>1621</v>
      </c>
      <c r="D205" s="16" t="str">
        <f>IFERROR(__xludf.DUMMYFUNCTION("REGEXREPLACE(C205,""https://adastat.net/accounts/"","""")"),"d8d1a9f3eea6fc48a491133bf0c085238ea0b051f3188470b71a227a")</f>
        <v>d8d1a9f3eea6fc48a491133bf0c085238ea0b051f3188470b71a227a</v>
      </c>
      <c r="E205" s="16" t="s">
        <v>1622</v>
      </c>
      <c r="F205" s="14" t="s">
        <v>1623</v>
      </c>
      <c r="G205" s="14" t="str">
        <f>IFERROR(__xludf.DUMMYFUNCTION("REGEXEXTRACT(F205,""\d.\d+%"")"),"0.05%")</f>
        <v>0.05%</v>
      </c>
      <c r="H205" s="17">
        <v>5.0E-4</v>
      </c>
      <c r="I205" s="14">
        <v>23.0</v>
      </c>
      <c r="J205" s="22" t="s">
        <v>1624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14" t="s">
        <v>468</v>
      </c>
      <c r="B206" s="24" t="s">
        <v>1625</v>
      </c>
      <c r="C206" s="20" t="s">
        <v>1626</v>
      </c>
      <c r="D206" s="16" t="str">
        <f>IFERROR(__xludf.DUMMYFUNCTION("REGEXREPLACE(C206,""https://adastat.net/accounts/"","""")"),"459fc875a0df7c1f00d80354b50bc39d96cc1f87d973d5767ee4f365")</f>
        <v>459fc875a0df7c1f00d80354b50bc39d96cc1f87d973d5767ee4f365</v>
      </c>
      <c r="E206" s="16" t="s">
        <v>1627</v>
      </c>
      <c r="F206" s="14" t="s">
        <v>1628</v>
      </c>
      <c r="G206" s="14" t="str">
        <f>IFERROR(__xludf.DUMMYFUNCTION("REGEXEXTRACT(F206,""\d.\d+%"")"),"0.03%")</f>
        <v>0.03%</v>
      </c>
      <c r="H206" s="17">
        <v>3.0E-4</v>
      </c>
      <c r="I206" s="14">
        <v>22.0</v>
      </c>
      <c r="J206" s="22" t="s">
        <v>1629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24" t="s">
        <v>1630</v>
      </c>
      <c r="B207" s="24" t="s">
        <v>1631</v>
      </c>
      <c r="C207" s="20" t="s">
        <v>1632</v>
      </c>
      <c r="D207" s="16" t="str">
        <f>IFERROR(__xludf.DUMMYFUNCTION("REGEXREPLACE(C207,""https://adastat.net/accounts/"","""")"),"3c8ac6becb81c5e1b478a0ebc644fe20265380e981b81e3494dfb8d2")</f>
        <v>3c8ac6becb81c5e1b478a0ebc644fe20265380e981b81e3494dfb8d2</v>
      </c>
      <c r="E207" s="16" t="s">
        <v>1633</v>
      </c>
      <c r="F207" s="14" t="s">
        <v>1634</v>
      </c>
      <c r="G207" s="14" t="str">
        <f>IFERROR(__xludf.DUMMYFUNCTION("REGEXEXTRACT(F207,""\d.\d+%"")"),"0.02%")</f>
        <v>0.02%</v>
      </c>
      <c r="H207" s="17">
        <v>2.0E-4</v>
      </c>
      <c r="I207" s="14">
        <v>22.0</v>
      </c>
      <c r="J207" s="22" t="s">
        <v>1635</v>
      </c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24" t="s">
        <v>1636</v>
      </c>
      <c r="B208" s="24" t="s">
        <v>1637</v>
      </c>
      <c r="C208" s="20" t="s">
        <v>1638</v>
      </c>
      <c r="D208" s="16" t="str">
        <f>IFERROR(__xludf.DUMMYFUNCTION("REGEXREPLACE(C208,""https://adastat.net/accounts/"","""")"),"517ba23212515dcb0548121454a8bf03de0f1c4180014f9dde3f4ee9")</f>
        <v>517ba23212515dcb0548121454a8bf03de0f1c4180014f9dde3f4ee9</v>
      </c>
      <c r="E208" s="16" t="s">
        <v>1639</v>
      </c>
      <c r="F208" s="14" t="s">
        <v>685</v>
      </c>
      <c r="G208" s="14" t="str">
        <f>IFERROR(__xludf.DUMMYFUNCTION("REGEXEXTRACT(F208,""\d.\d+%"")"),"0.02%")</f>
        <v>0.02%</v>
      </c>
      <c r="H208" s="17">
        <v>2.0E-4</v>
      </c>
      <c r="I208" s="14">
        <v>22.0</v>
      </c>
      <c r="J208" s="22" t="s">
        <v>1640</v>
      </c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14" t="s">
        <v>468</v>
      </c>
      <c r="B209" s="24" t="s">
        <v>1641</v>
      </c>
      <c r="C209" s="20" t="s">
        <v>1642</v>
      </c>
      <c r="D209" s="16" t="str">
        <f>IFERROR(__xludf.DUMMYFUNCTION("REGEXREPLACE(C209,""https://adastat.net/accounts/"","""")"),"12600d3a0269a49c87d5f0895f92c4da566f431150663d7a92411ffb")</f>
        <v>12600d3a0269a49c87d5f0895f92c4da566f431150663d7a92411ffb</v>
      </c>
      <c r="E209" s="16" t="s">
        <v>1643</v>
      </c>
      <c r="F209" s="14" t="s">
        <v>1644</v>
      </c>
      <c r="G209" s="14" t="str">
        <f>IFERROR(__xludf.DUMMYFUNCTION("REGEXEXTRACT(F209,""\d.\d+%"")"),"0.02%")</f>
        <v>0.02%</v>
      </c>
      <c r="H209" s="17">
        <v>2.0E-4</v>
      </c>
      <c r="I209" s="14">
        <v>22.0</v>
      </c>
      <c r="J209" s="22" t="s">
        <v>1645</v>
      </c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24" t="s">
        <v>1646</v>
      </c>
      <c r="B210" s="24" t="s">
        <v>1647</v>
      </c>
      <c r="C210" s="20" t="s">
        <v>1648</v>
      </c>
      <c r="D210" s="16" t="str">
        <f>IFERROR(__xludf.DUMMYFUNCTION("REGEXREPLACE(C210,""https://adastat.net/accounts/"","""")"),"4d24dc62a3379e2d0677a17ade70079bd85d106f8893d694c7303a8d")</f>
        <v>4d24dc62a3379e2d0677a17ade70079bd85d106f8893d694c7303a8d</v>
      </c>
      <c r="E210" s="16" t="s">
        <v>1649</v>
      </c>
      <c r="F210" s="14" t="s">
        <v>1650</v>
      </c>
      <c r="G210" s="14" t="str">
        <f>IFERROR(__xludf.DUMMYFUNCTION("REGEXEXTRACT(F210,""\d.\d+%"")"),"0.13%")</f>
        <v>0.13%</v>
      </c>
      <c r="H210" s="17">
        <v>0.0013</v>
      </c>
      <c r="I210" s="14">
        <v>22.0</v>
      </c>
      <c r="J210" s="22" t="s">
        <v>1651</v>
      </c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24" t="s">
        <v>1652</v>
      </c>
      <c r="B211" s="24" t="s">
        <v>1653</v>
      </c>
      <c r="C211" s="20" t="s">
        <v>1654</v>
      </c>
      <c r="D211" s="16" t="str">
        <f>IFERROR(__xludf.DUMMYFUNCTION("REGEXREPLACE(C211,""https://adastat.net/accounts/"","""")"),"32947b47f5160b07e0ab2545d51b2c85cb371ed991b48834a838a822")</f>
        <v>32947b47f5160b07e0ab2545d51b2c85cb371ed991b48834a838a822</v>
      </c>
      <c r="E211" s="16" t="s">
        <v>1655</v>
      </c>
      <c r="F211" s="14" t="s">
        <v>1656</v>
      </c>
      <c r="G211" s="14" t="str">
        <f>IFERROR(__xludf.DUMMYFUNCTION("REGEXEXTRACT(F211,""\d.\d+%"")"),"0.13%")</f>
        <v>0.13%</v>
      </c>
      <c r="H211" s="17">
        <v>0.0013</v>
      </c>
      <c r="I211" s="14">
        <v>22.0</v>
      </c>
      <c r="J211" s="22" t="s">
        <v>1657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24" t="s">
        <v>1658</v>
      </c>
      <c r="B212" s="24" t="s">
        <v>1659</v>
      </c>
      <c r="C212" s="20" t="s">
        <v>1660</v>
      </c>
      <c r="D212" s="16" t="str">
        <f>IFERROR(__xludf.DUMMYFUNCTION("REGEXREPLACE(C212,""https://adastat.net/accounts/"","""")"),"5bcd6a22113cb74ca7d16a9154b497af42ea64ef1a7a8e096c21c559")</f>
        <v>5bcd6a22113cb74ca7d16a9154b497af42ea64ef1a7a8e096c21c559</v>
      </c>
      <c r="E212" s="16" t="s">
        <v>1661</v>
      </c>
      <c r="F212" s="14" t="s">
        <v>1522</v>
      </c>
      <c r="G212" s="14" t="str">
        <f>IFERROR(__xludf.DUMMYFUNCTION("REGEXEXTRACT(F212,""\d.\d+%"")"),"0.10%")</f>
        <v>0.10%</v>
      </c>
      <c r="H212" s="17">
        <v>0.001</v>
      </c>
      <c r="I212" s="14">
        <v>22.0</v>
      </c>
      <c r="J212" s="22" t="s">
        <v>1662</v>
      </c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24" t="s">
        <v>1663</v>
      </c>
      <c r="B213" s="24" t="s">
        <v>1664</v>
      </c>
      <c r="C213" s="20" t="s">
        <v>1665</v>
      </c>
      <c r="D213" s="16" t="str">
        <f>IFERROR(__xludf.DUMMYFUNCTION("REGEXREPLACE(C213,""https://adastat.net/accounts/"","""")"),"5b46f803b1b1a1d6a78a95e0e64241b5914d6b85d35fbe6a0c0c0c30")</f>
        <v>5b46f803b1b1a1d6a78a95e0e64241b5914d6b85d35fbe6a0c0c0c30</v>
      </c>
      <c r="E213" s="16" t="s">
        <v>1666</v>
      </c>
      <c r="F213" s="14" t="s">
        <v>1118</v>
      </c>
      <c r="G213" s="14" t="str">
        <f>IFERROR(__xludf.DUMMYFUNCTION("REGEXEXTRACT(F213,""\d.\d+%"")"),"0.10%")</f>
        <v>0.10%</v>
      </c>
      <c r="H213" s="17">
        <v>0.001</v>
      </c>
      <c r="I213" s="14">
        <v>22.0</v>
      </c>
      <c r="J213" s="22" t="s">
        <v>1667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24" t="s">
        <v>1668</v>
      </c>
      <c r="B214" s="24" t="s">
        <v>1669</v>
      </c>
      <c r="C214" s="20" t="s">
        <v>1670</v>
      </c>
      <c r="D214" s="16" t="str">
        <f>IFERROR(__xludf.DUMMYFUNCTION("REGEXREPLACE(C214,""https://adastat.net/accounts/"","""")"),"8e5f96d4409bd970c085ac35cc61ca6bacc4b1293341cd1e24b09b56")</f>
        <v>8e5f96d4409bd970c085ac35cc61ca6bacc4b1293341cd1e24b09b56</v>
      </c>
      <c r="E214" s="16" t="s">
        <v>1671</v>
      </c>
      <c r="F214" s="14" t="s">
        <v>1672</v>
      </c>
      <c r="G214" s="14" t="str">
        <f>IFERROR(__xludf.DUMMYFUNCTION("REGEXEXTRACT(F214,""\d.\d+%"")"),"0.04%")</f>
        <v>0.04%</v>
      </c>
      <c r="H214" s="17">
        <v>4.0E-4</v>
      </c>
      <c r="I214" s="14">
        <v>22.0</v>
      </c>
      <c r="J214" s="22" t="s">
        <v>1673</v>
      </c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24" t="s">
        <v>1674</v>
      </c>
      <c r="B215" s="24" t="s">
        <v>1675</v>
      </c>
      <c r="C215" s="20" t="s">
        <v>1676</v>
      </c>
      <c r="D215" s="16" t="str">
        <f>IFERROR(__xludf.DUMMYFUNCTION("REGEXREPLACE(C215,""https://adastat.net/accounts/"","""")"),"df1742419135830c692053ea4969794bfa551141e17d206b3e757df8")</f>
        <v>df1742419135830c692053ea4969794bfa551141e17d206b3e757df8</v>
      </c>
      <c r="E215" s="16" t="s">
        <v>1677</v>
      </c>
      <c r="F215" s="14" t="s">
        <v>1678</v>
      </c>
      <c r="G215" s="14" t="str">
        <f>IFERROR(__xludf.DUMMYFUNCTION("REGEXEXTRACT(F215,""\d.\d+%"")"),"0.02%")</f>
        <v>0.02%</v>
      </c>
      <c r="H215" s="17">
        <v>2.0E-4</v>
      </c>
      <c r="I215" s="14">
        <v>21.0</v>
      </c>
      <c r="J215" s="22" t="s">
        <v>1679</v>
      </c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24" t="s">
        <v>1680</v>
      </c>
      <c r="B216" s="24" t="s">
        <v>1681</v>
      </c>
      <c r="C216" s="20" t="s">
        <v>1682</v>
      </c>
      <c r="D216" s="16" t="str">
        <f>IFERROR(__xludf.DUMMYFUNCTION("REGEXREPLACE(C216,""https://adastat.net/accounts/"","""")"),"0f772605c4d38721cc5b5a0167d410bd28a84f246e78ab8b3c67d691")</f>
        <v>0f772605c4d38721cc5b5a0167d410bd28a84f246e78ab8b3c67d691</v>
      </c>
      <c r="E216" s="16" t="s">
        <v>1683</v>
      </c>
      <c r="F216" s="14" t="s">
        <v>1684</v>
      </c>
      <c r="G216" s="14" t="str">
        <f>IFERROR(__xludf.DUMMYFUNCTION("REGEXEXTRACT(F216,""\d.\d+%"")"),"0.02%")</f>
        <v>0.02%</v>
      </c>
      <c r="H216" s="17">
        <v>2.0E-4</v>
      </c>
      <c r="I216" s="14">
        <v>21.0</v>
      </c>
      <c r="J216" s="22" t="s">
        <v>1685</v>
      </c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24" t="s">
        <v>1686</v>
      </c>
      <c r="B217" s="24" t="s">
        <v>1687</v>
      </c>
      <c r="C217" s="20" t="s">
        <v>1688</v>
      </c>
      <c r="D217" s="16" t="str">
        <f>IFERROR(__xludf.DUMMYFUNCTION("REGEXREPLACE(C217,""https://adastat.net/accounts/"","""")"),"9716f622c32eff02690618bdceb6e51e2649f717ab79cfa466c88cea")</f>
        <v>9716f622c32eff02690618bdceb6e51e2649f717ab79cfa466c88cea</v>
      </c>
      <c r="E217" s="16" t="s">
        <v>1689</v>
      </c>
      <c r="F217" s="14" t="s">
        <v>1690</v>
      </c>
      <c r="G217" s="14" t="str">
        <f>IFERROR(__xludf.DUMMYFUNCTION("REGEXEXTRACT(F217,""\d.\d+%"")"),"0.18%")</f>
        <v>0.18%</v>
      </c>
      <c r="H217" s="17">
        <v>0.0018</v>
      </c>
      <c r="I217" s="14">
        <v>21.0</v>
      </c>
      <c r="J217" s="22" t="s">
        <v>1691</v>
      </c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24" t="s">
        <v>1692</v>
      </c>
      <c r="B218" s="24" t="s">
        <v>1693</v>
      </c>
      <c r="C218" s="20" t="s">
        <v>1694</v>
      </c>
      <c r="D218" s="16" t="str">
        <f>IFERROR(__xludf.DUMMYFUNCTION("REGEXREPLACE(C218,""https://adastat.net/accounts/"","""")"),"3b5b283d9b7b18fc94ffd0cd846f855269a816619fd5106bc72156fd")</f>
        <v>3b5b283d9b7b18fc94ffd0cd846f855269a816619fd5106bc72156fd</v>
      </c>
      <c r="E218" s="16" t="s">
        <v>1695</v>
      </c>
      <c r="F218" s="14" t="s">
        <v>1696</v>
      </c>
      <c r="G218" s="14" t="str">
        <f>IFERROR(__xludf.DUMMYFUNCTION("REGEXEXTRACT(F218,""\d.\d+%"")"),"0.13%")</f>
        <v>0.13%</v>
      </c>
      <c r="H218" s="17">
        <v>0.0013</v>
      </c>
      <c r="I218" s="14">
        <v>21.0</v>
      </c>
      <c r="J218" s="22" t="s">
        <v>1697</v>
      </c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24" t="s">
        <v>1698</v>
      </c>
      <c r="B219" s="24" t="s">
        <v>1699</v>
      </c>
      <c r="C219" s="20" t="s">
        <v>1700</v>
      </c>
      <c r="D219" s="16" t="str">
        <f>IFERROR(__xludf.DUMMYFUNCTION("REGEXREPLACE(C219,""https://adastat.net/accounts/"","""")"),"e6f0bbecbf6239dd2d0302ecbdf2b2ed757d3aebda87956bb8c03706")</f>
        <v>e6f0bbecbf6239dd2d0302ecbdf2b2ed757d3aebda87956bb8c03706</v>
      </c>
      <c r="E219" s="16" t="s">
        <v>1701</v>
      </c>
      <c r="F219" s="14" t="s">
        <v>1100</v>
      </c>
      <c r="G219" s="14" t="str">
        <f>IFERROR(__xludf.DUMMYFUNCTION("REGEXEXTRACT(F219,""\d.\d+%"")"),"0.10%")</f>
        <v>0.10%</v>
      </c>
      <c r="H219" s="17">
        <v>0.001</v>
      </c>
      <c r="I219" s="14">
        <v>21.0</v>
      </c>
      <c r="J219" s="22" t="s">
        <v>1702</v>
      </c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24" t="s">
        <v>1703</v>
      </c>
      <c r="B220" s="24" t="s">
        <v>1704</v>
      </c>
      <c r="C220" s="20" t="s">
        <v>1705</v>
      </c>
      <c r="D220" s="16" t="str">
        <f>IFERROR(__xludf.DUMMYFUNCTION("REGEXREPLACE(C220,""https://adastat.net/accounts/"","""")"),"36f4d2444aea6081c7896527afe2df34749fcff9a842d63697696042")</f>
        <v>36f4d2444aea6081c7896527afe2df34749fcff9a842d63697696042</v>
      </c>
      <c r="E220" s="16" t="s">
        <v>1706</v>
      </c>
      <c r="F220" s="14" t="s">
        <v>1522</v>
      </c>
      <c r="G220" s="14" t="str">
        <f>IFERROR(__xludf.DUMMYFUNCTION("REGEXEXTRACT(F220,""\d.\d+%"")"),"0.10%")</f>
        <v>0.10%</v>
      </c>
      <c r="H220" s="17">
        <v>0.001</v>
      </c>
      <c r="I220" s="14">
        <v>21.0</v>
      </c>
      <c r="J220" s="22" t="s">
        <v>1707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24" t="s">
        <v>1708</v>
      </c>
      <c r="B221" s="24" t="s">
        <v>1709</v>
      </c>
      <c r="C221" s="20" t="s">
        <v>1710</v>
      </c>
      <c r="D221" s="16" t="str">
        <f>IFERROR(__xludf.DUMMYFUNCTION("REGEXREPLACE(C221,""https://adastat.net/accounts/"","""")"),"dc8e645b936afdc2c3ae16d934f99493b8e479c5d8f60922afc3b0ca")</f>
        <v>dc8e645b936afdc2c3ae16d934f99493b8e479c5d8f60922afc3b0ca</v>
      </c>
      <c r="E221" s="16" t="s">
        <v>1711</v>
      </c>
      <c r="F221" s="14" t="s">
        <v>1118</v>
      </c>
      <c r="G221" s="14" t="str">
        <f>IFERROR(__xludf.DUMMYFUNCTION("REGEXEXTRACT(F221,""\d.\d+%"")"),"0.10%")</f>
        <v>0.10%</v>
      </c>
      <c r="H221" s="17">
        <v>0.001</v>
      </c>
      <c r="I221" s="14">
        <v>21.0</v>
      </c>
      <c r="J221" s="22" t="s">
        <v>1712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24" t="s">
        <v>1713</v>
      </c>
      <c r="B222" s="24" t="s">
        <v>1714</v>
      </c>
      <c r="C222" s="20" t="s">
        <v>1715</v>
      </c>
      <c r="D222" s="16" t="str">
        <f>IFERROR(__xludf.DUMMYFUNCTION("REGEXREPLACE(C222,""https://adastat.net/accounts/"","""")"),"2ac635d4604d470b3c0e0dc4d2c1a5e299fe8769ce7b4bef87ab9a34")</f>
        <v>2ac635d4604d470b3c0e0dc4d2c1a5e299fe8769ce7b4bef87ab9a34</v>
      </c>
      <c r="E222" s="16" t="s">
        <v>1716</v>
      </c>
      <c r="F222" s="14" t="s">
        <v>1118</v>
      </c>
      <c r="G222" s="14" t="str">
        <f>IFERROR(__xludf.DUMMYFUNCTION("REGEXEXTRACT(F222,""\d.\d+%"")"),"0.10%")</f>
        <v>0.10%</v>
      </c>
      <c r="H222" s="17">
        <v>0.001</v>
      </c>
      <c r="I222" s="14">
        <v>21.0</v>
      </c>
      <c r="J222" s="22" t="s">
        <v>1717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24" t="s">
        <v>1718</v>
      </c>
      <c r="B223" s="24" t="s">
        <v>1719</v>
      </c>
      <c r="C223" s="20" t="s">
        <v>1720</v>
      </c>
      <c r="D223" s="16" t="str">
        <f>IFERROR(__xludf.DUMMYFUNCTION("REGEXREPLACE(C223,""https://adastat.net/accounts/"","""")"),"d32bd3674bea9fb37f191ad856085fd4b205051639bd37c9d76fd07d")</f>
        <v>d32bd3674bea9fb37f191ad856085fd4b205051639bd37c9d76fd07d</v>
      </c>
      <c r="E223" s="16" t="s">
        <v>1721</v>
      </c>
      <c r="F223" s="14" t="s">
        <v>1118</v>
      </c>
      <c r="G223" s="14" t="str">
        <f>IFERROR(__xludf.DUMMYFUNCTION("REGEXEXTRACT(F223,""\d.\d+%"")"),"0.10%")</f>
        <v>0.10%</v>
      </c>
      <c r="H223" s="17">
        <v>0.001</v>
      </c>
      <c r="I223" s="14">
        <v>21.0</v>
      </c>
      <c r="J223" s="22" t="s">
        <v>1722</v>
      </c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24" t="s">
        <v>1723</v>
      </c>
      <c r="B224" s="24" t="s">
        <v>1724</v>
      </c>
      <c r="C224" s="20" t="s">
        <v>1725</v>
      </c>
      <c r="D224" s="16" t="str">
        <f>IFERROR(__xludf.DUMMYFUNCTION("REGEXREPLACE(C224,""https://adastat.net/accounts/"","""")"),"730c8b89c18155cc1700970208cc8d14c827e1d4667d09809331b25f")</f>
        <v>730c8b89c18155cc1700970208cc8d14c827e1d4667d09809331b25f</v>
      </c>
      <c r="E224" s="16" t="s">
        <v>1726</v>
      </c>
      <c r="F224" s="14" t="s">
        <v>1118</v>
      </c>
      <c r="G224" s="14" t="str">
        <f>IFERROR(__xludf.DUMMYFUNCTION("REGEXEXTRACT(F224,""\d.\d+%"")"),"0.10%")</f>
        <v>0.10%</v>
      </c>
      <c r="H224" s="17">
        <v>0.001</v>
      </c>
      <c r="I224" s="14">
        <v>21.0</v>
      </c>
      <c r="J224" s="22" t="s">
        <v>1727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24" t="s">
        <v>1728</v>
      </c>
      <c r="B225" s="24" t="s">
        <v>1729</v>
      </c>
      <c r="C225" s="20" t="s">
        <v>1730</v>
      </c>
      <c r="D225" s="16" t="str">
        <f>IFERROR(__xludf.DUMMYFUNCTION("REGEXREPLACE(C225,""https://adastat.net/accounts/"","""")"),"59547af9ffd21d65649513cbdaa57654d32ac76f12fb76735c3d1048")</f>
        <v>59547af9ffd21d65649513cbdaa57654d32ac76f12fb76735c3d1048</v>
      </c>
      <c r="E225" s="16" t="s">
        <v>1731</v>
      </c>
      <c r="F225" s="14" t="s">
        <v>1118</v>
      </c>
      <c r="G225" s="14" t="str">
        <f>IFERROR(__xludf.DUMMYFUNCTION("REGEXEXTRACT(F225,""\d.\d+%"")"),"0.10%")</f>
        <v>0.10%</v>
      </c>
      <c r="H225" s="17">
        <v>0.001</v>
      </c>
      <c r="I225" s="14">
        <v>21.0</v>
      </c>
      <c r="J225" s="22" t="s">
        <v>1732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14" t="s">
        <v>468</v>
      </c>
      <c r="B226" s="24" t="s">
        <v>1733</v>
      </c>
      <c r="C226" s="20" t="s">
        <v>1734</v>
      </c>
      <c r="D226" s="16" t="str">
        <f>IFERROR(__xludf.DUMMYFUNCTION("REGEXREPLACE(C226,""https://adastat.net/accounts/"","""")"),"4ed9c937236f2a2c2501bfca5219e8ef0cc859ec35b9f9c286fdbcf4")</f>
        <v>4ed9c937236f2a2c2501bfca5219e8ef0cc859ec35b9f9c286fdbcf4</v>
      </c>
      <c r="E226" s="16" t="s">
        <v>1735</v>
      </c>
      <c r="F226" s="14" t="s">
        <v>1736</v>
      </c>
      <c r="G226" s="14" t="str">
        <f>IFERROR(__xludf.DUMMYFUNCTION("REGEXEXTRACT(F226,""\d.\d+%"")"),"0.05%")</f>
        <v>0.05%</v>
      </c>
      <c r="H226" s="17">
        <v>5.0E-4</v>
      </c>
      <c r="I226" s="14">
        <v>21.0</v>
      </c>
      <c r="J226" s="22" t="s">
        <v>1737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24" t="s">
        <v>1738</v>
      </c>
      <c r="B227" s="24" t="s">
        <v>1739</v>
      </c>
      <c r="C227" s="20" t="s">
        <v>1740</v>
      </c>
      <c r="D227" s="16" t="str">
        <f>IFERROR(__xludf.DUMMYFUNCTION("REGEXREPLACE(C227,""https://adastat.net/accounts/"","""")"),"0373dfc66cc19f67a7828a33ba13cb208afab411f4960bbc2b5f0463")</f>
        <v>0373dfc66cc19f67a7828a33ba13cb208afab411f4960bbc2b5f0463</v>
      </c>
      <c r="E227" s="16" t="s">
        <v>1741</v>
      </c>
      <c r="F227" s="14" t="s">
        <v>1742</v>
      </c>
      <c r="G227" s="14" t="str">
        <f>IFERROR(__xludf.DUMMYFUNCTION("REGEXEXTRACT(F227,""\d.\d+%"")"),"0.03%")</f>
        <v>0.03%</v>
      </c>
      <c r="H227" s="17">
        <v>3.0E-4</v>
      </c>
      <c r="I227" s="14">
        <v>21.0</v>
      </c>
      <c r="J227" s="22" t="s">
        <v>1743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24" t="s">
        <v>681</v>
      </c>
      <c r="B228" s="24" t="s">
        <v>1744</v>
      </c>
      <c r="C228" s="20" t="s">
        <v>1745</v>
      </c>
      <c r="D228" s="16" t="str">
        <f>IFERROR(__xludf.DUMMYFUNCTION("REGEXREPLACE(C228,""https://adastat.net/accounts/"","""")"),"55ce91b6e654e5567210a95e895a83c8aec729282deab82c30d50ff9")</f>
        <v>55ce91b6e654e5567210a95e895a83c8aec729282deab82c30d50ff9</v>
      </c>
      <c r="E228" s="16" t="s">
        <v>1746</v>
      </c>
      <c r="F228" s="14" t="s">
        <v>1747</v>
      </c>
      <c r="G228" s="14" t="str">
        <f>IFERROR(__xludf.DUMMYFUNCTION("REGEXEXTRACT(F228,""\d.\d+%"")"),"0.03%")</f>
        <v>0.03%</v>
      </c>
      <c r="H228" s="17">
        <v>3.0E-4</v>
      </c>
      <c r="I228" s="14">
        <v>20.0</v>
      </c>
      <c r="J228" s="22" t="s">
        <v>1748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24" t="s">
        <v>740</v>
      </c>
      <c r="B229" s="24" t="s">
        <v>1749</v>
      </c>
      <c r="C229" s="20" t="s">
        <v>1750</v>
      </c>
      <c r="D229" s="16" t="str">
        <f>IFERROR(__xludf.DUMMYFUNCTION("REGEXREPLACE(C229,""https://adastat.net/accounts/"","""")"),"09c40f857483ac529a511e5db55429e6cd0da7602d8bd7d0f5c03346")</f>
        <v>09c40f857483ac529a511e5db55429e6cd0da7602d8bd7d0f5c03346</v>
      </c>
      <c r="E229" s="16" t="s">
        <v>1751</v>
      </c>
      <c r="F229" s="14" t="s">
        <v>1752</v>
      </c>
      <c r="G229" s="14" t="str">
        <f>IFERROR(__xludf.DUMMYFUNCTION("REGEXEXTRACT(F229,""\d.\d+%"")"),"0.02%")</f>
        <v>0.02%</v>
      </c>
      <c r="H229" s="17">
        <v>2.0E-4</v>
      </c>
      <c r="I229" s="14">
        <v>20.0</v>
      </c>
      <c r="J229" s="22" t="s">
        <v>1753</v>
      </c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24" t="s">
        <v>1754</v>
      </c>
      <c r="B230" s="24" t="s">
        <v>1755</v>
      </c>
      <c r="C230" s="20" t="s">
        <v>1756</v>
      </c>
      <c r="D230" s="16" t="str">
        <f>IFERROR(__xludf.DUMMYFUNCTION("REGEXREPLACE(C230,""https://adastat.net/accounts/"","""")"),"1e72fad3254733870231efad86f2494c5467f52321d1e2fdf616bfa4")</f>
        <v>1e72fad3254733870231efad86f2494c5467f52321d1e2fdf616bfa4</v>
      </c>
      <c r="E230" s="16" t="s">
        <v>1757</v>
      </c>
      <c r="F230" s="14" t="s">
        <v>1758</v>
      </c>
      <c r="G230" s="14" t="str">
        <f>IFERROR(__xludf.DUMMYFUNCTION("REGEXEXTRACT(F230,""\d.\d+%"")"),"0.18%")</f>
        <v>0.18%</v>
      </c>
      <c r="H230" s="17">
        <v>0.0018</v>
      </c>
      <c r="I230" s="14">
        <v>20.0</v>
      </c>
      <c r="J230" s="22" t="s">
        <v>1759</v>
      </c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24" t="s">
        <v>1760</v>
      </c>
      <c r="B231" s="24" t="s">
        <v>1761</v>
      </c>
      <c r="C231" s="20" t="s">
        <v>1762</v>
      </c>
      <c r="D231" s="16" t="str">
        <f>IFERROR(__xludf.DUMMYFUNCTION("REGEXREPLACE(C231,""https://adastat.net/accounts/"","""")"),"e90503d221933fb89a4e98e02ff388cb3a39ae7d1a6b08122f2fd501")</f>
        <v>e90503d221933fb89a4e98e02ff388cb3a39ae7d1a6b08122f2fd501</v>
      </c>
      <c r="E231" s="16" t="s">
        <v>1763</v>
      </c>
      <c r="F231" s="14" t="s">
        <v>1764</v>
      </c>
      <c r="G231" s="14" t="str">
        <f>IFERROR(__xludf.DUMMYFUNCTION("REGEXEXTRACT(F231,""\d.\d+%"")"),"0.18%")</f>
        <v>0.18%</v>
      </c>
      <c r="H231" s="17">
        <v>0.0018</v>
      </c>
      <c r="I231" s="14">
        <v>20.0</v>
      </c>
      <c r="J231" s="22" t="s">
        <v>1765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24" t="s">
        <v>1766</v>
      </c>
      <c r="B232" s="24" t="s">
        <v>1767</v>
      </c>
      <c r="C232" s="20" t="s">
        <v>1768</v>
      </c>
      <c r="D232" s="16" t="str">
        <f>IFERROR(__xludf.DUMMYFUNCTION("REGEXREPLACE(C232,""https://adastat.net/accounts/"","""")"),"db35433e27ea0bb40e58c9e2d682f442f1563d09626dc7a342189b70")</f>
        <v>db35433e27ea0bb40e58c9e2d682f442f1563d09626dc7a342189b70</v>
      </c>
      <c r="E232" s="16" t="s">
        <v>1769</v>
      </c>
      <c r="F232" s="14" t="s">
        <v>1770</v>
      </c>
      <c r="G232" s="14" t="str">
        <f>IFERROR(__xludf.DUMMYFUNCTION("REGEXEXTRACT(F232,""\d.\d+%"")"),"0.15%")</f>
        <v>0.15%</v>
      </c>
      <c r="H232" s="17">
        <v>0.0015</v>
      </c>
      <c r="I232" s="14">
        <v>20.0</v>
      </c>
      <c r="J232" s="22" t="s">
        <v>1771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24" t="s">
        <v>1772</v>
      </c>
      <c r="B233" s="24" t="s">
        <v>1773</v>
      </c>
      <c r="C233" s="20" t="s">
        <v>1774</v>
      </c>
      <c r="D233" s="16" t="str">
        <f>IFERROR(__xludf.DUMMYFUNCTION("REGEXREPLACE(C233,""https://adastat.net/accounts/"","""")"),"926520770f99d8e881daa1b42adde5ba2ad4606778ef4274fdea270d")</f>
        <v>926520770f99d8e881daa1b42adde5ba2ad4606778ef4274fdea270d</v>
      </c>
      <c r="E233" s="16" t="s">
        <v>1775</v>
      </c>
      <c r="F233" s="14" t="s">
        <v>1776</v>
      </c>
      <c r="G233" s="14" t="str">
        <f>IFERROR(__xludf.DUMMYFUNCTION("REGEXEXTRACT(F233,""\d.\d+%"")"),"0.15%")</f>
        <v>0.15%</v>
      </c>
      <c r="H233" s="17">
        <v>0.0015</v>
      </c>
      <c r="I233" s="14">
        <v>20.0</v>
      </c>
      <c r="J233" s="22" t="s">
        <v>1777</v>
      </c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24" t="s">
        <v>1373</v>
      </c>
      <c r="B234" s="24" t="s">
        <v>1778</v>
      </c>
      <c r="C234" s="20" t="s">
        <v>1779</v>
      </c>
      <c r="D234" s="16" t="str">
        <f>IFERROR(__xludf.DUMMYFUNCTION("REGEXREPLACE(C234,""https://adastat.net/accounts/"","""")"),"85134ed39eab8cce2bc20975da03be37b44074aa3674d3e763ad37c4")</f>
        <v>85134ed39eab8cce2bc20975da03be37b44074aa3674d3e763ad37c4</v>
      </c>
      <c r="E234" s="16" t="s">
        <v>1780</v>
      </c>
      <c r="F234" s="14" t="s">
        <v>1205</v>
      </c>
      <c r="G234" s="14" t="str">
        <f>IFERROR(__xludf.DUMMYFUNCTION("REGEXEXTRACT(F234,""\d.\d+%"")"),"0.02%")</f>
        <v>0.02%</v>
      </c>
      <c r="H234" s="17">
        <v>2.0E-4</v>
      </c>
      <c r="I234" s="14">
        <v>20.0</v>
      </c>
      <c r="J234" s="22" t="s">
        <v>1781</v>
      </c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24" t="s">
        <v>1782</v>
      </c>
      <c r="B235" s="24" t="s">
        <v>1783</v>
      </c>
      <c r="C235" s="20" t="s">
        <v>1784</v>
      </c>
      <c r="D235" s="16" t="str">
        <f>IFERROR(__xludf.DUMMYFUNCTION("REGEXREPLACE(C235,""https://adastat.net/accounts/"","""")"),"a153e334929694b3987b90331a8a4d3f95cf2f1673087148dbd70cc7")</f>
        <v>a153e334929694b3987b90331a8a4d3f95cf2f1673087148dbd70cc7</v>
      </c>
      <c r="E235" s="16" t="s">
        <v>1785</v>
      </c>
      <c r="F235" s="14" t="s">
        <v>1786</v>
      </c>
      <c r="G235" s="14" t="str">
        <f>IFERROR(__xludf.DUMMYFUNCTION("REGEXEXTRACT(F235,""\d.\d+%"")"),"0.02%")</f>
        <v>0.02%</v>
      </c>
      <c r="H235" s="17">
        <v>2.0E-4</v>
      </c>
      <c r="I235" s="14">
        <v>19.0</v>
      </c>
      <c r="J235" s="22" t="s">
        <v>1787</v>
      </c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24" t="s">
        <v>1237</v>
      </c>
      <c r="B236" s="24" t="s">
        <v>1788</v>
      </c>
      <c r="C236" s="20" t="s">
        <v>1789</v>
      </c>
      <c r="D236" s="16" t="str">
        <f>IFERROR(__xludf.DUMMYFUNCTION("REGEXREPLACE(C236,""https://adastat.net/accounts/"","""")"),"92640dde909c5a475cd303cefc27167cd00ebf9d1de5b4062cae3f51")</f>
        <v>92640dde909c5a475cd303cefc27167cd00ebf9d1de5b4062cae3f51</v>
      </c>
      <c r="E236" s="16" t="s">
        <v>1790</v>
      </c>
      <c r="F236" s="14" t="s">
        <v>573</v>
      </c>
      <c r="G236" s="14" t="str">
        <f>IFERROR(__xludf.DUMMYFUNCTION("REGEXEXTRACT(F236,""\d.\d+%"")"),"0.02%")</f>
        <v>0.02%</v>
      </c>
      <c r="H236" s="17">
        <v>2.0E-4</v>
      </c>
      <c r="I236" s="14">
        <v>19.0</v>
      </c>
      <c r="J236" s="22" t="s">
        <v>1791</v>
      </c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14" t="s">
        <v>468</v>
      </c>
      <c r="B237" s="24" t="s">
        <v>1792</v>
      </c>
      <c r="C237" s="20" t="s">
        <v>1793</v>
      </c>
      <c r="D237" s="16" t="str">
        <f>IFERROR(__xludf.DUMMYFUNCTION("REGEXREPLACE(C237,""https://adastat.net/accounts/"","""")"),"76c8ddfad64293bc6c41dbf43ef58f44b165991a062185998cf1a84a")</f>
        <v>76c8ddfad64293bc6c41dbf43ef58f44b165991a062185998cf1a84a</v>
      </c>
      <c r="E237" s="16" t="s">
        <v>1794</v>
      </c>
      <c r="F237" s="14" t="s">
        <v>1795</v>
      </c>
      <c r="G237" s="14" t="str">
        <f>IFERROR(__xludf.DUMMYFUNCTION("REGEXEXTRACT(F237,""\d.\d+%"")"),"0.02%")</f>
        <v>0.02%</v>
      </c>
      <c r="H237" s="17">
        <v>2.0E-4</v>
      </c>
      <c r="I237" s="14">
        <v>19.0</v>
      </c>
      <c r="J237" s="22" t="s">
        <v>1796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24" t="s">
        <v>1797</v>
      </c>
      <c r="B238" s="24" t="s">
        <v>1798</v>
      </c>
      <c r="C238" s="20" t="s">
        <v>1799</v>
      </c>
      <c r="D238" s="16" t="str">
        <f>IFERROR(__xludf.DUMMYFUNCTION("REGEXREPLACE(C238,""https://adastat.net/accounts/"","""")"),"c1d503157f25fda7f5288136dd76c240eff11617ac0583ec5c464e2e")</f>
        <v>c1d503157f25fda7f5288136dd76c240eff11617ac0583ec5c464e2e</v>
      </c>
      <c r="E238" s="16" t="s">
        <v>1800</v>
      </c>
      <c r="F238" s="14" t="s">
        <v>1801</v>
      </c>
      <c r="G238" s="14" t="str">
        <f>IFERROR(__xludf.DUMMYFUNCTION("REGEXEXTRACT(F238,""\d.\d+%"")"),"0.14%")</f>
        <v>0.14%</v>
      </c>
      <c r="H238" s="17">
        <v>0.0014</v>
      </c>
      <c r="I238" s="14">
        <v>19.0</v>
      </c>
      <c r="J238" s="22" t="s">
        <v>1802</v>
      </c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24" t="s">
        <v>1803</v>
      </c>
      <c r="B239" s="24" t="s">
        <v>1804</v>
      </c>
      <c r="C239" s="20" t="s">
        <v>1805</v>
      </c>
      <c r="D239" s="16" t="str">
        <f>IFERROR(__xludf.DUMMYFUNCTION("REGEXREPLACE(C239,""https://adastat.net/accounts/"","""")"),"76c160d7c2ee890d8302361037c26a40806918d4dcaa8e6ebdab796f")</f>
        <v>76c160d7c2ee890d8302361037c26a40806918d4dcaa8e6ebdab796f</v>
      </c>
      <c r="E239" s="16" t="s">
        <v>1806</v>
      </c>
      <c r="F239" s="14" t="s">
        <v>1807</v>
      </c>
      <c r="G239" s="14" t="str">
        <f>IFERROR(__xludf.DUMMYFUNCTION("REGEXEXTRACT(F239,""\d.\d+%"")"),"0.02%")</f>
        <v>0.02%</v>
      </c>
      <c r="H239" s="17">
        <v>2.0E-4</v>
      </c>
      <c r="I239" s="14">
        <v>19.0</v>
      </c>
      <c r="J239" s="22" t="s">
        <v>1808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24" t="s">
        <v>1564</v>
      </c>
      <c r="B240" s="24" t="s">
        <v>1809</v>
      </c>
      <c r="C240" s="20" t="s">
        <v>1810</v>
      </c>
      <c r="D240" s="16" t="str">
        <f>IFERROR(__xludf.DUMMYFUNCTION("REGEXREPLACE(C240,""https://adastat.net/accounts/"","""")"),"ce546dd42978ecef73b8987c668e66ec39bd10de1c7d59e141f16c2e")</f>
        <v>ce546dd42978ecef73b8987c668e66ec39bd10de1c7d59e141f16c2e</v>
      </c>
      <c r="E240" s="16" t="s">
        <v>1811</v>
      </c>
      <c r="F240" s="14" t="s">
        <v>1812</v>
      </c>
      <c r="G240" s="14" t="str">
        <f>IFERROR(__xludf.DUMMYFUNCTION("REGEXEXTRACT(F240,""\d.\d+%"")"),"0.12%")</f>
        <v>0.12%</v>
      </c>
      <c r="H240" s="17">
        <v>0.0012</v>
      </c>
      <c r="I240" s="14">
        <v>19.0</v>
      </c>
      <c r="J240" s="22" t="s">
        <v>1813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24" t="s">
        <v>1814</v>
      </c>
      <c r="B241" s="24" t="s">
        <v>1815</v>
      </c>
      <c r="C241" s="20" t="s">
        <v>1816</v>
      </c>
      <c r="D241" s="16" t="str">
        <f>IFERROR(__xludf.DUMMYFUNCTION("REGEXREPLACE(C241,""https://adastat.net/accounts/"","""")"),"0513cb8ff20f2ab13d08fa338052a72da9f017650c2aba664f2ffacb")</f>
        <v>0513cb8ff20f2ab13d08fa338052a72da9f017650c2aba664f2ffacb</v>
      </c>
      <c r="E241" s="16" t="s">
        <v>1817</v>
      </c>
      <c r="F241" s="14" t="s">
        <v>1522</v>
      </c>
      <c r="G241" s="14" t="str">
        <f>IFERROR(__xludf.DUMMYFUNCTION("REGEXEXTRACT(F241,""\d.\d+%"")"),"0.10%")</f>
        <v>0.10%</v>
      </c>
      <c r="H241" s="17">
        <v>0.001</v>
      </c>
      <c r="I241" s="14">
        <v>19.0</v>
      </c>
      <c r="J241" s="22" t="s">
        <v>1818</v>
      </c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24" t="s">
        <v>1819</v>
      </c>
      <c r="B242" s="24" t="s">
        <v>1820</v>
      </c>
      <c r="C242" s="20" t="s">
        <v>1821</v>
      </c>
      <c r="D242" s="16" t="str">
        <f>IFERROR(__xludf.DUMMYFUNCTION("REGEXREPLACE(C242,""https://adastat.net/accounts/"","""")"),"bea31e1111334b9b568da8bbf86b7cab0b75e298303d49ea7aebe74b")</f>
        <v>bea31e1111334b9b568da8bbf86b7cab0b75e298303d49ea7aebe74b</v>
      </c>
      <c r="E242" s="16" t="s">
        <v>1822</v>
      </c>
      <c r="F242" s="14" t="s">
        <v>1823</v>
      </c>
      <c r="G242" s="14" t="str">
        <f>IFERROR(__xludf.DUMMYFUNCTION("REGEXEXTRACT(F242,""\d.\d+%"")"),"0.07%")</f>
        <v>0.07%</v>
      </c>
      <c r="H242" s="17">
        <v>7.0E-4</v>
      </c>
      <c r="I242" s="14">
        <v>19.0</v>
      </c>
      <c r="J242" s="22" t="s">
        <v>1824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14" t="s">
        <v>468</v>
      </c>
      <c r="B243" s="24" t="s">
        <v>1825</v>
      </c>
      <c r="C243" s="20" t="s">
        <v>1826</v>
      </c>
      <c r="D243" s="16" t="str">
        <f>IFERROR(__xludf.DUMMYFUNCTION("REGEXREPLACE(C243,""https://adastat.net/accounts/"","""")"),"4899ad0faa6dd6750e32d19fa2e0b0aadab06c8541f431ff4e855724")</f>
        <v>4899ad0faa6dd6750e32d19fa2e0b0aadab06c8541f431ff4e855724</v>
      </c>
      <c r="E243" s="16" t="s">
        <v>1827</v>
      </c>
      <c r="F243" s="14" t="s">
        <v>1828</v>
      </c>
      <c r="G243" s="14" t="str">
        <f>IFERROR(__xludf.DUMMYFUNCTION("REGEXEXTRACT(F243,""\d.\d+%"")"),"0.04%")</f>
        <v>0.04%</v>
      </c>
      <c r="H243" s="17">
        <v>4.0E-4</v>
      </c>
      <c r="I243" s="14">
        <v>19.0</v>
      </c>
      <c r="J243" s="22" t="s">
        <v>1829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14" t="s">
        <v>468</v>
      </c>
      <c r="B244" s="24" t="s">
        <v>1830</v>
      </c>
      <c r="C244" s="20" t="s">
        <v>1831</v>
      </c>
      <c r="D244" s="16" t="str">
        <f>IFERROR(__xludf.DUMMYFUNCTION("REGEXREPLACE(C244,""https://adastat.net/accounts/"","""")"),"2aaf2d3d18e352ec7bd1f4eca705bdd332bdc6fba01a71c05fd518a3")</f>
        <v>2aaf2d3d18e352ec7bd1f4eca705bdd332bdc6fba01a71c05fd518a3</v>
      </c>
      <c r="E244" s="16" t="s">
        <v>1832</v>
      </c>
      <c r="F244" s="14" t="s">
        <v>1833</v>
      </c>
      <c r="G244" s="14" t="str">
        <f>IFERROR(__xludf.DUMMYFUNCTION("REGEXEXTRACT(F244,""\d.\d+%"")"),"0.04%")</f>
        <v>0.04%</v>
      </c>
      <c r="H244" s="17">
        <v>4.0E-4</v>
      </c>
      <c r="I244" s="14">
        <v>19.0</v>
      </c>
      <c r="J244" s="22" t="s">
        <v>1834</v>
      </c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24" t="s">
        <v>1835</v>
      </c>
      <c r="B245" s="24" t="s">
        <v>1836</v>
      </c>
      <c r="C245" s="20" t="s">
        <v>1837</v>
      </c>
      <c r="D245" s="16" t="str">
        <f>IFERROR(__xludf.DUMMYFUNCTION("REGEXREPLACE(C245,""https://adastat.net/accounts/"","""")"),"b51927e842f300e3ff3341796a69a1e900049989dfb76b409646c03c")</f>
        <v>b51927e842f300e3ff3341796a69a1e900049989dfb76b409646c03c</v>
      </c>
      <c r="E245" s="16" t="s">
        <v>1838</v>
      </c>
      <c r="F245" s="14" t="s">
        <v>1839</v>
      </c>
      <c r="G245" s="14" t="str">
        <f>IFERROR(__xludf.DUMMYFUNCTION("REGEXEXTRACT(F245,""\d.\d+%"")"),"0.02%")</f>
        <v>0.02%</v>
      </c>
      <c r="H245" s="17">
        <v>2.0E-4</v>
      </c>
      <c r="I245" s="14">
        <v>18.0</v>
      </c>
      <c r="J245" s="22" t="s">
        <v>1840</v>
      </c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24" t="s">
        <v>987</v>
      </c>
      <c r="B246" s="24" t="s">
        <v>1841</v>
      </c>
      <c r="C246" s="20" t="s">
        <v>1842</v>
      </c>
      <c r="D246" s="16" t="str">
        <f>IFERROR(__xludf.DUMMYFUNCTION("REGEXREPLACE(C246,""https://adastat.net/accounts/"","""")"),"d5172e92e06778baf9904999119fa740e8b6471aebf4c33e925169e1")</f>
        <v>d5172e92e06778baf9904999119fa740e8b6471aebf4c33e925169e1</v>
      </c>
      <c r="E246" s="16" t="s">
        <v>1843</v>
      </c>
      <c r="F246" s="14" t="s">
        <v>1844</v>
      </c>
      <c r="G246" s="14" t="str">
        <f>IFERROR(__xludf.DUMMYFUNCTION("REGEXEXTRACT(F246,""\d.\d+%"")"),"0.02%")</f>
        <v>0.02%</v>
      </c>
      <c r="H246" s="17">
        <v>2.0E-4</v>
      </c>
      <c r="I246" s="14">
        <v>18.0</v>
      </c>
      <c r="J246" s="22" t="s">
        <v>1845</v>
      </c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24" t="s">
        <v>1846</v>
      </c>
      <c r="B247" s="24" t="s">
        <v>1847</v>
      </c>
      <c r="C247" s="20" t="s">
        <v>1848</v>
      </c>
      <c r="D247" s="16" t="str">
        <f>IFERROR(__xludf.DUMMYFUNCTION("REGEXREPLACE(C247,""https://adastat.net/accounts/"","""")"),"aa0b5d07000be9570ee5dc703a024eb55db1bdcc9d201b079a060185")</f>
        <v>aa0b5d07000be9570ee5dc703a024eb55db1bdcc9d201b079a060185</v>
      </c>
      <c r="E247" s="16" t="s">
        <v>1849</v>
      </c>
      <c r="F247" s="14" t="s">
        <v>1850</v>
      </c>
      <c r="G247" s="14" t="str">
        <f>IFERROR(__xludf.DUMMYFUNCTION("REGEXEXTRACT(F247,""\d.\d+%"")"),"0.16%")</f>
        <v>0.16%</v>
      </c>
      <c r="H247" s="17">
        <v>0.0016</v>
      </c>
      <c r="I247" s="14">
        <v>18.0</v>
      </c>
      <c r="J247" s="22" t="s">
        <v>1851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24" t="s">
        <v>1852</v>
      </c>
      <c r="B248" s="24" t="s">
        <v>1853</v>
      </c>
      <c r="C248" s="20" t="s">
        <v>1854</v>
      </c>
      <c r="D248" s="16" t="str">
        <f>IFERROR(__xludf.DUMMYFUNCTION("REGEXREPLACE(C248,""https://adastat.net/accounts/"","""")"),"bdedc4be4be05fe3bd2cfdd05355c4a30b9e58e1916fae7108808106")</f>
        <v>bdedc4be4be05fe3bd2cfdd05355c4a30b9e58e1916fae7108808106</v>
      </c>
      <c r="E248" s="16" t="s">
        <v>1855</v>
      </c>
      <c r="F248" s="14" t="s">
        <v>852</v>
      </c>
      <c r="G248" s="14" t="str">
        <f>IFERROR(__xludf.DUMMYFUNCTION("REGEXEXTRACT(F248,""\d.\d+%"")"),"0.02%")</f>
        <v>0.02%</v>
      </c>
      <c r="H248" s="17">
        <v>2.0E-4</v>
      </c>
      <c r="I248" s="14">
        <v>18.0</v>
      </c>
      <c r="J248" s="22" t="s">
        <v>1856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24" t="s">
        <v>1857</v>
      </c>
      <c r="B249" s="24" t="s">
        <v>1858</v>
      </c>
      <c r="C249" s="20" t="s">
        <v>1859</v>
      </c>
      <c r="D249" s="16" t="str">
        <f>IFERROR(__xludf.DUMMYFUNCTION("REGEXREPLACE(C249,""https://adastat.net/accounts/"","""")"),"ac6a591aa2c26539314c13b3ab2c32f6a6141c24ba5219c841a483ee")</f>
        <v>ac6a591aa2c26539314c13b3ab2c32f6a6141c24ba5219c841a483ee</v>
      </c>
      <c r="E249" s="16" t="s">
        <v>1860</v>
      </c>
      <c r="F249" s="14" t="s">
        <v>1861</v>
      </c>
      <c r="G249" s="14" t="str">
        <f>IFERROR(__xludf.DUMMYFUNCTION("REGEXEXTRACT(F249,""\d.\d+%"")"),"0.02%")</f>
        <v>0.02%</v>
      </c>
      <c r="H249" s="17">
        <v>2.0E-4</v>
      </c>
      <c r="I249" s="14">
        <v>18.0</v>
      </c>
      <c r="J249" s="22" t="s">
        <v>1862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24" t="s">
        <v>1857</v>
      </c>
      <c r="B250" s="24" t="s">
        <v>1863</v>
      </c>
      <c r="C250" s="20" t="s">
        <v>1864</v>
      </c>
      <c r="D250" s="16" t="str">
        <f>IFERROR(__xludf.DUMMYFUNCTION("REGEXREPLACE(C250,""https://adastat.net/accounts/"","""")"),"4d700ec5ee2485322781dd200dfd3dec661e159f5743f4ba35dfa29e")</f>
        <v>4d700ec5ee2485322781dd200dfd3dec661e159f5743f4ba35dfa29e</v>
      </c>
      <c r="E250" s="16" t="s">
        <v>1865</v>
      </c>
      <c r="F250" s="14" t="s">
        <v>1861</v>
      </c>
      <c r="G250" s="14" t="str">
        <f>IFERROR(__xludf.DUMMYFUNCTION("REGEXEXTRACT(F250,""\d.\d+%"")"),"0.02%")</f>
        <v>0.02%</v>
      </c>
      <c r="H250" s="17">
        <v>2.0E-4</v>
      </c>
      <c r="I250" s="14">
        <v>18.0</v>
      </c>
      <c r="J250" s="22" t="s">
        <v>1866</v>
      </c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24" t="s">
        <v>1857</v>
      </c>
      <c r="B251" s="24" t="s">
        <v>1867</v>
      </c>
      <c r="C251" s="20" t="s">
        <v>1868</v>
      </c>
      <c r="D251" s="16" t="str">
        <f>IFERROR(__xludf.DUMMYFUNCTION("REGEXREPLACE(C251,""https://adastat.net/accounts/"","""")"),"cc800d89e9ec054eb41b23c773e3fc3f798f13d908ba01ef1416a15f")</f>
        <v>cc800d89e9ec054eb41b23c773e3fc3f798f13d908ba01ef1416a15f</v>
      </c>
      <c r="E251" s="16" t="s">
        <v>1869</v>
      </c>
      <c r="F251" s="14" t="s">
        <v>1861</v>
      </c>
      <c r="G251" s="14" t="str">
        <f>IFERROR(__xludf.DUMMYFUNCTION("REGEXEXTRACT(F251,""\d.\d+%"")"),"0.02%")</f>
        <v>0.02%</v>
      </c>
      <c r="H251" s="17">
        <v>2.0E-4</v>
      </c>
      <c r="I251" s="14">
        <v>18.0</v>
      </c>
      <c r="J251" s="22" t="s">
        <v>1870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24" t="s">
        <v>1871</v>
      </c>
      <c r="B252" s="24" t="s">
        <v>1872</v>
      </c>
      <c r="C252" s="20" t="s">
        <v>1873</v>
      </c>
      <c r="D252" s="16" t="str">
        <f>IFERROR(__xludf.DUMMYFUNCTION("REGEXREPLACE(C252,""https://adastat.net/accounts/"","""")"),"d382e928452277eb8d9d15d277ae4fa4ee5672270ea583195a447adb")</f>
        <v>d382e928452277eb8d9d15d277ae4fa4ee5672270ea583195a447adb</v>
      </c>
      <c r="E252" s="16" t="s">
        <v>1874</v>
      </c>
      <c r="F252" s="14" t="s">
        <v>1875</v>
      </c>
      <c r="G252" s="14" t="str">
        <f>IFERROR(__xludf.DUMMYFUNCTION("REGEXEXTRACT(F252,""\d.\d+%"")"),"0.04%")</f>
        <v>0.04%</v>
      </c>
      <c r="H252" s="17">
        <v>4.0E-4</v>
      </c>
      <c r="I252" s="14">
        <v>18.0</v>
      </c>
      <c r="J252" s="22" t="s">
        <v>1876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24" t="s">
        <v>1877</v>
      </c>
      <c r="B253" s="24" t="s">
        <v>1878</v>
      </c>
      <c r="C253" s="20" t="s">
        <v>1879</v>
      </c>
      <c r="D253" s="16" t="str">
        <f>IFERROR(__xludf.DUMMYFUNCTION("REGEXREPLACE(C253,""https://adastat.net/accounts/"","""")"),"b2b9325b9d033d96774b5a82077222ed196656790596806a7087f935")</f>
        <v>b2b9325b9d033d96774b5a82077222ed196656790596806a7087f935</v>
      </c>
      <c r="E253" s="16" t="s">
        <v>1880</v>
      </c>
      <c r="F253" s="14" t="s">
        <v>1881</v>
      </c>
      <c r="G253" s="14" t="str">
        <f>IFERROR(__xludf.DUMMYFUNCTION("REGEXEXTRACT(F253,""\d.\d+%"")"),"0.03%")</f>
        <v>0.03%</v>
      </c>
      <c r="H253" s="17">
        <v>3.0E-4</v>
      </c>
      <c r="I253" s="14">
        <v>18.0</v>
      </c>
      <c r="J253" s="22" t="s">
        <v>1882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24" t="s">
        <v>1883</v>
      </c>
      <c r="B254" s="24" t="s">
        <v>1884</v>
      </c>
      <c r="C254" s="20" t="s">
        <v>1885</v>
      </c>
      <c r="D254" s="16" t="str">
        <f>IFERROR(__xludf.DUMMYFUNCTION("REGEXREPLACE(C254,""https://adastat.net/accounts/"","""")"),"e65c4b1a8b4b49e7bb175db241edac4d785923e738196310ab13dc0d")</f>
        <v>e65c4b1a8b4b49e7bb175db241edac4d785923e738196310ab13dc0d</v>
      </c>
      <c r="E254" s="16" t="s">
        <v>1886</v>
      </c>
      <c r="F254" s="14" t="s">
        <v>1887</v>
      </c>
      <c r="G254" s="14" t="str">
        <f>IFERROR(__xludf.DUMMYFUNCTION("REGEXEXTRACT(F254,""\d.\d+%"")"),"0.20%")</f>
        <v>0.20%</v>
      </c>
      <c r="H254" s="17">
        <v>0.002</v>
      </c>
      <c r="I254" s="14">
        <v>17.0</v>
      </c>
      <c r="J254" s="22" t="s">
        <v>1888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24" t="s">
        <v>1698</v>
      </c>
      <c r="B255" s="24" t="s">
        <v>1889</v>
      </c>
      <c r="C255" s="20" t="s">
        <v>1890</v>
      </c>
      <c r="D255" s="16" t="str">
        <f>IFERROR(__xludf.DUMMYFUNCTION("REGEXREPLACE(C255,""https://adastat.net/accounts/"","""")"),"722c714a242efb0803b39a8a791c3b44b45c5561e02afb7c1d76f421")</f>
        <v>722c714a242efb0803b39a8a791c3b44b45c5561e02afb7c1d76f421</v>
      </c>
      <c r="E255" s="16" t="s">
        <v>1891</v>
      </c>
      <c r="F255" s="14" t="s">
        <v>1892</v>
      </c>
      <c r="G255" s="14" t="str">
        <f>IFERROR(__xludf.DUMMYFUNCTION("REGEXEXTRACT(F255,""\d.\d+%"")"),"0.10%")</f>
        <v>0.10%</v>
      </c>
      <c r="H255" s="17">
        <v>0.001</v>
      </c>
      <c r="I255" s="14">
        <v>17.0</v>
      </c>
      <c r="J255" s="22" t="s">
        <v>1893</v>
      </c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14" t="s">
        <v>468</v>
      </c>
      <c r="B256" s="26" t="s">
        <v>1894</v>
      </c>
      <c r="C256" s="20" t="s">
        <v>1895</v>
      </c>
      <c r="D256" s="16" t="str">
        <f>IFERROR(__xludf.DUMMYFUNCTION("REGEXREPLACE(C256,""https://adastat.net/accounts/"","""")"),"b2670c3728d418fd9550fd8c482b0ef7f8c78a644c6a85e02da07a3b")</f>
        <v>b2670c3728d418fd9550fd8c482b0ef7f8c78a644c6a85e02da07a3b</v>
      </c>
      <c r="E256" s="16" t="s">
        <v>1896</v>
      </c>
      <c r="F256" s="14" t="s">
        <v>1897</v>
      </c>
      <c r="G256" s="14" t="str">
        <f>IFERROR(__xludf.DUMMYFUNCTION("REGEXEXTRACT(F256,""\d.\d+%"")"),"0.63%")</f>
        <v>0.63%</v>
      </c>
      <c r="H256" s="17">
        <v>0.0063</v>
      </c>
      <c r="I256" s="14">
        <v>17.0</v>
      </c>
      <c r="J256" s="22" t="s">
        <v>1898</v>
      </c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24" t="s">
        <v>1899</v>
      </c>
      <c r="B257" s="24" t="s">
        <v>1900</v>
      </c>
      <c r="C257" s="20" t="s">
        <v>1901</v>
      </c>
      <c r="D257" s="16" t="str">
        <f>IFERROR(__xludf.DUMMYFUNCTION("REGEXREPLACE(C257,""https://adastat.net/accounts/"","""")"),"28f63b647a5aaeb63e65ac9bf6a1b3ba93473d161962e1d118c1c797")</f>
        <v>28f63b647a5aaeb63e65ac9bf6a1b3ba93473d161962e1d118c1c797</v>
      </c>
      <c r="E257" s="16" t="s">
        <v>1902</v>
      </c>
      <c r="F257" s="14" t="s">
        <v>1903</v>
      </c>
      <c r="G257" s="14" t="str">
        <f>IFERROR(__xludf.DUMMYFUNCTION("REGEXEXTRACT(F257,""\d.\d+%"")"),"0.05%")</f>
        <v>0.05%</v>
      </c>
      <c r="H257" s="17">
        <v>5.0E-4</v>
      </c>
      <c r="I257" s="14">
        <v>17.0</v>
      </c>
      <c r="J257" s="22" t="s">
        <v>1904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24" t="s">
        <v>1905</v>
      </c>
      <c r="B258" s="24" t="s">
        <v>1906</v>
      </c>
      <c r="C258" s="20" t="s">
        <v>1907</v>
      </c>
      <c r="D258" s="16" t="str">
        <f>IFERROR(__xludf.DUMMYFUNCTION("REGEXREPLACE(C258,""https://adastat.net/accounts/"","""")"),"2f4c29acee73ca57ced9345285732a1adfca4fc979a393723efde82f")</f>
        <v>2f4c29acee73ca57ced9345285732a1adfca4fc979a393723efde82f</v>
      </c>
      <c r="E258" s="16" t="s">
        <v>1908</v>
      </c>
      <c r="F258" s="14" t="s">
        <v>1909</v>
      </c>
      <c r="G258" s="14" t="str">
        <f>IFERROR(__xludf.DUMMYFUNCTION("REGEXEXTRACT(F258,""\d.\d+%"")"),"0.03%")</f>
        <v>0.03%</v>
      </c>
      <c r="H258" s="17">
        <v>3.0E-4</v>
      </c>
      <c r="I258" s="14">
        <v>16.0</v>
      </c>
      <c r="J258" s="22" t="s">
        <v>1910</v>
      </c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24" t="s">
        <v>1911</v>
      </c>
      <c r="B259" s="24" t="s">
        <v>1912</v>
      </c>
      <c r="C259" s="20" t="s">
        <v>1913</v>
      </c>
      <c r="D259" s="16" t="str">
        <f>IFERROR(__xludf.DUMMYFUNCTION("REGEXREPLACE(C259,""https://adastat.net/accounts/"","""")"),"f2127ae2ae37feb5eb5f9f866053938f498c2faf6ccbae0e9551bfba")</f>
        <v>f2127ae2ae37feb5eb5f9f866053938f498c2faf6ccbae0e9551bfba</v>
      </c>
      <c r="E259" s="16" t="s">
        <v>1914</v>
      </c>
      <c r="F259" s="14" t="s">
        <v>1915</v>
      </c>
      <c r="G259" s="14" t="str">
        <f>IFERROR(__xludf.DUMMYFUNCTION("REGEXEXTRACT(F259,""\d.\d+%"")"),"0.02%")</f>
        <v>0.02%</v>
      </c>
      <c r="H259" s="17">
        <v>2.0E-4</v>
      </c>
      <c r="I259" s="14">
        <v>16.0</v>
      </c>
      <c r="J259" s="22" t="s">
        <v>1916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24" t="s">
        <v>1917</v>
      </c>
      <c r="B260" s="24" t="s">
        <v>1918</v>
      </c>
      <c r="C260" s="20" t="s">
        <v>1919</v>
      </c>
      <c r="D260" s="16" t="str">
        <f>IFERROR(__xludf.DUMMYFUNCTION("REGEXREPLACE(C260,""https://adastat.net/accounts/"","""")"),"12590c307cb568c527c0026bf762771a0b87426ff7e1f150f28a9aeb")</f>
        <v>12590c307cb568c527c0026bf762771a0b87426ff7e1f150f28a9aeb</v>
      </c>
      <c r="E260" s="16" t="s">
        <v>1920</v>
      </c>
      <c r="F260" s="14" t="s">
        <v>1921</v>
      </c>
      <c r="G260" s="14" t="str">
        <f>IFERROR(__xludf.DUMMYFUNCTION("REGEXEXTRACT(F260,""\d.\d+%"")"),"0.16%")</f>
        <v>0.16%</v>
      </c>
      <c r="H260" s="17">
        <v>0.0016</v>
      </c>
      <c r="I260" s="14">
        <v>16.0</v>
      </c>
      <c r="J260" s="22" t="s">
        <v>1922</v>
      </c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24" t="s">
        <v>752</v>
      </c>
      <c r="B261" s="24" t="s">
        <v>1923</v>
      </c>
      <c r="C261" s="20" t="s">
        <v>1924</v>
      </c>
      <c r="D261" s="16" t="str">
        <f>IFERROR(__xludf.DUMMYFUNCTION("REGEXREPLACE(C261,""https://adastat.net/accounts/"","""")"),"1554687479b1c13e0bf371bee2b82954f4661803f0ee0b1a5a6a8d64")</f>
        <v>1554687479b1c13e0bf371bee2b82954f4661803f0ee0b1a5a6a8d64</v>
      </c>
      <c r="E261" s="16" t="s">
        <v>1925</v>
      </c>
      <c r="F261" s="14" t="s">
        <v>685</v>
      </c>
      <c r="G261" s="14" t="str">
        <f>IFERROR(__xludf.DUMMYFUNCTION("REGEXEXTRACT(F261,""\d.\d+%"")"),"0.02%")</f>
        <v>0.02%</v>
      </c>
      <c r="H261" s="17">
        <v>2.0E-4</v>
      </c>
      <c r="I261" s="14">
        <v>16.0</v>
      </c>
      <c r="J261" s="22" t="s">
        <v>1926</v>
      </c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24" t="s">
        <v>1927</v>
      </c>
      <c r="B262" s="24" t="s">
        <v>1928</v>
      </c>
      <c r="C262" s="20" t="s">
        <v>1929</v>
      </c>
      <c r="D262" s="16" t="str">
        <f>IFERROR(__xludf.DUMMYFUNCTION("REGEXREPLACE(C262,""https://adastat.net/accounts/"","""")"),"c7d7714697c25c4c912114ff58ad86c3b447d5b320f3d9b552b60610")</f>
        <v>c7d7714697c25c4c912114ff58ad86c3b447d5b320f3d9b552b60610</v>
      </c>
      <c r="E262" s="16" t="s">
        <v>1930</v>
      </c>
      <c r="F262" s="14" t="s">
        <v>1931</v>
      </c>
      <c r="G262" s="14" t="str">
        <f>IFERROR(__xludf.DUMMYFUNCTION("REGEXEXTRACT(F262,""\d.\d+%"")"),"0.05%")</f>
        <v>0.05%</v>
      </c>
      <c r="H262" s="17">
        <v>5.0E-4</v>
      </c>
      <c r="I262" s="14">
        <v>16.0</v>
      </c>
      <c r="J262" s="22" t="s">
        <v>1932</v>
      </c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24" t="s">
        <v>1857</v>
      </c>
      <c r="B263" s="24" t="s">
        <v>1933</v>
      </c>
      <c r="C263" s="20" t="s">
        <v>1934</v>
      </c>
      <c r="D263" s="16" t="str">
        <f>IFERROR(__xludf.DUMMYFUNCTION("REGEXREPLACE(C263,""https://adastat.net/accounts/"","""")"),"ca273b0584d66e5d59f0172236c96c3254b0fcc58406610a30744715")</f>
        <v>ca273b0584d66e5d59f0172236c96c3254b0fcc58406610a30744715</v>
      </c>
      <c r="E263" s="16" t="s">
        <v>1935</v>
      </c>
      <c r="F263" s="14" t="s">
        <v>1936</v>
      </c>
      <c r="G263" s="14" t="str">
        <f>IFERROR(__xludf.DUMMYFUNCTION("REGEXEXTRACT(F263,""\d.\d+%"")"),"0.04%")</f>
        <v>0.04%</v>
      </c>
      <c r="H263" s="17">
        <v>4.0E-4</v>
      </c>
      <c r="I263" s="14">
        <v>16.0</v>
      </c>
      <c r="J263" s="22" t="s">
        <v>1937</v>
      </c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24" t="s">
        <v>1385</v>
      </c>
      <c r="B264" s="24" t="s">
        <v>1938</v>
      </c>
      <c r="C264" s="20" t="s">
        <v>1939</v>
      </c>
      <c r="D264" s="16" t="str">
        <f>IFERROR(__xludf.DUMMYFUNCTION("REGEXREPLACE(C264,""https://adastat.net/accounts/"","""")"),"f8579ddcc064bf220529e578ad7e1cd74cdc237ddcd4b976d35e7d5e")</f>
        <v>f8579ddcc064bf220529e578ad7e1cd74cdc237ddcd4b976d35e7d5e</v>
      </c>
      <c r="E264" s="16" t="s">
        <v>1940</v>
      </c>
      <c r="F264" s="14" t="s">
        <v>1941</v>
      </c>
      <c r="G264" s="14" t="str">
        <f>IFERROR(__xludf.DUMMYFUNCTION("REGEXEXTRACT(F264,""\d.\d+%"")"),"0.02%")</f>
        <v>0.02%</v>
      </c>
      <c r="H264" s="17">
        <v>2.0E-4</v>
      </c>
      <c r="I264" s="14">
        <v>15.0</v>
      </c>
      <c r="J264" s="22" t="s">
        <v>1942</v>
      </c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24" t="s">
        <v>1943</v>
      </c>
      <c r="B265" s="24" t="s">
        <v>1944</v>
      </c>
      <c r="C265" s="20" t="s">
        <v>1945</v>
      </c>
      <c r="D265" s="16" t="str">
        <f>IFERROR(__xludf.DUMMYFUNCTION("REGEXREPLACE(C265,""https://adastat.net/accounts/"","""")"),"b44293d490cdb39c2c8bcc84b87adb098c55b3964d8cc75857c35b82")</f>
        <v>b44293d490cdb39c2c8bcc84b87adb098c55b3964d8cc75857c35b82</v>
      </c>
      <c r="E265" s="16" t="s">
        <v>1946</v>
      </c>
      <c r="F265" s="14" t="s">
        <v>1947</v>
      </c>
      <c r="G265" s="14" t="str">
        <f>IFERROR(__xludf.DUMMYFUNCTION("REGEXEXTRACT(F265,""\d.\d+%"")"),"0.02%")</f>
        <v>0.02%</v>
      </c>
      <c r="H265" s="17">
        <v>2.0E-4</v>
      </c>
      <c r="I265" s="14">
        <v>15.0</v>
      </c>
      <c r="J265" s="22" t="s">
        <v>1948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24" t="s">
        <v>1949</v>
      </c>
      <c r="B266" s="24" t="s">
        <v>1950</v>
      </c>
      <c r="C266" s="20" t="s">
        <v>1951</v>
      </c>
      <c r="D266" s="16" t="str">
        <f>IFERROR(__xludf.DUMMYFUNCTION("REGEXREPLACE(C266,""https://adastat.net/accounts/"","""")"),"ebc010f40061f997b52b56cf6c62105eaae99e82b12f10321d294fb4")</f>
        <v>ebc010f40061f997b52b56cf6c62105eaae99e82b12f10321d294fb4</v>
      </c>
      <c r="E266" s="16" t="s">
        <v>1952</v>
      </c>
      <c r="F266" s="14" t="s">
        <v>1953</v>
      </c>
      <c r="G266" s="14" t="str">
        <f>IFERROR(__xludf.DUMMYFUNCTION("REGEXEXTRACT(F266,""\d.\d+%"")"),"0.19%")</f>
        <v>0.19%</v>
      </c>
      <c r="H266" s="17">
        <v>0.0019</v>
      </c>
      <c r="I266" s="14">
        <v>15.0</v>
      </c>
      <c r="J266" s="22" t="s">
        <v>1954</v>
      </c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24" t="s">
        <v>1955</v>
      </c>
      <c r="B267" s="24" t="s">
        <v>1956</v>
      </c>
      <c r="C267" s="20" t="s">
        <v>1957</v>
      </c>
      <c r="D267" s="16" t="str">
        <f>IFERROR(__xludf.DUMMYFUNCTION("REGEXREPLACE(C267,""https://adastat.net/accounts/"","""")"),"458d370ae1115c886c2efa629d0ba1a69f416e24968904f15cf08704")</f>
        <v>458d370ae1115c886c2efa629d0ba1a69f416e24968904f15cf08704</v>
      </c>
      <c r="E267" s="16" t="s">
        <v>1958</v>
      </c>
      <c r="F267" s="14" t="s">
        <v>1959</v>
      </c>
      <c r="G267" s="14" t="str">
        <f>IFERROR(__xludf.DUMMYFUNCTION("REGEXEXTRACT(F267,""\d.\d+%"")"),"0.16%")</f>
        <v>0.16%</v>
      </c>
      <c r="H267" s="17">
        <v>0.0016</v>
      </c>
      <c r="I267" s="14">
        <v>15.0</v>
      </c>
      <c r="J267" s="22" t="s">
        <v>1960</v>
      </c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24" t="s">
        <v>1379</v>
      </c>
      <c r="B268" s="24" t="s">
        <v>1961</v>
      </c>
      <c r="C268" s="20" t="s">
        <v>1962</v>
      </c>
      <c r="D268" s="16" t="str">
        <f>IFERROR(__xludf.DUMMYFUNCTION("REGEXREPLACE(C268,""https://adastat.net/accounts/"","""")"),"ff70e64133affaffab139c01536b9f2f8adc9a34ab7a0a3958549f9e")</f>
        <v>ff70e64133affaffab139c01536b9f2f8adc9a34ab7a0a3958549f9e</v>
      </c>
      <c r="E268" s="16" t="s">
        <v>1963</v>
      </c>
      <c r="F268" s="14" t="s">
        <v>573</v>
      </c>
      <c r="G268" s="14" t="str">
        <f>IFERROR(__xludf.DUMMYFUNCTION("REGEXEXTRACT(F268,""\d.\d+%"")"),"0.02%")</f>
        <v>0.02%</v>
      </c>
      <c r="H268" s="17">
        <v>2.0E-4</v>
      </c>
      <c r="I268" s="14">
        <v>15.0</v>
      </c>
      <c r="J268" s="22" t="s">
        <v>1964</v>
      </c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14" t="s">
        <v>468</v>
      </c>
      <c r="B269" s="24" t="s">
        <v>1965</v>
      </c>
      <c r="C269" s="20" t="s">
        <v>1966</v>
      </c>
      <c r="D269" s="16" t="str">
        <f>IFERROR(__xludf.DUMMYFUNCTION("REGEXREPLACE(C269,""https://adastat.net/accounts/"","""")"),"26adff1972f6c662f3df59d086feae59387b4fdf7a10fc6c3ea6940c")</f>
        <v>26adff1972f6c662f3df59d086feae59387b4fdf7a10fc6c3ea6940c</v>
      </c>
      <c r="E269" s="16" t="s">
        <v>1967</v>
      </c>
      <c r="F269" s="14" t="s">
        <v>1968</v>
      </c>
      <c r="G269" s="14" t="str">
        <f>IFERROR(__xludf.DUMMYFUNCTION("REGEXEXTRACT(F269,""\d.\d+%"")"),"0.02%")</f>
        <v>0.02%</v>
      </c>
      <c r="H269" s="17">
        <v>2.0E-4</v>
      </c>
      <c r="I269" s="14">
        <v>15.0</v>
      </c>
      <c r="J269" s="22" t="s">
        <v>1969</v>
      </c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24" t="s">
        <v>1970</v>
      </c>
      <c r="B270" s="24" t="s">
        <v>1971</v>
      </c>
      <c r="C270" s="20" t="s">
        <v>1972</v>
      </c>
      <c r="D270" s="16" t="str">
        <f>IFERROR(__xludf.DUMMYFUNCTION("REGEXREPLACE(C270,""https://adastat.net/accounts/"","""")"),"28a27c61f6cba2301bd87b6e0aff6632c09e2091fe4e2b1c77478a2e")</f>
        <v>28a27c61f6cba2301bd87b6e0aff6632c09e2091fe4e2b1c77478a2e</v>
      </c>
      <c r="E270" s="16" t="s">
        <v>1973</v>
      </c>
      <c r="F270" s="14" t="s">
        <v>1974</v>
      </c>
      <c r="G270" s="14" t="str">
        <f>IFERROR(__xludf.DUMMYFUNCTION("REGEXEXTRACT(F270,""\d.\d+%"")"),"0.07%")</f>
        <v>0.07%</v>
      </c>
      <c r="H270" s="17">
        <v>7.0E-4</v>
      </c>
      <c r="I270" s="14">
        <v>15.0</v>
      </c>
      <c r="J270" s="22" t="s">
        <v>1975</v>
      </c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24" t="s">
        <v>1274</v>
      </c>
      <c r="B271" s="24" t="s">
        <v>1976</v>
      </c>
      <c r="C271" s="20" t="s">
        <v>1977</v>
      </c>
      <c r="D271" s="16" t="str">
        <f>IFERROR(__xludf.DUMMYFUNCTION("REGEXREPLACE(C271,""https://adastat.net/accounts/"","""")"),"b7ae89363bccc4007d715eec72d0464f1386c67c6c751290d98ee399")</f>
        <v>b7ae89363bccc4007d715eec72d0464f1386c67c6c751290d98ee399</v>
      </c>
      <c r="E271" s="16" t="s">
        <v>1978</v>
      </c>
      <c r="F271" s="14" t="s">
        <v>1979</v>
      </c>
      <c r="G271" s="14" t="str">
        <f>IFERROR(__xludf.DUMMYFUNCTION("REGEXEXTRACT(F271,""\d.\d+%"")"),"0.05%")</f>
        <v>0.05%</v>
      </c>
      <c r="H271" s="17">
        <v>5.0E-4</v>
      </c>
      <c r="I271" s="14">
        <v>15.0</v>
      </c>
      <c r="J271" s="22" t="s">
        <v>1980</v>
      </c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24" t="s">
        <v>1981</v>
      </c>
      <c r="B272" s="24" t="s">
        <v>1982</v>
      </c>
      <c r="C272" s="20" t="s">
        <v>1983</v>
      </c>
      <c r="D272" s="16" t="str">
        <f>IFERROR(__xludf.DUMMYFUNCTION("REGEXREPLACE(C272,""https://adastat.net/accounts/"","""")"),"3ffa9fb914b8fe3e1c93e32bab7b844482ec8e5d44e55a733df9902a")</f>
        <v>3ffa9fb914b8fe3e1c93e32bab7b844482ec8e5d44e55a733df9902a</v>
      </c>
      <c r="E272" s="16" t="s">
        <v>1984</v>
      </c>
      <c r="F272" s="14" t="s">
        <v>1985</v>
      </c>
      <c r="G272" s="14" t="str">
        <f>IFERROR(__xludf.DUMMYFUNCTION("REGEXEXTRACT(F272,""\d.\d+%"")"),"0.04%")</f>
        <v>0.04%</v>
      </c>
      <c r="H272" s="17">
        <v>4.0E-4</v>
      </c>
      <c r="I272" s="14">
        <v>15.0</v>
      </c>
      <c r="J272" s="22" t="s">
        <v>1986</v>
      </c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14" t="s">
        <v>468</v>
      </c>
      <c r="B273" s="24" t="s">
        <v>1987</v>
      </c>
      <c r="C273" s="20" t="s">
        <v>1988</v>
      </c>
      <c r="D273" s="16" t="str">
        <f>IFERROR(__xludf.DUMMYFUNCTION("REGEXREPLACE(C273,""https://adastat.net/accounts/"","""")"),"9d26c55244e5c2bc8ad0dde538823cc181f2af4a20b234caa2ceb047")</f>
        <v>9d26c55244e5c2bc8ad0dde538823cc181f2af4a20b234caa2ceb047</v>
      </c>
      <c r="E273" s="16" t="s">
        <v>1989</v>
      </c>
      <c r="F273" s="14" t="s">
        <v>1990</v>
      </c>
      <c r="G273" s="14" t="str">
        <f>IFERROR(__xludf.DUMMYFUNCTION("REGEXEXTRACT(F273,""\d.\d+%"")"),"0.04%")</f>
        <v>0.04%</v>
      </c>
      <c r="H273" s="17">
        <v>4.0E-4</v>
      </c>
      <c r="I273" s="14">
        <v>15.0</v>
      </c>
      <c r="J273" s="22" t="s">
        <v>1991</v>
      </c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24" t="s">
        <v>1992</v>
      </c>
      <c r="B274" s="24" t="s">
        <v>1993</v>
      </c>
      <c r="C274" s="20" t="s">
        <v>1994</v>
      </c>
      <c r="D274" s="16" t="str">
        <f>IFERROR(__xludf.DUMMYFUNCTION("REGEXREPLACE(C274,""https://adastat.net/accounts/"","""")"),"af5a667c58356ee9339e0b611d54b3e8cb448ba6ee32f7b9b1047c7e")</f>
        <v>af5a667c58356ee9339e0b611d54b3e8cb448ba6ee32f7b9b1047c7e</v>
      </c>
      <c r="E274" s="16" t="s">
        <v>1995</v>
      </c>
      <c r="F274" s="14" t="s">
        <v>1996</v>
      </c>
      <c r="G274" s="14" t="str">
        <f>IFERROR(__xludf.DUMMYFUNCTION("REGEXEXTRACT(F274,""\d.\d+%"")"),"0.04%")</f>
        <v>0.04%</v>
      </c>
      <c r="H274" s="17">
        <v>4.0E-4</v>
      </c>
      <c r="I274" s="14">
        <v>15.0</v>
      </c>
      <c r="J274" s="22" t="s">
        <v>1997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24" t="s">
        <v>1998</v>
      </c>
      <c r="B275" s="24" t="s">
        <v>1999</v>
      </c>
      <c r="C275" s="20" t="s">
        <v>2000</v>
      </c>
      <c r="D275" s="16" t="str">
        <f>IFERROR(__xludf.DUMMYFUNCTION("REGEXREPLACE(C275,""https://adastat.net/accounts/"","""")"),"9315b73d3637b99c3f028f11c2bddae5c3c87cb6795a0a3f80dcbf95")</f>
        <v>9315b73d3637b99c3f028f11c2bddae5c3c87cb6795a0a3f80dcbf95</v>
      </c>
      <c r="E275" s="16" t="s">
        <v>2001</v>
      </c>
      <c r="F275" s="14" t="s">
        <v>2002</v>
      </c>
      <c r="G275" s="14" t="str">
        <f>IFERROR(__xludf.DUMMYFUNCTION("REGEXEXTRACT(F275,""\d.\d+%"")"),"0.03%")</f>
        <v>0.03%</v>
      </c>
      <c r="H275" s="17">
        <v>3.0E-4</v>
      </c>
      <c r="I275" s="14">
        <v>15.0</v>
      </c>
      <c r="J275" s="22" t="s">
        <v>2003</v>
      </c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14" t="s">
        <v>468</v>
      </c>
      <c r="B276" s="24" t="s">
        <v>2004</v>
      </c>
      <c r="C276" s="20" t="s">
        <v>2005</v>
      </c>
      <c r="D276" s="16" t="str">
        <f>IFERROR(__xludf.DUMMYFUNCTION("REGEXREPLACE(C276,""https://adastat.net/accounts/"","""")"),"1d3e344ee530bf80f19a258ffda3f04a4fcd9c0404abf75c38e6666a")</f>
        <v>1d3e344ee530bf80f19a258ffda3f04a4fcd9c0404abf75c38e6666a</v>
      </c>
      <c r="E276" s="16" t="s">
        <v>2006</v>
      </c>
      <c r="F276" s="14" t="s">
        <v>2007</v>
      </c>
      <c r="G276" s="14" t="str">
        <f>IFERROR(__xludf.DUMMYFUNCTION("REGEXEXTRACT(F276,""\d.\d+%"")"),"0.03%")</f>
        <v>0.03%</v>
      </c>
      <c r="H276" s="17">
        <v>3.0E-4</v>
      </c>
      <c r="I276" s="14">
        <v>14.0</v>
      </c>
      <c r="J276" s="22" t="s">
        <v>2008</v>
      </c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24" t="s">
        <v>2009</v>
      </c>
      <c r="B277" s="24" t="s">
        <v>2010</v>
      </c>
      <c r="C277" s="20" t="s">
        <v>2011</v>
      </c>
      <c r="D277" s="16" t="str">
        <f>IFERROR(__xludf.DUMMYFUNCTION("REGEXREPLACE(C277,""https://adastat.net/accounts/"","""")"),"ebba57315002ffbc1d3e4c379d15d3b89e9dcedaad1065b454c6101c")</f>
        <v>ebba57315002ffbc1d3e4c379d15d3b89e9dcedaad1065b454c6101c</v>
      </c>
      <c r="E277" s="16" t="s">
        <v>2012</v>
      </c>
      <c r="F277" s="14" t="s">
        <v>2013</v>
      </c>
      <c r="G277" s="14" t="str">
        <f>IFERROR(__xludf.DUMMYFUNCTION("REGEXEXTRACT(F277,""\d.\d+%"")"),"0.02%")</f>
        <v>0.02%</v>
      </c>
      <c r="H277" s="17">
        <v>2.0E-4</v>
      </c>
      <c r="I277" s="14">
        <v>14.0</v>
      </c>
      <c r="J277" s="22" t="s">
        <v>2014</v>
      </c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24" t="s">
        <v>837</v>
      </c>
      <c r="B278" s="24" t="s">
        <v>2015</v>
      </c>
      <c r="C278" s="20" t="s">
        <v>2016</v>
      </c>
      <c r="D278" s="16" t="str">
        <f>IFERROR(__xludf.DUMMYFUNCTION("REGEXREPLACE(C278,""https://adastat.net/accounts/"","""")"),"621b76a5caf3bbb33adf7dcecd95242934d0ca68b3b3941323f4bdf9")</f>
        <v>621b76a5caf3bbb33adf7dcecd95242934d0ca68b3b3941323f4bdf9</v>
      </c>
      <c r="E278" s="16" t="s">
        <v>2017</v>
      </c>
      <c r="F278" s="14" t="s">
        <v>2018</v>
      </c>
      <c r="G278" s="14" t="str">
        <f>IFERROR(__xludf.DUMMYFUNCTION("REGEXEXTRACT(F278,""\d.\d+%"")"),"0.02%")</f>
        <v>0.02%</v>
      </c>
      <c r="H278" s="17">
        <v>2.0E-4</v>
      </c>
      <c r="I278" s="14">
        <v>14.0</v>
      </c>
      <c r="J278" s="22" t="s">
        <v>2019</v>
      </c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24" t="s">
        <v>2020</v>
      </c>
      <c r="B279" s="24" t="s">
        <v>2021</v>
      </c>
      <c r="C279" s="20" t="s">
        <v>2022</v>
      </c>
      <c r="D279" s="16" t="str">
        <f>IFERROR(__xludf.DUMMYFUNCTION("REGEXREPLACE(C279,""https://adastat.net/accounts/"","""")"),"a17e732195fb9737d8b9d772e85d7a64fd2ca1f8a44dca638de367fb")</f>
        <v>a17e732195fb9737d8b9d772e85d7a64fd2ca1f8a44dca638de367fb</v>
      </c>
      <c r="E279" s="16" t="s">
        <v>2023</v>
      </c>
      <c r="F279" s="14" t="s">
        <v>2024</v>
      </c>
      <c r="G279" s="14" t="str">
        <f>IFERROR(__xludf.DUMMYFUNCTION("REGEXEXTRACT(F279,""\d.\d+%"")"),"0.17%")</f>
        <v>0.17%</v>
      </c>
      <c r="H279" s="17">
        <v>0.0017</v>
      </c>
      <c r="I279" s="14">
        <v>14.0</v>
      </c>
      <c r="J279" s="22" t="s">
        <v>2025</v>
      </c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24" t="s">
        <v>1899</v>
      </c>
      <c r="B280" s="24" t="s">
        <v>2026</v>
      </c>
      <c r="C280" s="20" t="s">
        <v>2027</v>
      </c>
      <c r="D280" s="16" t="str">
        <f>IFERROR(__xludf.DUMMYFUNCTION("REGEXREPLACE(C280,""https://adastat.net/accounts/"","""")"),"6f34f4bdaec599b80a69c2af432498415df0d88cf0eac6dca383e304")</f>
        <v>6f34f4bdaec599b80a69c2af432498415df0d88cf0eac6dca383e304</v>
      </c>
      <c r="E280" s="16" t="s">
        <v>2028</v>
      </c>
      <c r="F280" s="14" t="s">
        <v>2029</v>
      </c>
      <c r="G280" s="14" t="str">
        <f>IFERROR(__xludf.DUMMYFUNCTION("REGEXEXTRACT(F280,""\d.\d+%"")"),"0.02%")</f>
        <v>0.02%</v>
      </c>
      <c r="H280" s="17">
        <v>2.0E-4</v>
      </c>
      <c r="I280" s="14">
        <v>14.0</v>
      </c>
      <c r="J280" s="22" t="s">
        <v>2030</v>
      </c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24" t="s">
        <v>2031</v>
      </c>
      <c r="B281" s="24" t="s">
        <v>2032</v>
      </c>
      <c r="C281" s="20" t="s">
        <v>2033</v>
      </c>
      <c r="D281" s="16" t="str">
        <f>IFERROR(__xludf.DUMMYFUNCTION("REGEXREPLACE(C281,""https://adastat.net/accounts/"","""")"),"05aff649d23ab516acb2df8df6de0d434d35c8f9a35af12d4ce30d20")</f>
        <v>05aff649d23ab516acb2df8df6de0d434d35c8f9a35af12d4ce30d20</v>
      </c>
      <c r="E281" s="16" t="s">
        <v>2034</v>
      </c>
      <c r="F281" s="14" t="s">
        <v>2035</v>
      </c>
      <c r="G281" s="14" t="str">
        <f>IFERROR(__xludf.DUMMYFUNCTION("REGEXEXTRACT(F281,""\d.\d+%"")"),"0.02%")</f>
        <v>0.02%</v>
      </c>
      <c r="H281" s="17">
        <v>2.0E-4</v>
      </c>
      <c r="I281" s="14">
        <v>14.0</v>
      </c>
      <c r="J281" s="22" t="s">
        <v>2036</v>
      </c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24" t="s">
        <v>2037</v>
      </c>
      <c r="B282" s="24" t="s">
        <v>2038</v>
      </c>
      <c r="C282" s="20" t="s">
        <v>2039</v>
      </c>
      <c r="D282" s="16" t="str">
        <f>IFERROR(__xludf.DUMMYFUNCTION("REGEXREPLACE(C282,""https://adastat.net/accounts/"","""")"),"9c0261b23afb18e5322754ecd94656f74954aa2d3b813f08f383cd3e")</f>
        <v>9c0261b23afb18e5322754ecd94656f74954aa2d3b813f08f383cd3e</v>
      </c>
      <c r="E282" s="16" t="s">
        <v>2040</v>
      </c>
      <c r="F282" s="14" t="s">
        <v>1026</v>
      </c>
      <c r="G282" s="14" t="str">
        <f>IFERROR(__xludf.DUMMYFUNCTION("REGEXEXTRACT(F282,""\d.\d+%"")"),"0.02%")</f>
        <v>0.02%</v>
      </c>
      <c r="H282" s="17">
        <v>2.0E-4</v>
      </c>
      <c r="I282" s="14">
        <v>14.0</v>
      </c>
      <c r="J282" s="22" t="s">
        <v>2041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24" t="s">
        <v>2042</v>
      </c>
      <c r="B283" s="24" t="s">
        <v>2043</v>
      </c>
      <c r="C283" s="20" t="s">
        <v>2044</v>
      </c>
      <c r="D283" s="16" t="str">
        <f>IFERROR(__xludf.DUMMYFUNCTION("REGEXREPLACE(C283,""https://adastat.net/accounts/"","""")"),"57397ca58ff108df6b8945b5d1da46bf3d4c74fcd488325de136171a")</f>
        <v>57397ca58ff108df6b8945b5d1da46bf3d4c74fcd488325de136171a</v>
      </c>
      <c r="E283" s="16" t="s">
        <v>2045</v>
      </c>
      <c r="F283" s="14" t="s">
        <v>1795</v>
      </c>
      <c r="G283" s="14" t="str">
        <f>IFERROR(__xludf.DUMMYFUNCTION("REGEXEXTRACT(F283,""\d.\d+%"")"),"0.02%")</f>
        <v>0.02%</v>
      </c>
      <c r="H283" s="17">
        <v>2.0E-4</v>
      </c>
      <c r="I283" s="14">
        <v>14.0</v>
      </c>
      <c r="J283" s="22" t="s">
        <v>2046</v>
      </c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24" t="s">
        <v>808</v>
      </c>
      <c r="B284" s="24" t="s">
        <v>2047</v>
      </c>
      <c r="C284" s="20" t="s">
        <v>2048</v>
      </c>
      <c r="D284" s="16" t="str">
        <f>IFERROR(__xludf.DUMMYFUNCTION("REGEXREPLACE(C284,""https://adastat.net/accounts/"","""")"),"5728736963244a56228d77fa67baf4d0e0f51169c7385ce2fceb95ee")</f>
        <v>5728736963244a56228d77fa67baf4d0e0f51169c7385ce2fceb95ee</v>
      </c>
      <c r="E284" s="16" t="s">
        <v>2049</v>
      </c>
      <c r="F284" s="14" t="s">
        <v>1205</v>
      </c>
      <c r="G284" s="14" t="str">
        <f>IFERROR(__xludf.DUMMYFUNCTION("REGEXEXTRACT(F284,""\d.\d+%"")"),"0.02%")</f>
        <v>0.02%</v>
      </c>
      <c r="H284" s="17">
        <v>2.0E-4</v>
      </c>
      <c r="I284" s="14">
        <v>14.0</v>
      </c>
      <c r="J284" s="22" t="s">
        <v>2050</v>
      </c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24" t="s">
        <v>2051</v>
      </c>
      <c r="B285" s="24" t="s">
        <v>2052</v>
      </c>
      <c r="C285" s="20" t="s">
        <v>2053</v>
      </c>
      <c r="D285" s="16" t="str">
        <f>IFERROR(__xludf.DUMMYFUNCTION("REGEXREPLACE(C285,""https://adastat.net/accounts/"","""")"),"2a197e99c3245fe80c5147451c4d5d3716973ac7acf41699e9b7bdbf")</f>
        <v>2a197e99c3245fe80c5147451c4d5d3716973ac7acf41699e9b7bdbf</v>
      </c>
      <c r="E285" s="16" t="s">
        <v>2054</v>
      </c>
      <c r="F285" s="14" t="s">
        <v>2055</v>
      </c>
      <c r="G285" s="14" t="str">
        <f>IFERROR(__xludf.DUMMYFUNCTION("REGEXEXTRACT(F285,""\d.\d+%"")"),"0.07%")</f>
        <v>0.07%</v>
      </c>
      <c r="H285" s="17">
        <v>7.0E-4</v>
      </c>
      <c r="I285" s="14">
        <v>14.0</v>
      </c>
      <c r="J285" s="22" t="s">
        <v>2056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24" t="s">
        <v>2057</v>
      </c>
      <c r="B286" s="24" t="s">
        <v>2058</v>
      </c>
      <c r="C286" s="20" t="s">
        <v>2059</v>
      </c>
      <c r="D286" s="16" t="str">
        <f>IFERROR(__xludf.DUMMYFUNCTION("REGEXREPLACE(C286,""https://adastat.net/accounts/"","""")"),"e29c80b681ff8a2083cbf114807eceab1d3eb246705905ebef14a7ed")</f>
        <v>e29c80b681ff8a2083cbf114807eceab1d3eb246705905ebef14a7ed</v>
      </c>
      <c r="E286" s="16" t="s">
        <v>2060</v>
      </c>
      <c r="F286" s="14" t="s">
        <v>2061</v>
      </c>
      <c r="G286" s="14" t="str">
        <f>IFERROR(__xludf.DUMMYFUNCTION("REGEXEXTRACT(F286,""\d.\d+%"")"),"0.06%")</f>
        <v>0.06%</v>
      </c>
      <c r="H286" s="17">
        <v>6.0E-4</v>
      </c>
      <c r="I286" s="14">
        <v>14.0</v>
      </c>
      <c r="J286" s="22" t="s">
        <v>2062</v>
      </c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24" t="s">
        <v>2063</v>
      </c>
      <c r="B287" s="24" t="s">
        <v>2064</v>
      </c>
      <c r="C287" s="20" t="s">
        <v>2065</v>
      </c>
      <c r="D287" s="16" t="str">
        <f>IFERROR(__xludf.DUMMYFUNCTION("REGEXREPLACE(C287,""https://adastat.net/accounts/"","""")"),"0cde1b7a251018ac6529f76348b363812b9fd41156554d715e0e52dc")</f>
        <v>0cde1b7a251018ac6529f76348b363812b9fd41156554d715e0e52dc</v>
      </c>
      <c r="E287" s="16" t="s">
        <v>2066</v>
      </c>
      <c r="F287" s="14" t="s">
        <v>2067</v>
      </c>
      <c r="G287" s="14" t="str">
        <f>IFERROR(__xludf.DUMMYFUNCTION("REGEXEXTRACT(F287,""\d.\d+%"")"),"0.05%")</f>
        <v>0.05%</v>
      </c>
      <c r="H287" s="17">
        <v>5.0E-4</v>
      </c>
      <c r="I287" s="14">
        <v>14.0</v>
      </c>
      <c r="J287" s="22" t="s">
        <v>2068</v>
      </c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24" t="s">
        <v>2069</v>
      </c>
      <c r="B288" s="24" t="s">
        <v>2070</v>
      </c>
      <c r="C288" s="20" t="s">
        <v>2071</v>
      </c>
      <c r="D288" s="16" t="str">
        <f>IFERROR(__xludf.DUMMYFUNCTION("REGEXREPLACE(C288,""https://adastat.net/accounts/"","""")"),"79670fc9067dfcf1f2342035626c65391d8c1b1b72f361c61594d0f7")</f>
        <v>79670fc9067dfcf1f2342035626c65391d8c1b1b72f361c61594d0f7</v>
      </c>
      <c r="E288" s="16" t="s">
        <v>2072</v>
      </c>
      <c r="F288" s="14" t="s">
        <v>2073</v>
      </c>
      <c r="G288" s="14" t="str">
        <f>IFERROR(__xludf.DUMMYFUNCTION("REGEXEXTRACT(F288,""\d.\d+%"")"),"0.03%")</f>
        <v>0.03%</v>
      </c>
      <c r="H288" s="17">
        <v>3.0E-4</v>
      </c>
      <c r="I288" s="14">
        <v>14.0</v>
      </c>
      <c r="J288" s="22" t="s">
        <v>2074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14" t="s">
        <v>468</v>
      </c>
      <c r="B289" s="24" t="s">
        <v>2075</v>
      </c>
      <c r="C289" s="20" t="s">
        <v>2076</v>
      </c>
      <c r="D289" s="16" t="str">
        <f>IFERROR(__xludf.DUMMYFUNCTION("REGEXREPLACE(C289,""https://adastat.net/accounts/"","""")"),"e38b97f5c52cd0cf0d07a09295a81d5e9d11b599fcb3d43304d9d8bc")</f>
        <v>e38b97f5c52cd0cf0d07a09295a81d5e9d11b599fcb3d43304d9d8bc</v>
      </c>
      <c r="E289" s="16" t="s">
        <v>2077</v>
      </c>
      <c r="F289" s="14" t="s">
        <v>2078</v>
      </c>
      <c r="G289" s="14" t="str">
        <f>IFERROR(__xludf.DUMMYFUNCTION("REGEXEXTRACT(F289,""\d.\d+%"")"),"0.03%")</f>
        <v>0.03%</v>
      </c>
      <c r="H289" s="17">
        <v>3.0E-4</v>
      </c>
      <c r="I289" s="14">
        <v>13.0</v>
      </c>
      <c r="J289" s="22" t="s">
        <v>2079</v>
      </c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24" t="s">
        <v>2080</v>
      </c>
      <c r="B290" s="24" t="s">
        <v>2081</v>
      </c>
      <c r="C290" s="20" t="s">
        <v>2082</v>
      </c>
      <c r="D290" s="16" t="str">
        <f>IFERROR(__xludf.DUMMYFUNCTION("REGEXREPLACE(C290,""https://adastat.net/accounts/"","""")"),"f9e73a612ea8631864c8d2d742071b9b5764831aa290855e95c1c9a6")</f>
        <v>f9e73a612ea8631864c8d2d742071b9b5764831aa290855e95c1c9a6</v>
      </c>
      <c r="E290" s="16" t="s">
        <v>2083</v>
      </c>
      <c r="F290" s="14" t="s">
        <v>2084</v>
      </c>
      <c r="G290" s="14" t="str">
        <f>IFERROR(__xludf.DUMMYFUNCTION("REGEXEXTRACT(F290,""\d.\d+%"")"),"0.22%")</f>
        <v>0.22%</v>
      </c>
      <c r="H290" s="17">
        <v>0.0022</v>
      </c>
      <c r="I290" s="14">
        <v>13.0</v>
      </c>
      <c r="J290" s="22" t="s">
        <v>2085</v>
      </c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24" t="s">
        <v>2086</v>
      </c>
      <c r="B291" s="24" t="s">
        <v>2087</v>
      </c>
      <c r="C291" s="20" t="s">
        <v>2088</v>
      </c>
      <c r="D291" s="16" t="str">
        <f>IFERROR(__xludf.DUMMYFUNCTION("REGEXREPLACE(C291,""https://adastat.net/accounts/"","""")"),"24e2ebfde2a0702b3da7010f5a044428a67c92304c4ce3a6801bf88a")</f>
        <v>24e2ebfde2a0702b3da7010f5a044428a67c92304c4ce3a6801bf88a</v>
      </c>
      <c r="E291" s="16" t="s">
        <v>2089</v>
      </c>
      <c r="F291" s="14" t="s">
        <v>2090</v>
      </c>
      <c r="G291" s="14" t="str">
        <f>IFERROR(__xludf.DUMMYFUNCTION("REGEXEXTRACT(F291,""\d.\d+%"")"),"0.21%")</f>
        <v>0.21%</v>
      </c>
      <c r="H291" s="17">
        <v>0.0021</v>
      </c>
      <c r="I291" s="14">
        <v>13.0</v>
      </c>
      <c r="J291" s="22" t="s">
        <v>2091</v>
      </c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14" t="s">
        <v>468</v>
      </c>
      <c r="B292" s="24" t="s">
        <v>2092</v>
      </c>
      <c r="C292" s="20" t="s">
        <v>2093</v>
      </c>
      <c r="D292" s="16" t="str">
        <f>IFERROR(__xludf.DUMMYFUNCTION("REGEXREPLACE(C292,""https://adastat.net/accounts/"","""")"),"877cfad9d1549fe3c189560fefa7c408b84bc623495426664c92b556")</f>
        <v>877cfad9d1549fe3c189560fefa7c408b84bc623495426664c92b556</v>
      </c>
      <c r="E292" s="16" t="s">
        <v>2094</v>
      </c>
      <c r="F292" s="14" t="s">
        <v>2095</v>
      </c>
      <c r="G292" s="14" t="str">
        <f>IFERROR(__xludf.DUMMYFUNCTION("REGEXEXTRACT(F292,""\d.\d+%"")"),"0.21%")</f>
        <v>0.21%</v>
      </c>
      <c r="H292" s="17">
        <v>0.0021</v>
      </c>
      <c r="I292" s="14">
        <v>13.0</v>
      </c>
      <c r="J292" s="22" t="s">
        <v>2096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24" t="s">
        <v>2097</v>
      </c>
      <c r="B293" s="24" t="s">
        <v>2098</v>
      </c>
      <c r="C293" s="20" t="s">
        <v>2099</v>
      </c>
      <c r="D293" s="16" t="str">
        <f>IFERROR(__xludf.DUMMYFUNCTION("REGEXREPLACE(C293,""https://adastat.net/accounts/"","""")"),"aab4cd1ab9afac10bbea33e4bb8a5e02151611e8e7beb71044623301")</f>
        <v>aab4cd1ab9afac10bbea33e4bb8a5e02151611e8e7beb71044623301</v>
      </c>
      <c r="E293" s="16" t="s">
        <v>2100</v>
      </c>
      <c r="F293" s="14" t="s">
        <v>2101</v>
      </c>
      <c r="G293" s="14" t="str">
        <f>IFERROR(__xludf.DUMMYFUNCTION("REGEXEXTRACT(F293,""\d.\d+%"")"),"0.02%")</f>
        <v>0.02%</v>
      </c>
      <c r="H293" s="17">
        <v>2.0E-4</v>
      </c>
      <c r="I293" s="14">
        <v>13.0</v>
      </c>
      <c r="J293" s="22" t="s">
        <v>2102</v>
      </c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24" t="s">
        <v>2103</v>
      </c>
      <c r="B294" s="24" t="s">
        <v>2104</v>
      </c>
      <c r="C294" s="20" t="s">
        <v>2105</v>
      </c>
      <c r="D294" s="16" t="str">
        <f>IFERROR(__xludf.DUMMYFUNCTION("REGEXREPLACE(C294,""https://adastat.net/accounts/"","""")"),"86189cce8a6d5bc55bdfdc0ccd61e5a057358e541ec5255501e86fb0")</f>
        <v>86189cce8a6d5bc55bdfdc0ccd61e5a057358e541ec5255501e86fb0</v>
      </c>
      <c r="E294" s="16" t="s">
        <v>2106</v>
      </c>
      <c r="F294" s="14" t="s">
        <v>2107</v>
      </c>
      <c r="G294" s="14" t="str">
        <f>IFERROR(__xludf.DUMMYFUNCTION("REGEXEXTRACT(F294,""\d.\d+%"")"),"0.02%")</f>
        <v>0.02%</v>
      </c>
      <c r="H294" s="17">
        <v>2.0E-4</v>
      </c>
      <c r="I294" s="14">
        <v>13.0</v>
      </c>
      <c r="J294" s="22" t="s">
        <v>2108</v>
      </c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24" t="s">
        <v>2109</v>
      </c>
      <c r="B295" s="24" t="s">
        <v>2110</v>
      </c>
      <c r="C295" s="20" t="s">
        <v>2111</v>
      </c>
      <c r="D295" s="16" t="str">
        <f>IFERROR(__xludf.DUMMYFUNCTION("REGEXREPLACE(C295,""https://adastat.net/accounts/"","""")"),"94a94bbaf978e228e6577603852f405275c81c183a354a49a338a0aa")</f>
        <v>94a94bbaf978e228e6577603852f405275c81c183a354a49a338a0aa</v>
      </c>
      <c r="E295" s="16" t="s">
        <v>2112</v>
      </c>
      <c r="F295" s="14" t="s">
        <v>2113</v>
      </c>
      <c r="G295" s="14" t="str">
        <f>IFERROR(__xludf.DUMMYFUNCTION("REGEXEXTRACT(F295,""\d.\d+%"")"),"0.02%")</f>
        <v>0.02%</v>
      </c>
      <c r="H295" s="17">
        <v>2.0E-4</v>
      </c>
      <c r="I295" s="14">
        <v>13.0</v>
      </c>
      <c r="J295" s="22" t="s">
        <v>2114</v>
      </c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14" t="s">
        <v>468</v>
      </c>
      <c r="B296" s="24" t="s">
        <v>2115</v>
      </c>
      <c r="C296" s="20" t="s">
        <v>2116</v>
      </c>
      <c r="D296" s="16" t="str">
        <f>IFERROR(__xludf.DUMMYFUNCTION("REGEXREPLACE(C296,""https://adastat.net/accounts/"","""")"),"59a036c0ea346673c53e81c762f774c67c57d8025bd250d62c7cf53a")</f>
        <v>59a036c0ea346673c53e81c762f774c67c57d8025bd250d62c7cf53a</v>
      </c>
      <c r="E296" s="16" t="s">
        <v>2117</v>
      </c>
      <c r="F296" s="14" t="s">
        <v>800</v>
      </c>
      <c r="G296" s="14" t="str">
        <f>IFERROR(__xludf.DUMMYFUNCTION("REGEXEXTRACT(F296,""\d.\d+%"")"),"0.02%")</f>
        <v>0.02%</v>
      </c>
      <c r="H296" s="17">
        <v>2.0E-4</v>
      </c>
      <c r="I296" s="14">
        <v>13.0</v>
      </c>
      <c r="J296" s="22" t="s">
        <v>2118</v>
      </c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24" t="s">
        <v>1998</v>
      </c>
      <c r="B297" s="24" t="s">
        <v>2119</v>
      </c>
      <c r="C297" s="20" t="s">
        <v>2120</v>
      </c>
      <c r="D297" s="16" t="str">
        <f>IFERROR(__xludf.DUMMYFUNCTION("REGEXREPLACE(C297,""https://adastat.net/accounts/"","""")"),"f009e4ea32f4c6fa615a8507093c92d2674d50a0fa0edf600bc4f523")</f>
        <v>f009e4ea32f4c6fa615a8507093c92d2674d50a0fa0edf600bc4f523</v>
      </c>
      <c r="E297" s="16" t="s">
        <v>2121</v>
      </c>
      <c r="F297" s="14" t="s">
        <v>2122</v>
      </c>
      <c r="G297" s="14" t="str">
        <f>IFERROR(__xludf.DUMMYFUNCTION("REGEXEXTRACT(F297,""\d.\d+%"")"),"0.02%")</f>
        <v>0.02%</v>
      </c>
      <c r="H297" s="17">
        <v>2.0E-4</v>
      </c>
      <c r="I297" s="14">
        <v>13.0</v>
      </c>
      <c r="J297" s="22" t="s">
        <v>2123</v>
      </c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24" t="s">
        <v>1680</v>
      </c>
      <c r="B298" s="24" t="s">
        <v>2124</v>
      </c>
      <c r="C298" s="20" t="s">
        <v>2125</v>
      </c>
      <c r="D298" s="16" t="str">
        <f>IFERROR(__xludf.DUMMYFUNCTION("REGEXREPLACE(C298,""https://adastat.net/accounts/"","""")"),"34f3619c3f736e76240a8c189c2c57447e73f0b2c5be27023e51cb4a")</f>
        <v>34f3619c3f736e76240a8c189c2c57447e73f0b2c5be27023e51cb4a</v>
      </c>
      <c r="E298" s="16" t="s">
        <v>2126</v>
      </c>
      <c r="F298" s="14" t="s">
        <v>2127</v>
      </c>
      <c r="G298" s="14" t="str">
        <f>IFERROR(__xludf.DUMMYFUNCTION("REGEXEXTRACT(F298,""\d.\d+%"")"),"0.02%")</f>
        <v>0.02%</v>
      </c>
      <c r="H298" s="17">
        <v>2.0E-4</v>
      </c>
      <c r="I298" s="14">
        <v>13.0</v>
      </c>
      <c r="J298" s="22" t="s">
        <v>2128</v>
      </c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14" t="s">
        <v>468</v>
      </c>
      <c r="B299" s="24" t="s">
        <v>2129</v>
      </c>
      <c r="C299" s="20" t="s">
        <v>2130</v>
      </c>
      <c r="D299" s="16" t="str">
        <f>IFERROR(__xludf.DUMMYFUNCTION("REGEXREPLACE(C299,""https://adastat.net/accounts/"","""")"),"77f43388dd71319b73acd3ebe87d27aadc615e3e62debc2f70d934f7")</f>
        <v>77f43388dd71319b73acd3ebe87d27aadc615e3e62debc2f70d934f7</v>
      </c>
      <c r="E299" s="16" t="s">
        <v>2131</v>
      </c>
      <c r="F299" s="14" t="s">
        <v>2132</v>
      </c>
      <c r="G299" s="14" t="str">
        <f>IFERROR(__xludf.DUMMYFUNCTION("REGEXEXTRACT(F299,""\d.\d+%"")"),"0.07%")</f>
        <v>0.07%</v>
      </c>
      <c r="H299" s="17">
        <v>7.0E-4</v>
      </c>
      <c r="I299" s="14">
        <v>13.0</v>
      </c>
      <c r="J299" s="22" t="s">
        <v>2133</v>
      </c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24" t="s">
        <v>1344</v>
      </c>
      <c r="B300" s="24" t="s">
        <v>2134</v>
      </c>
      <c r="C300" s="20" t="s">
        <v>2135</v>
      </c>
      <c r="D300" s="16" t="str">
        <f>IFERROR(__xludf.DUMMYFUNCTION("REGEXREPLACE(C300,""https://adastat.net/accounts/"","""")"),"bad021b5be29bffb7217df59191ab79c5eb6d71a13a71ad18d112129")</f>
        <v>bad021b5be29bffb7217df59191ab79c5eb6d71a13a71ad18d112129</v>
      </c>
      <c r="E300" s="16" t="s">
        <v>2136</v>
      </c>
      <c r="F300" s="14" t="s">
        <v>2137</v>
      </c>
      <c r="G300" s="14" t="str">
        <f>IFERROR(__xludf.DUMMYFUNCTION("REGEXEXTRACT(F300,""\d.\d+%"")"),"0.06%")</f>
        <v>0.06%</v>
      </c>
      <c r="H300" s="17">
        <v>6.0E-4</v>
      </c>
      <c r="I300" s="14">
        <v>13.0</v>
      </c>
      <c r="J300" s="22" t="s">
        <v>2138</v>
      </c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24" t="s">
        <v>1344</v>
      </c>
      <c r="B301" s="24" t="s">
        <v>2139</v>
      </c>
      <c r="C301" s="20" t="s">
        <v>2140</v>
      </c>
      <c r="D301" s="16" t="str">
        <f>IFERROR(__xludf.DUMMYFUNCTION("REGEXREPLACE(C301,""https://adastat.net/accounts/"","""")"),"92771b3c01de3b7baed246d1316c1f31d0eea0cfd095bfe64c53c9c8")</f>
        <v>92771b3c01de3b7baed246d1316c1f31d0eea0cfd095bfe64c53c9c8</v>
      </c>
      <c r="E301" s="16" t="s">
        <v>2141</v>
      </c>
      <c r="F301" s="14" t="s">
        <v>2137</v>
      </c>
      <c r="G301" s="14" t="str">
        <f>IFERROR(__xludf.DUMMYFUNCTION("REGEXEXTRACT(F301,""\d.\d+%"")"),"0.06%")</f>
        <v>0.06%</v>
      </c>
      <c r="H301" s="17">
        <v>6.0E-4</v>
      </c>
      <c r="I301" s="14">
        <v>13.0</v>
      </c>
      <c r="J301" s="22" t="s">
        <v>2142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24" t="s">
        <v>2143</v>
      </c>
      <c r="B302" s="24" t="s">
        <v>2144</v>
      </c>
      <c r="C302" s="20" t="s">
        <v>2145</v>
      </c>
      <c r="D302" s="16" t="str">
        <f>IFERROR(__xludf.DUMMYFUNCTION("REGEXREPLACE(C302,""https://adastat.net/accounts/"","""")"),"438bfc04d55f866dcce67b21b3bd3a0600562e43e24ab00939f66d61")</f>
        <v>438bfc04d55f866dcce67b21b3bd3a0600562e43e24ab00939f66d61</v>
      </c>
      <c r="E302" s="16" t="s">
        <v>2146</v>
      </c>
      <c r="F302" s="14" t="s">
        <v>2137</v>
      </c>
      <c r="G302" s="14" t="str">
        <f>IFERROR(__xludf.DUMMYFUNCTION("REGEXEXTRACT(F302,""\d.\d+%"")"),"0.06%")</f>
        <v>0.06%</v>
      </c>
      <c r="H302" s="17">
        <v>6.0E-4</v>
      </c>
      <c r="I302" s="14">
        <v>13.0</v>
      </c>
      <c r="J302" s="22" t="s">
        <v>2147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24" t="s">
        <v>2148</v>
      </c>
      <c r="B303" s="24" t="s">
        <v>2149</v>
      </c>
      <c r="C303" s="20" t="s">
        <v>2150</v>
      </c>
      <c r="D303" s="16" t="str">
        <f>IFERROR(__xludf.DUMMYFUNCTION("REGEXREPLACE(C303,""https://adastat.net/accounts/"","""")"),"5cb91b8736024554cc4f696e102dc817fb5e1baa1dcae32c5f421566")</f>
        <v>5cb91b8736024554cc4f696e102dc817fb5e1baa1dcae32c5f421566</v>
      </c>
      <c r="E303" s="16" t="s">
        <v>2151</v>
      </c>
      <c r="F303" s="14" t="s">
        <v>2152</v>
      </c>
      <c r="G303" s="14" t="str">
        <f>IFERROR(__xludf.DUMMYFUNCTION("REGEXEXTRACT(F303,""\d.\d+%"")"),"0.06%")</f>
        <v>0.06%</v>
      </c>
      <c r="H303" s="17">
        <v>6.0E-4</v>
      </c>
      <c r="I303" s="14">
        <v>13.0</v>
      </c>
      <c r="J303" s="22" t="s">
        <v>2153</v>
      </c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24" t="s">
        <v>2154</v>
      </c>
      <c r="B304" s="24" t="s">
        <v>2155</v>
      </c>
      <c r="C304" s="20" t="s">
        <v>2156</v>
      </c>
      <c r="D304" s="16" t="str">
        <f>IFERROR(__xludf.DUMMYFUNCTION("REGEXREPLACE(C304,""https://adastat.net/accounts/"","""")"),"4053b7773628e634374ebbc323e79a538de07acb2d63782f78a970df")</f>
        <v>4053b7773628e634374ebbc323e79a538de07acb2d63782f78a970df</v>
      </c>
      <c r="E304" s="16" t="s">
        <v>2157</v>
      </c>
      <c r="F304" s="14" t="s">
        <v>806</v>
      </c>
      <c r="G304" s="14" t="str">
        <f>IFERROR(__xludf.DUMMYFUNCTION("REGEXEXTRACT(F304,""\d.\d+%"")"),"0.05%")</f>
        <v>0.05%</v>
      </c>
      <c r="H304" s="17">
        <v>5.0E-4</v>
      </c>
      <c r="I304" s="14">
        <v>13.0</v>
      </c>
      <c r="J304" s="22" t="s">
        <v>2158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24" t="s">
        <v>622</v>
      </c>
      <c r="B305" s="24" t="s">
        <v>2159</v>
      </c>
      <c r="C305" s="20" t="s">
        <v>2160</v>
      </c>
      <c r="D305" s="16" t="str">
        <f>IFERROR(__xludf.DUMMYFUNCTION("REGEXREPLACE(C305,""https://adastat.net/accounts/"","""")"),"a52b8a5d9cbcf4fdc1de40df0238a853ff021966fc776a8c2df85243")</f>
        <v>a52b8a5d9cbcf4fdc1de40df0238a853ff021966fc776a8c2df85243</v>
      </c>
      <c r="E305" s="16" t="s">
        <v>2161</v>
      </c>
      <c r="F305" s="14" t="s">
        <v>2162</v>
      </c>
      <c r="G305" s="14" t="str">
        <f>IFERROR(__xludf.DUMMYFUNCTION("REGEXEXTRACT(F305,""\d.\d+%"")"),"0.04%")</f>
        <v>0.04%</v>
      </c>
      <c r="H305" s="17">
        <v>4.0E-4</v>
      </c>
      <c r="I305" s="14">
        <v>13.0</v>
      </c>
      <c r="J305" s="22" t="s">
        <v>2163</v>
      </c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24" t="s">
        <v>2164</v>
      </c>
      <c r="B306" s="24" t="s">
        <v>2165</v>
      </c>
      <c r="C306" s="20" t="s">
        <v>2166</v>
      </c>
      <c r="D306" s="16" t="str">
        <f>IFERROR(__xludf.DUMMYFUNCTION("REGEXREPLACE(C306,""https://adastat.net/accounts/"","""")"),"c0ab8f5e57e3397c1d441344ef98f8994676ff270d44623fbee62e9e")</f>
        <v>c0ab8f5e57e3397c1d441344ef98f8994676ff270d44623fbee62e9e</v>
      </c>
      <c r="E306" s="16" t="s">
        <v>2167</v>
      </c>
      <c r="F306" s="14" t="s">
        <v>2168</v>
      </c>
      <c r="G306" s="14" t="str">
        <f>IFERROR(__xludf.DUMMYFUNCTION("REGEXEXTRACT(F306,""\d.\d+%"")"),"0.02%")</f>
        <v>0.02%</v>
      </c>
      <c r="H306" s="17">
        <v>2.0E-4</v>
      </c>
      <c r="I306" s="14">
        <v>12.0</v>
      </c>
      <c r="J306" s="22" t="s">
        <v>2169</v>
      </c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24" t="s">
        <v>2170</v>
      </c>
      <c r="B307" s="24" t="s">
        <v>2171</v>
      </c>
      <c r="C307" s="20" t="s">
        <v>2172</v>
      </c>
      <c r="D307" s="16" t="str">
        <f>IFERROR(__xludf.DUMMYFUNCTION("REGEXREPLACE(C307,""https://adastat.net/accounts/"","""")"),"af2f30019815c453d250af96e7a8c5871a74f24450a1fd8ef988280a")</f>
        <v>af2f30019815c453d250af96e7a8c5871a74f24450a1fd8ef988280a</v>
      </c>
      <c r="E307" s="16" t="s">
        <v>2173</v>
      </c>
      <c r="F307" s="14" t="s">
        <v>2174</v>
      </c>
      <c r="G307" s="14" t="str">
        <f>IFERROR(__xludf.DUMMYFUNCTION("REGEXEXTRACT(F307,""\d.\d+%"")"),"0.02%")</f>
        <v>0.02%</v>
      </c>
      <c r="H307" s="17">
        <v>2.0E-4</v>
      </c>
      <c r="I307" s="14">
        <v>12.0</v>
      </c>
      <c r="J307" s="22" t="s">
        <v>2175</v>
      </c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24" t="s">
        <v>2176</v>
      </c>
      <c r="B308" s="24" t="s">
        <v>2177</v>
      </c>
      <c r="C308" s="20" t="s">
        <v>2178</v>
      </c>
      <c r="D308" s="16" t="str">
        <f>IFERROR(__xludf.DUMMYFUNCTION("REGEXREPLACE(C308,""https://adastat.net/accounts/"","""")"),"5d33168bd214de89ff085865902b5ce0c6306a07df59e834bc31f556")</f>
        <v>5d33168bd214de89ff085865902b5ce0c6306a07df59e834bc31f556</v>
      </c>
      <c r="E308" s="16" t="s">
        <v>2179</v>
      </c>
      <c r="F308" s="14" t="s">
        <v>2180</v>
      </c>
      <c r="G308" s="14" t="str">
        <f>IFERROR(__xludf.DUMMYFUNCTION("REGEXEXTRACT(F308,""\d.\d+%"")"),"0.02%")</f>
        <v>0.02%</v>
      </c>
      <c r="H308" s="17">
        <v>2.0E-4</v>
      </c>
      <c r="I308" s="14">
        <v>12.0</v>
      </c>
      <c r="J308" s="22" t="s">
        <v>2181</v>
      </c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24" t="s">
        <v>622</v>
      </c>
      <c r="B309" s="24" t="s">
        <v>2182</v>
      </c>
      <c r="C309" s="20" t="s">
        <v>2183</v>
      </c>
      <c r="D309" s="16" t="str">
        <f>IFERROR(__xludf.DUMMYFUNCTION("REGEXREPLACE(C309,""https://adastat.net/accounts/"","""")"),"293a78a027531d7b63ee1c529ee50ca737842d654e7a94d98281d560")</f>
        <v>293a78a027531d7b63ee1c529ee50ca737842d654e7a94d98281d560</v>
      </c>
      <c r="E309" s="16" t="s">
        <v>2184</v>
      </c>
      <c r="F309" s="14" t="s">
        <v>2185</v>
      </c>
      <c r="G309" s="14" t="str">
        <f>IFERROR(__xludf.DUMMYFUNCTION("REGEXEXTRACT(F309,""\d.\d+%"")"),"0.02%")</f>
        <v>0.02%</v>
      </c>
      <c r="H309" s="17">
        <v>2.0E-4</v>
      </c>
      <c r="I309" s="14">
        <v>12.0</v>
      </c>
      <c r="J309" s="22" t="s">
        <v>2186</v>
      </c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24" t="s">
        <v>2187</v>
      </c>
      <c r="B310" s="24" t="s">
        <v>2188</v>
      </c>
      <c r="C310" s="20" t="s">
        <v>2189</v>
      </c>
      <c r="D310" s="16" t="str">
        <f>IFERROR(__xludf.DUMMYFUNCTION("REGEXREPLACE(C310,""https://adastat.net/accounts/"","""")"),"1ead1c5de50752408f35bfcad2b45a4ee7b1264c711854e4e622964f")</f>
        <v>1ead1c5de50752408f35bfcad2b45a4ee7b1264c711854e4e622964f</v>
      </c>
      <c r="E310" s="16" t="s">
        <v>2190</v>
      </c>
      <c r="F310" s="14" t="s">
        <v>768</v>
      </c>
      <c r="G310" s="14" t="str">
        <f>IFERROR(__xludf.DUMMYFUNCTION("REGEXEXTRACT(F310,""\d.\d+%"")"),"0.02%")</f>
        <v>0.02%</v>
      </c>
      <c r="H310" s="17">
        <v>2.0E-4</v>
      </c>
      <c r="I310" s="14">
        <v>12.0</v>
      </c>
      <c r="J310" s="22" t="s">
        <v>2191</v>
      </c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24" t="s">
        <v>2192</v>
      </c>
      <c r="B311" s="24" t="s">
        <v>2193</v>
      </c>
      <c r="C311" s="20" t="s">
        <v>2194</v>
      </c>
      <c r="D311" s="16" t="str">
        <f>IFERROR(__xludf.DUMMYFUNCTION("REGEXREPLACE(C311,""https://adastat.net/accounts/"","""")"),"da013ad800a17927f8aec04adeb3150ec5e2b20c77a1a32544f4b62c")</f>
        <v>da013ad800a17927f8aec04adeb3150ec5e2b20c77a1a32544f4b62c</v>
      </c>
      <c r="E311" s="16" t="s">
        <v>2195</v>
      </c>
      <c r="F311" s="14" t="s">
        <v>2196</v>
      </c>
      <c r="G311" s="14" t="str">
        <f>IFERROR(__xludf.DUMMYFUNCTION("REGEXEXTRACT(F311,""\d.\d+%"")"),"0.02%")</f>
        <v>0.02%</v>
      </c>
      <c r="H311" s="17">
        <v>2.0E-4</v>
      </c>
      <c r="I311" s="14">
        <v>12.0</v>
      </c>
      <c r="J311" s="22" t="s">
        <v>2197</v>
      </c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24" t="s">
        <v>2198</v>
      </c>
      <c r="B312" s="24" t="s">
        <v>2199</v>
      </c>
      <c r="C312" s="20" t="s">
        <v>2200</v>
      </c>
      <c r="D312" s="16" t="str">
        <f>IFERROR(__xludf.DUMMYFUNCTION("REGEXREPLACE(C312,""https://adastat.net/accounts/"","""")"),"844b4a94bc42d0e8cd76431ce4731a397d47d12584084c57ee100321")</f>
        <v>844b4a94bc42d0e8cd76431ce4731a397d47d12584084c57ee100321</v>
      </c>
      <c r="E312" s="16" t="s">
        <v>2201</v>
      </c>
      <c r="F312" s="14" t="s">
        <v>1795</v>
      </c>
      <c r="G312" s="14" t="str">
        <f>IFERROR(__xludf.DUMMYFUNCTION("REGEXEXTRACT(F312,""\d.\d+%"")"),"0.02%")</f>
        <v>0.02%</v>
      </c>
      <c r="H312" s="17">
        <v>2.0E-4</v>
      </c>
      <c r="I312" s="14">
        <v>12.0</v>
      </c>
      <c r="J312" s="22" t="s">
        <v>2202</v>
      </c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24" t="s">
        <v>2203</v>
      </c>
      <c r="B313" s="24" t="s">
        <v>2204</v>
      </c>
      <c r="C313" s="20" t="s">
        <v>2205</v>
      </c>
      <c r="D313" s="16" t="str">
        <f>IFERROR(__xludf.DUMMYFUNCTION("REGEXREPLACE(C313,""https://adastat.net/accounts/"","""")"),"25bfe910a3d92fcd56e6d117656a646f46884170924b18570a8f565c")</f>
        <v>25bfe910a3d92fcd56e6d117656a646f46884170924b18570a8f565c</v>
      </c>
      <c r="E313" s="16" t="s">
        <v>2206</v>
      </c>
      <c r="F313" s="14" t="s">
        <v>2122</v>
      </c>
      <c r="G313" s="14" t="str">
        <f>IFERROR(__xludf.DUMMYFUNCTION("REGEXEXTRACT(F313,""\d.\d+%"")"),"0.02%")</f>
        <v>0.02%</v>
      </c>
      <c r="H313" s="17">
        <v>2.0E-4</v>
      </c>
      <c r="I313" s="14">
        <v>12.0</v>
      </c>
      <c r="J313" s="22" t="s">
        <v>2207</v>
      </c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24" t="s">
        <v>981</v>
      </c>
      <c r="B314" s="24" t="s">
        <v>2208</v>
      </c>
      <c r="C314" s="20" t="s">
        <v>2209</v>
      </c>
      <c r="D314" s="16" t="str">
        <f>IFERROR(__xludf.DUMMYFUNCTION("REGEXREPLACE(C314,""https://adastat.net/accounts/"","""")"),"d31d3a7d57c3eaec0ec50facd0bfdeb1541be1b10d628650d890967b")</f>
        <v>d31d3a7d57c3eaec0ec50facd0bfdeb1541be1b10d628650d890967b</v>
      </c>
      <c r="E314" s="16" t="s">
        <v>2210</v>
      </c>
      <c r="F314" s="14" t="s">
        <v>991</v>
      </c>
      <c r="G314" s="14" t="str">
        <f>IFERROR(__xludf.DUMMYFUNCTION("REGEXEXTRACT(F314,""\d.\d+%"")"),"0.02%")</f>
        <v>0.02%</v>
      </c>
      <c r="H314" s="17">
        <v>2.0E-4</v>
      </c>
      <c r="I314" s="14">
        <v>12.0</v>
      </c>
      <c r="J314" s="22" t="s">
        <v>2211</v>
      </c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24" t="s">
        <v>2212</v>
      </c>
      <c r="B315" s="24" t="s">
        <v>2213</v>
      </c>
      <c r="C315" s="20" t="s">
        <v>2214</v>
      </c>
      <c r="D315" s="16" t="str">
        <f>IFERROR(__xludf.DUMMYFUNCTION("REGEXREPLACE(C315,""https://adastat.net/accounts/"","""")"),"1188868454065a51928a9e0092f0ad2dae122f18c0184c977c5bca25")</f>
        <v>1188868454065a51928a9e0092f0ad2dae122f18c0184c977c5bca25</v>
      </c>
      <c r="E315" s="16" t="s">
        <v>2215</v>
      </c>
      <c r="F315" s="14" t="s">
        <v>2216</v>
      </c>
      <c r="G315" s="14" t="str">
        <f>IFERROR(__xludf.DUMMYFUNCTION("REGEXEXTRACT(F315,""\d.\d+%"")"),"0.08%")</f>
        <v>0.08%</v>
      </c>
      <c r="H315" s="17">
        <v>8.0E-4</v>
      </c>
      <c r="I315" s="14">
        <v>12.0</v>
      </c>
      <c r="J315" s="22" t="s">
        <v>2217</v>
      </c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24" t="s">
        <v>2143</v>
      </c>
      <c r="B316" s="24" t="s">
        <v>2218</v>
      </c>
      <c r="C316" s="20" t="s">
        <v>2219</v>
      </c>
      <c r="D316" s="16" t="str">
        <f>IFERROR(__xludf.DUMMYFUNCTION("REGEXREPLACE(C316,""https://adastat.net/accounts/"","""")"),"f319c0148246243623cce93d3f56f98b65bd0acbb5079dcdcb71285b")</f>
        <v>f319c0148246243623cce93d3f56f98b65bd0acbb5079dcdcb71285b</v>
      </c>
      <c r="E316" s="16" t="s">
        <v>2220</v>
      </c>
      <c r="F316" s="14" t="s">
        <v>2137</v>
      </c>
      <c r="G316" s="14" t="str">
        <f>IFERROR(__xludf.DUMMYFUNCTION("REGEXEXTRACT(F316,""\d.\d+%"")"),"0.06%")</f>
        <v>0.06%</v>
      </c>
      <c r="H316" s="17">
        <v>6.0E-4</v>
      </c>
      <c r="I316" s="14">
        <v>12.0</v>
      </c>
      <c r="J316" s="22" t="s">
        <v>2221</v>
      </c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24" t="s">
        <v>2143</v>
      </c>
      <c r="B317" s="24" t="s">
        <v>2222</v>
      </c>
      <c r="C317" s="20" t="s">
        <v>2223</v>
      </c>
      <c r="D317" s="16" t="str">
        <f>IFERROR(__xludf.DUMMYFUNCTION("REGEXREPLACE(C317,""https://adastat.net/accounts/"","""")"),"334da34789bc04e55547111869b945c92df71d868362bb5bd30ed7a6")</f>
        <v>334da34789bc04e55547111869b945c92df71d868362bb5bd30ed7a6</v>
      </c>
      <c r="E317" s="16" t="s">
        <v>2224</v>
      </c>
      <c r="F317" s="14" t="s">
        <v>2137</v>
      </c>
      <c r="G317" s="14" t="str">
        <f>IFERROR(__xludf.DUMMYFUNCTION("REGEXEXTRACT(F317,""\d.\d+%"")"),"0.06%")</f>
        <v>0.06%</v>
      </c>
      <c r="H317" s="17">
        <v>6.0E-4</v>
      </c>
      <c r="I317" s="14">
        <v>12.0</v>
      </c>
      <c r="J317" s="22" t="s">
        <v>2225</v>
      </c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24" t="s">
        <v>2226</v>
      </c>
      <c r="B318" s="24" t="s">
        <v>2227</v>
      </c>
      <c r="C318" s="20" t="s">
        <v>2228</v>
      </c>
      <c r="D318" s="16" t="str">
        <f>IFERROR(__xludf.DUMMYFUNCTION("REGEXREPLACE(C318,""https://adastat.net/accounts/"","""")"),"f2ba43270aa4100259ba33ac9347dfb1309c92dd97e0d233249b5894")</f>
        <v>f2ba43270aa4100259ba33ac9347dfb1309c92dd97e0d233249b5894</v>
      </c>
      <c r="E318" s="16" t="s">
        <v>2229</v>
      </c>
      <c r="F318" s="14" t="s">
        <v>806</v>
      </c>
      <c r="G318" s="14" t="str">
        <f>IFERROR(__xludf.DUMMYFUNCTION("REGEXEXTRACT(F318,""\d.\d+%"")"),"0.05%")</f>
        <v>0.05%</v>
      </c>
      <c r="H318" s="17">
        <v>5.0E-4</v>
      </c>
      <c r="I318" s="14">
        <v>12.0</v>
      </c>
      <c r="J318" s="22" t="s">
        <v>2230</v>
      </c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24" t="s">
        <v>2231</v>
      </c>
      <c r="B319" s="24" t="s">
        <v>2232</v>
      </c>
      <c r="C319" s="20" t="s">
        <v>2233</v>
      </c>
      <c r="D319" s="16" t="str">
        <f>IFERROR(__xludf.DUMMYFUNCTION("REGEXREPLACE(C319,""https://adastat.net/accounts/"","""")"),"63da6802abe2ff22aae3da27ba3df6f6fb224110a3b1d0dae5842aea")</f>
        <v>63da6802abe2ff22aae3da27ba3df6f6fb224110a3b1d0dae5842aea</v>
      </c>
      <c r="E319" s="16" t="s">
        <v>2234</v>
      </c>
      <c r="F319" s="14" t="s">
        <v>2067</v>
      </c>
      <c r="G319" s="14" t="str">
        <f>IFERROR(__xludf.DUMMYFUNCTION("REGEXEXTRACT(F319,""\d.\d+%"")"),"0.05%")</f>
        <v>0.05%</v>
      </c>
      <c r="H319" s="17">
        <v>5.0E-4</v>
      </c>
      <c r="I319" s="14">
        <v>12.0</v>
      </c>
      <c r="J319" s="22" t="s">
        <v>2235</v>
      </c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24" t="s">
        <v>2236</v>
      </c>
      <c r="B320" s="24" t="s">
        <v>2237</v>
      </c>
      <c r="C320" s="20" t="s">
        <v>2238</v>
      </c>
      <c r="D320" s="16" t="str">
        <f>IFERROR(__xludf.DUMMYFUNCTION("REGEXREPLACE(C320,""https://adastat.net/accounts/"","""")"),"d290fe19da76ca7e290a7e75ab829760fd6d0038e195a80c2eb04504")</f>
        <v>d290fe19da76ca7e290a7e75ab829760fd6d0038e195a80c2eb04504</v>
      </c>
      <c r="E320" s="16" t="s">
        <v>2239</v>
      </c>
      <c r="F320" s="14" t="s">
        <v>2240</v>
      </c>
      <c r="G320" s="14" t="str">
        <f>IFERROR(__xludf.DUMMYFUNCTION("REGEXEXTRACT(F320,""\d.\d+%"")"),"0.05%")</f>
        <v>0.05%</v>
      </c>
      <c r="H320" s="17">
        <v>5.0E-4</v>
      </c>
      <c r="I320" s="14">
        <v>12.0</v>
      </c>
      <c r="J320" s="22" t="s">
        <v>2241</v>
      </c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24" t="s">
        <v>2242</v>
      </c>
      <c r="B321" s="24" t="s">
        <v>2243</v>
      </c>
      <c r="C321" s="20" t="s">
        <v>2244</v>
      </c>
      <c r="D321" s="16" t="str">
        <f>IFERROR(__xludf.DUMMYFUNCTION("REGEXREPLACE(C321,""https://adastat.net/accounts/"","""")"),"a6e522cfdd6ee10b39723039b61ce183ec60266c607592a7c3e748f1")</f>
        <v>a6e522cfdd6ee10b39723039b61ce183ec60266c607592a7c3e748f1</v>
      </c>
      <c r="E321" s="16" t="s">
        <v>2245</v>
      </c>
      <c r="F321" s="14" t="s">
        <v>2240</v>
      </c>
      <c r="G321" s="14" t="str">
        <f>IFERROR(__xludf.DUMMYFUNCTION("REGEXEXTRACT(F321,""\d.\d+%"")"),"0.05%")</f>
        <v>0.05%</v>
      </c>
      <c r="H321" s="17">
        <v>5.0E-4</v>
      </c>
      <c r="I321" s="14">
        <v>12.0</v>
      </c>
      <c r="J321" s="22" t="s">
        <v>2246</v>
      </c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24" t="s">
        <v>2247</v>
      </c>
      <c r="B322" s="24" t="s">
        <v>2248</v>
      </c>
      <c r="C322" s="20" t="s">
        <v>2249</v>
      </c>
      <c r="D322" s="16" t="str">
        <f>IFERROR(__xludf.DUMMYFUNCTION("REGEXREPLACE(C322,""https://adastat.net/accounts/"","""")"),"2d8574865928105ae5439c668a02b684b84a85cb94c8a5cb9343112a")</f>
        <v>2d8574865928105ae5439c668a02b684b84a85cb94c8a5cb9343112a</v>
      </c>
      <c r="E322" s="16" t="s">
        <v>2250</v>
      </c>
      <c r="F322" s="14" t="s">
        <v>2251</v>
      </c>
      <c r="G322" s="14" t="str">
        <f>IFERROR(__xludf.DUMMYFUNCTION("REGEXEXTRACT(F322,""\d.\d+%"")"),"0.04%")</f>
        <v>0.04%</v>
      </c>
      <c r="H322" s="17">
        <v>4.0E-4</v>
      </c>
      <c r="I322" s="14">
        <v>12.0</v>
      </c>
      <c r="J322" s="22" t="s">
        <v>2252</v>
      </c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24" t="s">
        <v>1501</v>
      </c>
      <c r="B323" s="24" t="s">
        <v>2253</v>
      </c>
      <c r="C323" s="20" t="s">
        <v>2254</v>
      </c>
      <c r="D323" s="16" t="str">
        <f>IFERROR(__xludf.DUMMYFUNCTION("REGEXREPLACE(C323,""https://adastat.net/accounts/"","""")"),"6244859be6ff8d35ea3930242244c33041ccd3980bea607920ae55b8")</f>
        <v>6244859be6ff8d35ea3930242244c33041ccd3980bea607920ae55b8</v>
      </c>
      <c r="E323" s="16" t="s">
        <v>2255</v>
      </c>
      <c r="F323" s="14" t="s">
        <v>2256</v>
      </c>
      <c r="G323" s="14" t="str">
        <f>IFERROR(__xludf.DUMMYFUNCTION("REGEXEXTRACT(F323,""\d.\d+%"")"),"0.03%")</f>
        <v>0.03%</v>
      </c>
      <c r="H323" s="17">
        <v>3.0E-4</v>
      </c>
      <c r="I323" s="14">
        <v>12.0</v>
      </c>
      <c r="J323" s="22" t="s">
        <v>2257</v>
      </c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24" t="s">
        <v>2258</v>
      </c>
      <c r="B324" s="24" t="s">
        <v>2259</v>
      </c>
      <c r="C324" s="20" t="s">
        <v>2260</v>
      </c>
      <c r="D324" s="16" t="str">
        <f>IFERROR(__xludf.DUMMYFUNCTION("REGEXREPLACE(C324,""https://adastat.net/accounts/"","""")"),"ec77bb5d445c689c53910c7be5b5f87412b1a4d4d285d45930ad9324")</f>
        <v>ec77bb5d445c689c53910c7be5b5f87412b1a4d4d285d45930ad9324</v>
      </c>
      <c r="E324" s="16" t="s">
        <v>2261</v>
      </c>
      <c r="F324" s="14" t="s">
        <v>2262</v>
      </c>
      <c r="G324" s="14" t="str">
        <f>IFERROR(__xludf.DUMMYFUNCTION("REGEXEXTRACT(F324,""\d.\d+%"")"),"0.03%")</f>
        <v>0.03%</v>
      </c>
      <c r="H324" s="17">
        <v>3.0E-4</v>
      </c>
      <c r="I324" s="14">
        <v>11.0</v>
      </c>
      <c r="J324" s="22" t="s">
        <v>2263</v>
      </c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24" t="s">
        <v>2264</v>
      </c>
      <c r="B325" s="24" t="s">
        <v>2265</v>
      </c>
      <c r="C325" s="20" t="s">
        <v>2266</v>
      </c>
      <c r="D325" s="16" t="str">
        <f>IFERROR(__xludf.DUMMYFUNCTION("REGEXREPLACE(C325,""https://adastat.net/accounts/"","""")"),"6c2a8fc600117b44eda0098f1b75946ae13879541d8b348d0e1722af")</f>
        <v>6c2a8fc600117b44eda0098f1b75946ae13879541d8b348d0e1722af</v>
      </c>
      <c r="E325" s="16" t="s">
        <v>2267</v>
      </c>
      <c r="F325" s="14" t="s">
        <v>2268</v>
      </c>
      <c r="G325" s="14" t="str">
        <f>IFERROR(__xludf.DUMMYFUNCTION("REGEXEXTRACT(F325,""\d.\d+%"")"),"0.03%")</f>
        <v>0.03%</v>
      </c>
      <c r="H325" s="17">
        <v>3.0E-4</v>
      </c>
      <c r="I325" s="14">
        <v>11.0</v>
      </c>
      <c r="J325" s="22" t="s">
        <v>2269</v>
      </c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14" t="s">
        <v>468</v>
      </c>
      <c r="B326" s="24" t="s">
        <v>2270</v>
      </c>
      <c r="C326" s="20" t="s">
        <v>2271</v>
      </c>
      <c r="D326" s="16" t="str">
        <f>IFERROR(__xludf.DUMMYFUNCTION("REGEXREPLACE(C326,""https://adastat.net/accounts/"","""")"),"97d42f10adacd4010edb079b5232897fd9d2504853726f93c143e0f0")</f>
        <v>97d42f10adacd4010edb079b5232897fd9d2504853726f93c143e0f0</v>
      </c>
      <c r="E326" s="16" t="s">
        <v>2272</v>
      </c>
      <c r="F326" s="14" t="s">
        <v>2095</v>
      </c>
      <c r="G326" s="14" t="str">
        <f>IFERROR(__xludf.DUMMYFUNCTION("REGEXEXTRACT(F326,""\d.\d+%"")"),"0.21%")</f>
        <v>0.21%</v>
      </c>
      <c r="H326" s="17">
        <v>0.0021</v>
      </c>
      <c r="I326" s="14">
        <v>11.0</v>
      </c>
      <c r="J326" s="22" t="s">
        <v>2273</v>
      </c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24" t="s">
        <v>2274</v>
      </c>
      <c r="B327" s="24" t="s">
        <v>2275</v>
      </c>
      <c r="C327" s="20" t="s">
        <v>2276</v>
      </c>
      <c r="D327" s="16" t="str">
        <f>IFERROR(__xludf.DUMMYFUNCTION("REGEXREPLACE(C327,""https://adastat.net/accounts/"","""")"),"fd92e3e304a81dccf2a2c0e6689ba0ac96db4fa5d3f3a598d50c1330")</f>
        <v>fd92e3e304a81dccf2a2c0e6689ba0ac96db4fa5d3f3a598d50c1330</v>
      </c>
      <c r="E327" s="16" t="s">
        <v>2277</v>
      </c>
      <c r="F327" s="14" t="s">
        <v>2278</v>
      </c>
      <c r="G327" s="14" t="str">
        <f>IFERROR(__xludf.DUMMYFUNCTION("REGEXEXTRACT(F327,""\d.\d+%"")"),"0.02%")</f>
        <v>0.02%</v>
      </c>
      <c r="H327" s="17">
        <v>2.0E-4</v>
      </c>
      <c r="I327" s="14">
        <v>11.0</v>
      </c>
      <c r="J327" s="22" t="s">
        <v>2279</v>
      </c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24" t="s">
        <v>1529</v>
      </c>
      <c r="B328" s="24" t="s">
        <v>2280</v>
      </c>
      <c r="C328" s="20" t="s">
        <v>2281</v>
      </c>
      <c r="D328" s="16" t="str">
        <f>IFERROR(__xludf.DUMMYFUNCTION("REGEXREPLACE(C328,""https://adastat.net/accounts/"","""")"),"910370c8b32bdaf99ee59ac6960aece597f432be0e8d2c6f9b4530f8")</f>
        <v>910370c8b32bdaf99ee59ac6960aece597f432be0e8d2c6f9b4530f8</v>
      </c>
      <c r="E328" s="16" t="s">
        <v>2282</v>
      </c>
      <c r="F328" s="14" t="s">
        <v>1947</v>
      </c>
      <c r="G328" s="14" t="str">
        <f>IFERROR(__xludf.DUMMYFUNCTION("REGEXEXTRACT(F328,""\d.\d+%"")"),"0.02%")</f>
        <v>0.02%</v>
      </c>
      <c r="H328" s="17">
        <v>2.0E-4</v>
      </c>
      <c r="I328" s="14">
        <v>11.0</v>
      </c>
      <c r="J328" s="22" t="s">
        <v>2283</v>
      </c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24" t="s">
        <v>2284</v>
      </c>
      <c r="B329" s="24" t="s">
        <v>2285</v>
      </c>
      <c r="C329" s="20" t="s">
        <v>2286</v>
      </c>
      <c r="D329" s="16" t="str">
        <f>IFERROR(__xludf.DUMMYFUNCTION("REGEXREPLACE(C329,""https://adastat.net/accounts/"","""")"),"d24191225e45e136b249f8f3399ce5dcb20f864d61da235614948c44")</f>
        <v>d24191225e45e136b249f8f3399ce5dcb20f864d61da235614948c44</v>
      </c>
      <c r="E329" s="16" t="s">
        <v>2287</v>
      </c>
      <c r="F329" s="14" t="s">
        <v>945</v>
      </c>
      <c r="G329" s="14" t="str">
        <f>IFERROR(__xludf.DUMMYFUNCTION("REGEXEXTRACT(F329,""\d.\d+%"")"),"0.02%")</f>
        <v>0.02%</v>
      </c>
      <c r="H329" s="17">
        <v>2.0E-4</v>
      </c>
      <c r="I329" s="14">
        <v>11.0</v>
      </c>
      <c r="J329" s="22" t="s">
        <v>2288</v>
      </c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24" t="s">
        <v>489</v>
      </c>
      <c r="B330" s="24" t="s">
        <v>2289</v>
      </c>
      <c r="C330" s="20" t="s">
        <v>2290</v>
      </c>
      <c r="D330" s="16" t="str">
        <f>IFERROR(__xludf.DUMMYFUNCTION("REGEXREPLACE(C330,""https://adastat.net/accounts/"","""")"),"fdb9fab4ab77912113069248c9e9c7eefce857837c6a0f4b79abc8a7")</f>
        <v>fdb9fab4ab77912113069248c9e9c7eefce857837c6a0f4b79abc8a7</v>
      </c>
      <c r="E330" s="16" t="s">
        <v>2291</v>
      </c>
      <c r="F330" s="14" t="s">
        <v>2292</v>
      </c>
      <c r="G330" s="14" t="str">
        <f>IFERROR(__xludf.DUMMYFUNCTION("REGEXEXTRACT(F330,""\d.\d+%"")"),"0.13%")</f>
        <v>0.13%</v>
      </c>
      <c r="H330" s="17">
        <v>0.0013</v>
      </c>
      <c r="I330" s="14">
        <v>11.0</v>
      </c>
      <c r="J330" s="22" t="s">
        <v>2293</v>
      </c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24" t="s">
        <v>2294</v>
      </c>
      <c r="B331" s="24" t="s">
        <v>2295</v>
      </c>
      <c r="C331" s="20" t="s">
        <v>2296</v>
      </c>
      <c r="D331" s="16" t="str">
        <f>IFERROR(__xludf.DUMMYFUNCTION("REGEXREPLACE(C331,""https://adastat.net/accounts/"","""")"),"b0c18260f3b70886e9b2641fd5897526ea5e3da1e10c20f4c0e9f4a9")</f>
        <v>b0c18260f3b70886e9b2641fd5897526ea5e3da1e10c20f4c0e9f4a9</v>
      </c>
      <c r="E331" s="16" t="s">
        <v>2297</v>
      </c>
      <c r="F331" s="14" t="s">
        <v>2298</v>
      </c>
      <c r="G331" s="14" t="str">
        <f>IFERROR(__xludf.DUMMYFUNCTION("REGEXEXTRACT(F331,""\d.\d+%"")"),"0.05%")</f>
        <v>0.05%</v>
      </c>
      <c r="H331" s="17">
        <v>5.0E-4</v>
      </c>
      <c r="I331" s="14">
        <v>11.0</v>
      </c>
      <c r="J331" s="22" t="s">
        <v>2299</v>
      </c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24" t="s">
        <v>2300</v>
      </c>
      <c r="B332" s="24" t="s">
        <v>2301</v>
      </c>
      <c r="C332" s="20" t="s">
        <v>2302</v>
      </c>
      <c r="D332" s="16" t="str">
        <f>IFERROR(__xludf.DUMMYFUNCTION("REGEXREPLACE(C332,""https://adastat.net/accounts/"","""")"),"2b3606b0077d9e0e990d93ee6a2869e814cf967d22dbb759a75a3c57")</f>
        <v>2b3606b0077d9e0e990d93ee6a2869e814cf967d22dbb759a75a3c57</v>
      </c>
      <c r="E332" s="16" t="s">
        <v>2303</v>
      </c>
      <c r="F332" s="14" t="s">
        <v>2304</v>
      </c>
      <c r="G332" s="14" t="str">
        <f>IFERROR(__xludf.DUMMYFUNCTION("REGEXEXTRACT(F332,""\d.\d+%"")"),"0.05%")</f>
        <v>0.05%</v>
      </c>
      <c r="H332" s="17">
        <v>5.0E-4</v>
      </c>
      <c r="I332" s="14">
        <v>11.0</v>
      </c>
      <c r="J332" s="22" t="s">
        <v>2305</v>
      </c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24" t="s">
        <v>2306</v>
      </c>
      <c r="B333" s="24" t="s">
        <v>2307</v>
      </c>
      <c r="C333" s="20" t="s">
        <v>2308</v>
      </c>
      <c r="D333" s="16" t="str">
        <f>IFERROR(__xludf.DUMMYFUNCTION("REGEXREPLACE(C333,""https://adastat.net/accounts/"","""")"),"e8d7d993712beae8513fda5e2ca084290135765bc3528b1d2e054649")</f>
        <v>e8d7d993712beae8513fda5e2ca084290135765bc3528b1d2e054649</v>
      </c>
      <c r="E333" s="16" t="s">
        <v>2309</v>
      </c>
      <c r="F333" s="14" t="s">
        <v>2310</v>
      </c>
      <c r="G333" s="14" t="str">
        <f>IFERROR(__xludf.DUMMYFUNCTION("REGEXEXTRACT(F333,""\d.\d+%"")"),"0.05%")</f>
        <v>0.05%</v>
      </c>
      <c r="H333" s="17">
        <v>5.0E-4</v>
      </c>
      <c r="I333" s="14">
        <v>11.0</v>
      </c>
      <c r="J333" s="22" t="s">
        <v>2311</v>
      </c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24" t="s">
        <v>2312</v>
      </c>
      <c r="B334" s="24" t="s">
        <v>2313</v>
      </c>
      <c r="C334" s="20" t="s">
        <v>2314</v>
      </c>
      <c r="D334" s="16" t="str">
        <f>IFERROR(__xludf.DUMMYFUNCTION("REGEXREPLACE(C334,""https://adastat.net/accounts/"","""")"),"7b1eefc77ace7b443f076a985573bd4576c6912b8535049749a6d924")</f>
        <v>7b1eefc77ace7b443f076a985573bd4576c6912b8535049749a6d924</v>
      </c>
      <c r="E334" s="16" t="s">
        <v>2315</v>
      </c>
      <c r="F334" s="14" t="s">
        <v>2310</v>
      </c>
      <c r="G334" s="14" t="str">
        <f>IFERROR(__xludf.DUMMYFUNCTION("REGEXEXTRACT(F334,""\d.\d+%"")"),"0.05%")</f>
        <v>0.05%</v>
      </c>
      <c r="H334" s="17">
        <v>5.0E-4</v>
      </c>
      <c r="I334" s="14">
        <v>11.0</v>
      </c>
      <c r="J334" s="22" t="s">
        <v>2316</v>
      </c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24" t="s">
        <v>2317</v>
      </c>
      <c r="B335" s="24" t="s">
        <v>2318</v>
      </c>
      <c r="C335" s="20" t="s">
        <v>2319</v>
      </c>
      <c r="D335" s="16" t="str">
        <f>IFERROR(__xludf.DUMMYFUNCTION("REGEXREPLACE(C335,""https://adastat.net/accounts/"","""")"),"906e76347f32187ed0da9b3067a4da92550087574c3f04a7db3a8ed6")</f>
        <v>906e76347f32187ed0da9b3067a4da92550087574c3f04a7db3a8ed6</v>
      </c>
      <c r="E335" s="16" t="s">
        <v>2320</v>
      </c>
      <c r="F335" s="14" t="s">
        <v>806</v>
      </c>
      <c r="G335" s="14" t="str">
        <f>IFERROR(__xludf.DUMMYFUNCTION("REGEXEXTRACT(F335,""\d.\d+%"")"),"0.05%")</f>
        <v>0.05%</v>
      </c>
      <c r="H335" s="17">
        <v>5.0E-4</v>
      </c>
      <c r="I335" s="14">
        <v>11.0</v>
      </c>
      <c r="J335" s="22" t="s">
        <v>2321</v>
      </c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24" t="s">
        <v>2322</v>
      </c>
      <c r="B336" s="24" t="s">
        <v>2323</v>
      </c>
      <c r="C336" s="20" t="s">
        <v>2324</v>
      </c>
      <c r="D336" s="16" t="str">
        <f>IFERROR(__xludf.DUMMYFUNCTION("REGEXREPLACE(C336,""https://adastat.net/accounts/"","""")"),"bc0c35c3d65bf2146c8c626a896594e0cb17b3de6adf2da51c195543")</f>
        <v>bc0c35c3d65bf2146c8c626a896594e0cb17b3de6adf2da51c195543</v>
      </c>
      <c r="E336" s="16" t="s">
        <v>2325</v>
      </c>
      <c r="F336" s="14" t="s">
        <v>806</v>
      </c>
      <c r="G336" s="14" t="str">
        <f>IFERROR(__xludf.DUMMYFUNCTION("REGEXEXTRACT(F336,""\d.\d+%"")"),"0.05%")</f>
        <v>0.05%</v>
      </c>
      <c r="H336" s="17">
        <v>5.0E-4</v>
      </c>
      <c r="I336" s="14">
        <v>11.0</v>
      </c>
      <c r="J336" s="22" t="s">
        <v>2326</v>
      </c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24" t="s">
        <v>2327</v>
      </c>
      <c r="B337" s="24" t="s">
        <v>2328</v>
      </c>
      <c r="C337" s="20" t="s">
        <v>2329</v>
      </c>
      <c r="D337" s="16" t="str">
        <f>IFERROR(__xludf.DUMMYFUNCTION("REGEXREPLACE(C337,""https://adastat.net/accounts/"","""")"),"be35057dce32f6c8a4b4eb486d67a4e182a3d7882081cfb08b22c40e")</f>
        <v>be35057dce32f6c8a4b4eb486d67a4e182a3d7882081cfb08b22c40e</v>
      </c>
      <c r="E337" s="16" t="s">
        <v>2330</v>
      </c>
      <c r="F337" s="14" t="s">
        <v>2067</v>
      </c>
      <c r="G337" s="14" t="str">
        <f>IFERROR(__xludf.DUMMYFUNCTION("REGEXEXTRACT(F337,""\d.\d+%"")"),"0.05%")</f>
        <v>0.05%</v>
      </c>
      <c r="H337" s="17">
        <v>5.0E-4</v>
      </c>
      <c r="I337" s="14">
        <v>11.0</v>
      </c>
      <c r="J337" s="22" t="s">
        <v>2331</v>
      </c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24" t="s">
        <v>2332</v>
      </c>
      <c r="B338" s="24" t="s">
        <v>2333</v>
      </c>
      <c r="C338" s="20" t="s">
        <v>2334</v>
      </c>
      <c r="D338" s="16" t="str">
        <f>IFERROR(__xludf.DUMMYFUNCTION("REGEXREPLACE(C338,""https://adastat.net/accounts/"","""")"),"c188c1f21e8a8a49d2fccc79ca8d2b034cd09dda7f9f1e5c6165dc97")</f>
        <v>c188c1f21e8a8a49d2fccc79ca8d2b034cd09dda7f9f1e5c6165dc97</v>
      </c>
      <c r="E338" s="16" t="s">
        <v>2335</v>
      </c>
      <c r="F338" s="14" t="s">
        <v>2067</v>
      </c>
      <c r="G338" s="14" t="str">
        <f>IFERROR(__xludf.DUMMYFUNCTION("REGEXEXTRACT(F338,""\d.\d+%"")"),"0.05%")</f>
        <v>0.05%</v>
      </c>
      <c r="H338" s="17">
        <v>5.0E-4</v>
      </c>
      <c r="I338" s="14">
        <v>11.0</v>
      </c>
      <c r="J338" s="22" t="s">
        <v>2336</v>
      </c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24" t="s">
        <v>2337</v>
      </c>
      <c r="B339" s="24" t="s">
        <v>2338</v>
      </c>
      <c r="C339" s="20" t="s">
        <v>2339</v>
      </c>
      <c r="D339" s="16" t="str">
        <f>IFERROR(__xludf.DUMMYFUNCTION("REGEXREPLACE(C339,""https://adastat.net/accounts/"","""")"),"a5bdee271f82c55dcdb4416809ce0fbe54ae4284e97cf1b6b89e7ac5")</f>
        <v>a5bdee271f82c55dcdb4416809ce0fbe54ae4284e97cf1b6b89e7ac5</v>
      </c>
      <c r="E339" s="16" t="s">
        <v>2340</v>
      </c>
      <c r="F339" s="14" t="s">
        <v>2067</v>
      </c>
      <c r="G339" s="14" t="str">
        <f>IFERROR(__xludf.DUMMYFUNCTION("REGEXEXTRACT(F339,""\d.\d+%"")"),"0.05%")</f>
        <v>0.05%</v>
      </c>
      <c r="H339" s="17">
        <v>5.0E-4</v>
      </c>
      <c r="I339" s="14">
        <v>11.0</v>
      </c>
      <c r="J339" s="22" t="s">
        <v>2341</v>
      </c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24" t="s">
        <v>2342</v>
      </c>
      <c r="B340" s="24" t="s">
        <v>2343</v>
      </c>
      <c r="C340" s="20" t="s">
        <v>2344</v>
      </c>
      <c r="D340" s="16" t="str">
        <f>IFERROR(__xludf.DUMMYFUNCTION("REGEXREPLACE(C340,""https://adastat.net/accounts/"","""")"),"166069e0874049e7dbc1a0ced087979f2310ef4910dc1567a65a3c9a")</f>
        <v>166069e0874049e7dbc1a0ced087979f2310ef4910dc1567a65a3c9a</v>
      </c>
      <c r="E340" s="16" t="s">
        <v>2345</v>
      </c>
      <c r="F340" s="14" t="s">
        <v>2346</v>
      </c>
      <c r="G340" s="14" t="str">
        <f>IFERROR(__xludf.DUMMYFUNCTION("REGEXEXTRACT(F340,""\d.\d+%"")"),"0.04%")</f>
        <v>0.04%</v>
      </c>
      <c r="H340" s="17">
        <v>4.0E-4</v>
      </c>
      <c r="I340" s="14">
        <v>11.0</v>
      </c>
      <c r="J340" s="22" t="s">
        <v>2347</v>
      </c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24" t="s">
        <v>2348</v>
      </c>
      <c r="B341" s="24" t="s">
        <v>2349</v>
      </c>
      <c r="C341" s="20" t="s">
        <v>2350</v>
      </c>
      <c r="D341" s="16" t="str">
        <f>IFERROR(__xludf.DUMMYFUNCTION("REGEXREPLACE(C341,""https://adastat.net/accounts/"","""")"),"d7e5015256c0b1c25081463ffd4144e84e1c9c14cb7ef0f0bf78cb9a")</f>
        <v>d7e5015256c0b1c25081463ffd4144e84e1c9c14cb7ef0f0bf78cb9a</v>
      </c>
      <c r="E341" s="16" t="s">
        <v>2351</v>
      </c>
      <c r="F341" s="14" t="s">
        <v>2352</v>
      </c>
      <c r="G341" s="14" t="str">
        <f>IFERROR(__xludf.DUMMYFUNCTION("REGEXEXTRACT(F341,""\d.\d+%"")"),"0.04%")</f>
        <v>0.04%</v>
      </c>
      <c r="H341" s="17">
        <v>4.0E-4</v>
      </c>
      <c r="I341" s="14">
        <v>11.0</v>
      </c>
      <c r="J341" s="22" t="s">
        <v>2353</v>
      </c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24" t="s">
        <v>611</v>
      </c>
      <c r="B342" s="24" t="s">
        <v>2354</v>
      </c>
      <c r="C342" s="20" t="s">
        <v>2355</v>
      </c>
      <c r="D342" s="16" t="str">
        <f>IFERROR(__xludf.DUMMYFUNCTION("REGEXREPLACE(C342,""https://adastat.net/accounts/"","""")"),"33a8e3a2c857d8b96fc3f6a0d76345b6f4bdce24ca4071604530518b")</f>
        <v>33a8e3a2c857d8b96fc3f6a0d76345b6f4bdce24ca4071604530518b</v>
      </c>
      <c r="E342" s="16" t="s">
        <v>2356</v>
      </c>
      <c r="F342" s="14" t="s">
        <v>1383</v>
      </c>
      <c r="G342" s="14" t="str">
        <f>IFERROR(__xludf.DUMMYFUNCTION("REGEXEXTRACT(F342,""\d.\d+%"")"),"0.03%")</f>
        <v>0.03%</v>
      </c>
      <c r="H342" s="17">
        <v>3.0E-4</v>
      </c>
      <c r="I342" s="14">
        <v>11.0</v>
      </c>
      <c r="J342" s="22" t="s">
        <v>2357</v>
      </c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24" t="s">
        <v>2358</v>
      </c>
      <c r="B343" s="24" t="s">
        <v>2359</v>
      </c>
      <c r="C343" s="20" t="s">
        <v>2360</v>
      </c>
      <c r="D343" s="16" t="str">
        <f>IFERROR(__xludf.DUMMYFUNCTION("REGEXREPLACE(C343,""https://adastat.net/accounts/"","""")"),"850dc7b5c9a05007fe910a867a9eb586c4a1ceadd0f06e0fb7abf4da")</f>
        <v>850dc7b5c9a05007fe910a867a9eb586c4a1ceadd0f06e0fb7abf4da</v>
      </c>
      <c r="E343" s="16" t="s">
        <v>2361</v>
      </c>
      <c r="F343" s="14" t="s">
        <v>2362</v>
      </c>
      <c r="G343" s="14" t="str">
        <f>IFERROR(__xludf.DUMMYFUNCTION("REGEXEXTRACT(F343,""\d.\d+%"")"),"0.03%")</f>
        <v>0.03%</v>
      </c>
      <c r="H343" s="17">
        <v>3.0E-4</v>
      </c>
      <c r="I343" s="14">
        <v>11.0</v>
      </c>
      <c r="J343" s="22" t="s">
        <v>2363</v>
      </c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24" t="s">
        <v>2364</v>
      </c>
      <c r="B344" s="24" t="s">
        <v>2365</v>
      </c>
      <c r="C344" s="20" t="s">
        <v>2366</v>
      </c>
      <c r="D344" s="16" t="str">
        <f>IFERROR(__xludf.DUMMYFUNCTION("REGEXREPLACE(C344,""https://adastat.net/accounts/"","""")"),"74707d33d9f2f69551d809c6cf1ed38755ad9b83b619ad3070ba7eb9")</f>
        <v>74707d33d9f2f69551d809c6cf1ed38755ad9b83b619ad3070ba7eb9</v>
      </c>
      <c r="E344" s="16" t="s">
        <v>2367</v>
      </c>
      <c r="F344" s="14" t="s">
        <v>2078</v>
      </c>
      <c r="G344" s="14" t="str">
        <f>IFERROR(__xludf.DUMMYFUNCTION("REGEXEXTRACT(F344,""\d.\d+%"")"),"0.03%")</f>
        <v>0.03%</v>
      </c>
      <c r="H344" s="17">
        <v>3.0E-4</v>
      </c>
      <c r="I344" s="14">
        <v>10.0</v>
      </c>
      <c r="J344" s="22" t="s">
        <v>2368</v>
      </c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24" t="s">
        <v>2369</v>
      </c>
      <c r="B345" s="24" t="s">
        <v>2370</v>
      </c>
      <c r="C345" s="20" t="s">
        <v>2371</v>
      </c>
      <c r="D345" s="16" t="str">
        <f>IFERROR(__xludf.DUMMYFUNCTION("REGEXREPLACE(C345,""https://adastat.net/accounts/"","""")"),"65d4c832aeb8e99a44c2a885d8c7039280c050f33bff9d6eb3507158")</f>
        <v>65d4c832aeb8e99a44c2a885d8c7039280c050f33bff9d6eb3507158</v>
      </c>
      <c r="E345" s="16" t="s">
        <v>2372</v>
      </c>
      <c r="F345" s="14" t="s">
        <v>2373</v>
      </c>
      <c r="G345" s="14" t="str">
        <f>IFERROR(__xludf.DUMMYFUNCTION("REGEXEXTRACT(F345,""\d.\d+%"")"),"0.02%")</f>
        <v>0.02%</v>
      </c>
      <c r="H345" s="17">
        <v>2.0E-4</v>
      </c>
      <c r="I345" s="14">
        <v>10.0</v>
      </c>
      <c r="J345" s="22" t="s">
        <v>2374</v>
      </c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24" t="s">
        <v>2375</v>
      </c>
      <c r="B346" s="24" t="s">
        <v>2376</v>
      </c>
      <c r="C346" s="20" t="s">
        <v>2377</v>
      </c>
      <c r="D346" s="16" t="str">
        <f>IFERROR(__xludf.DUMMYFUNCTION("REGEXREPLACE(C346,""https://adastat.net/accounts/"","""")"),"88f8e97d1eea95435956c4c08d720f7e15913fef3a776f2ee428feff")</f>
        <v>88f8e97d1eea95435956c4c08d720f7e15913fef3a776f2ee428feff</v>
      </c>
      <c r="E346" s="16" t="s">
        <v>2378</v>
      </c>
      <c r="F346" s="14" t="s">
        <v>2379</v>
      </c>
      <c r="G346" s="14" t="str">
        <f>IFERROR(__xludf.DUMMYFUNCTION("REGEXEXTRACT(F346,""\d.\d+%"")"),"0.18%")</f>
        <v>0.18%</v>
      </c>
      <c r="H346" s="17">
        <v>0.0018</v>
      </c>
      <c r="I346" s="14">
        <v>10.0</v>
      </c>
      <c r="J346" s="22" t="s">
        <v>2380</v>
      </c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14" t="s">
        <v>468</v>
      </c>
      <c r="B347" s="24" t="s">
        <v>2381</v>
      </c>
      <c r="C347" s="20" t="s">
        <v>2382</v>
      </c>
      <c r="D347" s="16" t="str">
        <f>IFERROR(__xludf.DUMMYFUNCTION("REGEXREPLACE(C347,""https://adastat.net/accounts/"","""")"),"57b2bde718e7b7c7d907cfbc8672846c7fbb7774568dfb2add02508a")</f>
        <v>57b2bde718e7b7c7d907cfbc8672846c7fbb7774568dfb2add02508a</v>
      </c>
      <c r="E347" s="16" t="s">
        <v>2383</v>
      </c>
      <c r="F347" s="14" t="s">
        <v>538</v>
      </c>
      <c r="G347" s="14" t="str">
        <f>IFERROR(__xludf.DUMMYFUNCTION("REGEXEXTRACT(F347,""\d.\d+%"")"),"0.02%")</f>
        <v>0.02%</v>
      </c>
      <c r="H347" s="17">
        <v>2.0E-4</v>
      </c>
      <c r="I347" s="14">
        <v>10.0</v>
      </c>
      <c r="J347" s="22" t="s">
        <v>2384</v>
      </c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24" t="s">
        <v>2385</v>
      </c>
      <c r="B348" s="24" t="s">
        <v>2386</v>
      </c>
      <c r="C348" s="20" t="s">
        <v>2387</v>
      </c>
      <c r="D348" s="16" t="str">
        <f>IFERROR(__xludf.DUMMYFUNCTION("REGEXREPLACE(C348,""https://adastat.net/accounts/"","""")"),"d18239471263bd5e89a08d52f8c58b6f874384db9e8cbaf2b35f31dc")</f>
        <v>d18239471263bd5e89a08d52f8c58b6f874384db9e8cbaf2b35f31dc</v>
      </c>
      <c r="E348" s="16" t="s">
        <v>2388</v>
      </c>
      <c r="F348" s="14" t="s">
        <v>2389</v>
      </c>
      <c r="G348" s="14" t="str">
        <f>IFERROR(__xludf.DUMMYFUNCTION("REGEXEXTRACT(F348,""\d.\d+%"")"),"0.02%")</f>
        <v>0.02%</v>
      </c>
      <c r="H348" s="17">
        <v>2.0E-4</v>
      </c>
      <c r="I348" s="14">
        <v>10.0</v>
      </c>
      <c r="J348" s="22" t="s">
        <v>2390</v>
      </c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24" t="s">
        <v>2391</v>
      </c>
      <c r="B349" s="24" t="s">
        <v>2392</v>
      </c>
      <c r="C349" s="20" t="s">
        <v>2393</v>
      </c>
      <c r="D349" s="16" t="str">
        <f>IFERROR(__xludf.DUMMYFUNCTION("REGEXREPLACE(C349,""https://adastat.net/accounts/"","""")"),"e8c25f48134190dddfc2f7319750a746f5bdf10e5cb9dd758fef8443")</f>
        <v>e8c25f48134190dddfc2f7319750a746f5bdf10e5cb9dd758fef8443</v>
      </c>
      <c r="E349" s="16" t="s">
        <v>2394</v>
      </c>
      <c r="F349" s="14" t="s">
        <v>1807</v>
      </c>
      <c r="G349" s="14" t="str">
        <f>IFERROR(__xludf.DUMMYFUNCTION("REGEXEXTRACT(F349,""\d.\d+%"")"),"0.02%")</f>
        <v>0.02%</v>
      </c>
      <c r="H349" s="17">
        <v>2.0E-4</v>
      </c>
      <c r="I349" s="14">
        <v>10.0</v>
      </c>
      <c r="J349" s="22" t="s">
        <v>2395</v>
      </c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24" t="s">
        <v>1225</v>
      </c>
      <c r="B350" s="24" t="s">
        <v>2396</v>
      </c>
      <c r="C350" s="20" t="s">
        <v>2397</v>
      </c>
      <c r="D350" s="16" t="str">
        <f>IFERROR(__xludf.DUMMYFUNCTION("REGEXREPLACE(C350,""https://adastat.net/accounts/"","""")"),"7ab8875da44da279b336703da051d0896ef701b78f4f9e9ebad66a37")</f>
        <v>7ab8875da44da279b336703da051d0896ef701b78f4f9e9ebad66a37</v>
      </c>
      <c r="E350" s="16" t="s">
        <v>2398</v>
      </c>
      <c r="F350" s="14" t="s">
        <v>2399</v>
      </c>
      <c r="G350" s="14" t="str">
        <f>IFERROR(__xludf.DUMMYFUNCTION("REGEXEXTRACT(F350,""\d.\d+%"")"),"0.02%")</f>
        <v>0.02%</v>
      </c>
      <c r="H350" s="17">
        <v>2.0E-4</v>
      </c>
      <c r="I350" s="14">
        <v>10.0</v>
      </c>
      <c r="J350" s="22" t="s">
        <v>2400</v>
      </c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24" t="s">
        <v>1614</v>
      </c>
      <c r="B351" s="24" t="s">
        <v>2401</v>
      </c>
      <c r="C351" s="20" t="s">
        <v>2402</v>
      </c>
      <c r="D351" s="16" t="str">
        <f>IFERROR(__xludf.DUMMYFUNCTION("REGEXREPLACE(C351,""https://adastat.net/accounts/"","""")"),"20bcf4a58aa926a1e0d89a875e74852a362b885b534f823a56dc02ac")</f>
        <v>20bcf4a58aa926a1e0d89a875e74852a362b885b534f823a56dc02ac</v>
      </c>
      <c r="E351" s="16" t="s">
        <v>2403</v>
      </c>
      <c r="F351" s="14" t="s">
        <v>1100</v>
      </c>
      <c r="G351" s="14" t="str">
        <f>IFERROR(__xludf.DUMMYFUNCTION("REGEXEXTRACT(F351,""\d.\d+%"")"),"0.10%")</f>
        <v>0.10%</v>
      </c>
      <c r="H351" s="17">
        <v>0.001</v>
      </c>
      <c r="I351" s="14">
        <v>10.0</v>
      </c>
      <c r="J351" s="22" t="s">
        <v>2404</v>
      </c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24" t="s">
        <v>2405</v>
      </c>
      <c r="B352" s="24" t="s">
        <v>2406</v>
      </c>
      <c r="C352" s="20" t="s">
        <v>2407</v>
      </c>
      <c r="D352" s="16" t="str">
        <f>IFERROR(__xludf.DUMMYFUNCTION("REGEXREPLACE(C352,""https://adastat.net/accounts/"","""")"),"7e8e16462417aaf4d82249228050eb66b16a143c0433b08de794675f")</f>
        <v>7e8e16462417aaf4d82249228050eb66b16a143c0433b08de794675f</v>
      </c>
      <c r="E352" s="16" t="s">
        <v>2408</v>
      </c>
      <c r="F352" s="14" t="s">
        <v>2409</v>
      </c>
      <c r="G352" s="14" t="str">
        <f>IFERROR(__xludf.DUMMYFUNCTION("REGEXEXTRACT(F352,""\d.\d+%"")"),"0.10%")</f>
        <v>0.10%</v>
      </c>
      <c r="H352" s="17">
        <v>0.001</v>
      </c>
      <c r="I352" s="14">
        <v>10.0</v>
      </c>
      <c r="J352" s="22" t="s">
        <v>2410</v>
      </c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24" t="s">
        <v>2411</v>
      </c>
      <c r="B353" s="24" t="s">
        <v>2412</v>
      </c>
      <c r="C353" s="20" t="s">
        <v>2413</v>
      </c>
      <c r="D353" s="16" t="str">
        <f>IFERROR(__xludf.DUMMYFUNCTION("REGEXREPLACE(C353,""https://adastat.net/accounts/"","""")"),"085e408d9fff9a1e8f471c8ad5d65266eb6bbb8daa1a1228fffc64fb")</f>
        <v>085e408d9fff9a1e8f471c8ad5d65266eb6bbb8daa1a1228fffc64fb</v>
      </c>
      <c r="E353" s="16" t="s">
        <v>2414</v>
      </c>
      <c r="F353" s="14" t="s">
        <v>2415</v>
      </c>
      <c r="G353" s="14" t="str">
        <f>IFERROR(__xludf.DUMMYFUNCTION("REGEXEXTRACT(F353,""\d.\d+%"")"),"0.09%")</f>
        <v>0.09%</v>
      </c>
      <c r="H353" s="17">
        <v>9.0E-4</v>
      </c>
      <c r="I353" s="14">
        <v>10.0</v>
      </c>
      <c r="J353" s="22" t="s">
        <v>2416</v>
      </c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24" t="s">
        <v>2417</v>
      </c>
      <c r="B354" s="24" t="s">
        <v>2418</v>
      </c>
      <c r="C354" s="20" t="s">
        <v>2419</v>
      </c>
      <c r="D354" s="16" t="str">
        <f>IFERROR(__xludf.DUMMYFUNCTION("REGEXREPLACE(C354,""https://adastat.net/accounts/"","""")"),"3e75029b4d49c5a1dd857e22acd088f8978970c8d40e5d339fa96318")</f>
        <v>3e75029b4d49c5a1dd857e22acd088f8978970c8d40e5d339fa96318</v>
      </c>
      <c r="E354" s="16" t="s">
        <v>2420</v>
      </c>
      <c r="F354" s="14" t="s">
        <v>2421</v>
      </c>
      <c r="G354" s="14" t="str">
        <f>IFERROR(__xludf.DUMMYFUNCTION("REGEXEXTRACT(F354,""\d.\d+%"")"),"0.06%")</f>
        <v>0.06%</v>
      </c>
      <c r="H354" s="17">
        <v>6.0E-4</v>
      </c>
      <c r="I354" s="14">
        <v>10.0</v>
      </c>
      <c r="J354" s="22" t="s">
        <v>2422</v>
      </c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24" t="s">
        <v>2423</v>
      </c>
      <c r="B355" s="24" t="s">
        <v>2424</v>
      </c>
      <c r="C355" s="20" t="s">
        <v>2425</v>
      </c>
      <c r="D355" s="16" t="str">
        <f>IFERROR(__xludf.DUMMYFUNCTION("REGEXREPLACE(C355,""https://adastat.net/accounts/"","""")"),"8866f342122a05ca634068ef3a27cdcbb8c3e73399a58f5c34f2104a")</f>
        <v>8866f342122a05ca634068ef3a27cdcbb8c3e73399a58f5c34f2104a</v>
      </c>
      <c r="E355" s="16" t="s">
        <v>2426</v>
      </c>
      <c r="F355" s="14" t="s">
        <v>2427</v>
      </c>
      <c r="G355" s="14" t="str">
        <f>IFERROR(__xludf.DUMMYFUNCTION("REGEXEXTRACT(F355,""\d.\d+%"")"),"0.05%")</f>
        <v>0.05%</v>
      </c>
      <c r="H355" s="17">
        <v>5.0E-4</v>
      </c>
      <c r="I355" s="14">
        <v>10.0</v>
      </c>
      <c r="J355" s="22" t="s">
        <v>2428</v>
      </c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24" t="s">
        <v>2429</v>
      </c>
      <c r="B356" s="24" t="s">
        <v>2430</v>
      </c>
      <c r="C356" s="20" t="s">
        <v>2431</v>
      </c>
      <c r="D356" s="16" t="str">
        <f>IFERROR(__xludf.DUMMYFUNCTION("REGEXREPLACE(C356,""https://adastat.net/accounts/"","""")"),"c0bc72e7a5c2fdd606073d46de405e15d73f01664643e789880128f5")</f>
        <v>c0bc72e7a5c2fdd606073d46de405e15d73f01664643e789880128f5</v>
      </c>
      <c r="E356" s="16" t="s">
        <v>2432</v>
      </c>
      <c r="F356" s="14" t="s">
        <v>2433</v>
      </c>
      <c r="G356" s="14" t="str">
        <f>IFERROR(__xludf.DUMMYFUNCTION("REGEXEXTRACT(F356,""\d.\d+%"")"),"0.05%")</f>
        <v>0.05%</v>
      </c>
      <c r="H356" s="17">
        <v>5.0E-4</v>
      </c>
      <c r="I356" s="14">
        <v>10.0</v>
      </c>
      <c r="J356" s="22" t="s">
        <v>2434</v>
      </c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24" t="s">
        <v>2435</v>
      </c>
      <c r="B357" s="24" t="s">
        <v>2436</v>
      </c>
      <c r="C357" s="20" t="s">
        <v>2437</v>
      </c>
      <c r="D357" s="16" t="str">
        <f>IFERROR(__xludf.DUMMYFUNCTION("REGEXREPLACE(C357,""https://adastat.net/accounts/"","""")"),"505f55f94e124e1601b4cb2bc8081b9e9c77ce3ff593ccf09520f3c5")</f>
        <v>505f55f94e124e1601b4cb2bc8081b9e9c77ce3ff593ccf09520f3c5</v>
      </c>
      <c r="E357" s="16" t="s">
        <v>2438</v>
      </c>
      <c r="F357" s="14" t="s">
        <v>2433</v>
      </c>
      <c r="G357" s="14" t="str">
        <f>IFERROR(__xludf.DUMMYFUNCTION("REGEXEXTRACT(F357,""\d.\d+%"")"),"0.05%")</f>
        <v>0.05%</v>
      </c>
      <c r="H357" s="17">
        <v>5.0E-4</v>
      </c>
      <c r="I357" s="14">
        <v>10.0</v>
      </c>
      <c r="J357" s="22" t="s">
        <v>2439</v>
      </c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24" t="s">
        <v>2440</v>
      </c>
      <c r="B358" s="24" t="s">
        <v>2441</v>
      </c>
      <c r="C358" s="20" t="s">
        <v>2442</v>
      </c>
      <c r="D358" s="16" t="str">
        <f>IFERROR(__xludf.DUMMYFUNCTION("REGEXREPLACE(C358,""https://adastat.net/accounts/"","""")"),"87007f14d423526c4745d94ce66ee4c50de2e97f6bf00e29fd28a689")</f>
        <v>87007f14d423526c4745d94ce66ee4c50de2e97f6bf00e29fd28a689</v>
      </c>
      <c r="E358" s="16" t="s">
        <v>2443</v>
      </c>
      <c r="F358" s="14" t="s">
        <v>2433</v>
      </c>
      <c r="G358" s="14" t="str">
        <f>IFERROR(__xludf.DUMMYFUNCTION("REGEXEXTRACT(F358,""\d.\d+%"")"),"0.05%")</f>
        <v>0.05%</v>
      </c>
      <c r="H358" s="17">
        <v>5.0E-4</v>
      </c>
      <c r="I358" s="14">
        <v>10.0</v>
      </c>
      <c r="J358" s="22" t="s">
        <v>2444</v>
      </c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24" t="s">
        <v>2445</v>
      </c>
      <c r="B359" s="24" t="s">
        <v>2446</v>
      </c>
      <c r="C359" s="20" t="s">
        <v>2447</v>
      </c>
      <c r="D359" s="16" t="str">
        <f>IFERROR(__xludf.DUMMYFUNCTION("REGEXREPLACE(C359,""https://adastat.net/accounts/"","""")"),"0efaedc820603bc3e6b9fbd0ca2ed45892b6409d56dc3ee8afdb8b50")</f>
        <v>0efaedc820603bc3e6b9fbd0ca2ed45892b6409d56dc3ee8afdb8b50</v>
      </c>
      <c r="E359" s="16" t="s">
        <v>2448</v>
      </c>
      <c r="F359" s="14" t="s">
        <v>2449</v>
      </c>
      <c r="G359" s="14" t="str">
        <f>IFERROR(__xludf.DUMMYFUNCTION("REGEXEXTRACT(F359,""\d.\d+%"")"),"0.05%")</f>
        <v>0.05%</v>
      </c>
      <c r="H359" s="17">
        <v>5.0E-4</v>
      </c>
      <c r="I359" s="14">
        <v>10.0</v>
      </c>
      <c r="J359" s="22" t="s">
        <v>2450</v>
      </c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24" t="s">
        <v>2451</v>
      </c>
      <c r="B360" s="24" t="s">
        <v>2452</v>
      </c>
      <c r="C360" s="20" t="s">
        <v>2453</v>
      </c>
      <c r="D360" s="16" t="str">
        <f>IFERROR(__xludf.DUMMYFUNCTION("REGEXREPLACE(C360,""https://adastat.net/accounts/"","""")"),"ba45bfc9024369bf95375071ed76bfb331a6706dad1e7fb9cec72890")</f>
        <v>ba45bfc9024369bf95375071ed76bfb331a6706dad1e7fb9cec72890</v>
      </c>
      <c r="E360" s="16" t="s">
        <v>2454</v>
      </c>
      <c r="F360" s="14" t="s">
        <v>2455</v>
      </c>
      <c r="G360" s="14" t="str">
        <f>IFERROR(__xludf.DUMMYFUNCTION("REGEXEXTRACT(F360,""\d.\d+%"")"),"0.05%")</f>
        <v>0.05%</v>
      </c>
      <c r="H360" s="17">
        <v>5.0E-4</v>
      </c>
      <c r="I360" s="14">
        <v>10.0</v>
      </c>
      <c r="J360" s="22" t="s">
        <v>2456</v>
      </c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24" t="s">
        <v>1185</v>
      </c>
      <c r="B361" s="24" t="s">
        <v>2457</v>
      </c>
      <c r="C361" s="20" t="s">
        <v>2458</v>
      </c>
      <c r="D361" s="16" t="str">
        <f>IFERROR(__xludf.DUMMYFUNCTION("REGEXREPLACE(C361,""https://adastat.net/accounts/"","""")"),"ef38e50a938771061a73b582a1b20cf7d778d5126aba84666b76cf4d")</f>
        <v>ef38e50a938771061a73b582a1b20cf7d778d5126aba84666b76cf4d</v>
      </c>
      <c r="E361" s="16" t="s">
        <v>2459</v>
      </c>
      <c r="F361" s="14" t="s">
        <v>2298</v>
      </c>
      <c r="G361" s="14" t="str">
        <f>IFERROR(__xludf.DUMMYFUNCTION("REGEXEXTRACT(F361,""\d.\d+%"")"),"0.05%")</f>
        <v>0.05%</v>
      </c>
      <c r="H361" s="17">
        <v>5.0E-4</v>
      </c>
      <c r="I361" s="14">
        <v>10.0</v>
      </c>
      <c r="J361" s="22" t="s">
        <v>2460</v>
      </c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24" t="s">
        <v>2461</v>
      </c>
      <c r="B362" s="24" t="s">
        <v>2462</v>
      </c>
      <c r="C362" s="20" t="s">
        <v>2463</v>
      </c>
      <c r="D362" s="16" t="str">
        <f>IFERROR(__xludf.DUMMYFUNCTION("REGEXREPLACE(C362,""https://adastat.net/accounts/"","""")"),"3a3110884d72b191ca3f9b6808f33b3b2784a360be2c5327a7ebc424")</f>
        <v>3a3110884d72b191ca3f9b6808f33b3b2784a360be2c5327a7ebc424</v>
      </c>
      <c r="E362" s="16" t="s">
        <v>2464</v>
      </c>
      <c r="F362" s="14" t="s">
        <v>2298</v>
      </c>
      <c r="G362" s="14" t="str">
        <f>IFERROR(__xludf.DUMMYFUNCTION("REGEXEXTRACT(F362,""\d.\d+%"")"),"0.05%")</f>
        <v>0.05%</v>
      </c>
      <c r="H362" s="17">
        <v>5.0E-4</v>
      </c>
      <c r="I362" s="14">
        <v>10.0</v>
      </c>
      <c r="J362" s="22" t="s">
        <v>2465</v>
      </c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24" t="s">
        <v>2466</v>
      </c>
      <c r="B363" s="24" t="s">
        <v>2467</v>
      </c>
      <c r="C363" s="20" t="s">
        <v>2468</v>
      </c>
      <c r="D363" s="16" t="str">
        <f>IFERROR(__xludf.DUMMYFUNCTION("REGEXREPLACE(C363,""https://adastat.net/accounts/"","""")"),"08287797e6e62bdf3dc2611acf3873a4826fdf60684ec7674ff67ef5")</f>
        <v>08287797e6e62bdf3dc2611acf3873a4826fdf60684ec7674ff67ef5</v>
      </c>
      <c r="E363" s="16" t="s">
        <v>2469</v>
      </c>
      <c r="F363" s="14" t="s">
        <v>806</v>
      </c>
      <c r="G363" s="14" t="str">
        <f>IFERROR(__xludf.DUMMYFUNCTION("REGEXEXTRACT(F363,""\d.\d+%"")"),"0.05%")</f>
        <v>0.05%</v>
      </c>
      <c r="H363" s="17">
        <v>5.0E-4</v>
      </c>
      <c r="I363" s="14">
        <v>10.0</v>
      </c>
      <c r="J363" s="22" t="s">
        <v>2470</v>
      </c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24" t="s">
        <v>2471</v>
      </c>
      <c r="B364" s="24" t="s">
        <v>2472</v>
      </c>
      <c r="C364" s="20" t="s">
        <v>2473</v>
      </c>
      <c r="D364" s="16" t="str">
        <f>IFERROR(__xludf.DUMMYFUNCTION("REGEXREPLACE(C364,""https://adastat.net/accounts/"","""")"),"125a67753b5a51022d4f380633ddf7a1bded4a40e49882d1d96746b2")</f>
        <v>125a67753b5a51022d4f380633ddf7a1bded4a40e49882d1d96746b2</v>
      </c>
      <c r="E364" s="16" t="s">
        <v>2474</v>
      </c>
      <c r="F364" s="14" t="s">
        <v>806</v>
      </c>
      <c r="G364" s="14" t="str">
        <f>IFERROR(__xludf.DUMMYFUNCTION("REGEXEXTRACT(F364,""\d.\d+%"")"),"0.05%")</f>
        <v>0.05%</v>
      </c>
      <c r="H364" s="17">
        <v>5.0E-4</v>
      </c>
      <c r="I364" s="14">
        <v>10.0</v>
      </c>
      <c r="J364" s="22" t="s">
        <v>2475</v>
      </c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24" t="s">
        <v>2476</v>
      </c>
      <c r="B365" s="24" t="s">
        <v>2477</v>
      </c>
      <c r="C365" s="20" t="s">
        <v>2478</v>
      </c>
      <c r="D365" s="16" t="str">
        <f>IFERROR(__xludf.DUMMYFUNCTION("REGEXREPLACE(C365,""https://adastat.net/accounts/"","""")"),"650185f051dbaa6d46d4d9491cc80688ff8aa578145d3e835966e4fc")</f>
        <v>650185f051dbaa6d46d4d9491cc80688ff8aa578145d3e835966e4fc</v>
      </c>
      <c r="E365" s="16" t="s">
        <v>2479</v>
      </c>
      <c r="F365" s="14" t="s">
        <v>806</v>
      </c>
      <c r="G365" s="14" t="str">
        <f>IFERROR(__xludf.DUMMYFUNCTION("REGEXEXTRACT(F365,""\d.\d+%"")"),"0.05%")</f>
        <v>0.05%</v>
      </c>
      <c r="H365" s="17">
        <v>5.0E-4</v>
      </c>
      <c r="I365" s="14">
        <v>10.0</v>
      </c>
      <c r="J365" s="22" t="s">
        <v>2480</v>
      </c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24" t="s">
        <v>2481</v>
      </c>
      <c r="B366" s="24" t="s">
        <v>2482</v>
      </c>
      <c r="C366" s="20" t="s">
        <v>2483</v>
      </c>
      <c r="D366" s="16" t="str">
        <f>IFERROR(__xludf.DUMMYFUNCTION("REGEXREPLACE(C366,""https://adastat.net/accounts/"","""")"),"6daf88ddf7464a2e9312bcca081ac2ea59d5386de83eb6d3f32ce03b")</f>
        <v>6daf88ddf7464a2e9312bcca081ac2ea59d5386de83eb6d3f32ce03b</v>
      </c>
      <c r="E366" s="16" t="s">
        <v>2484</v>
      </c>
      <c r="F366" s="14" t="s">
        <v>2067</v>
      </c>
      <c r="G366" s="14" t="str">
        <f>IFERROR(__xludf.DUMMYFUNCTION("REGEXEXTRACT(F366,""\d.\d+%"")"),"0.05%")</f>
        <v>0.05%</v>
      </c>
      <c r="H366" s="17">
        <v>5.0E-4</v>
      </c>
      <c r="I366" s="14">
        <v>10.0</v>
      </c>
      <c r="J366" s="22" t="s">
        <v>2485</v>
      </c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24" t="s">
        <v>2486</v>
      </c>
      <c r="B367" s="24" t="s">
        <v>2487</v>
      </c>
      <c r="C367" s="20" t="s">
        <v>2488</v>
      </c>
      <c r="D367" s="16" t="str">
        <f>IFERROR(__xludf.DUMMYFUNCTION("REGEXREPLACE(C367,""https://adastat.net/accounts/"","""")"),"f88eb3e939afcbb05a73a3d4e1d265cfc4fbecee0e787da3fbc16bf5")</f>
        <v>f88eb3e939afcbb05a73a3d4e1d265cfc4fbecee0e787da3fbc16bf5</v>
      </c>
      <c r="E367" s="16" t="s">
        <v>2489</v>
      </c>
      <c r="F367" s="14" t="s">
        <v>2490</v>
      </c>
      <c r="G367" s="14" t="str">
        <f>IFERROR(__xludf.DUMMYFUNCTION("REGEXEXTRACT(F367,""\d.\d+%"")"),"0.04%")</f>
        <v>0.04%</v>
      </c>
      <c r="H367" s="17">
        <v>4.0E-4</v>
      </c>
      <c r="I367" s="14">
        <v>10.0</v>
      </c>
      <c r="J367" s="22" t="s">
        <v>2491</v>
      </c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24" t="s">
        <v>2358</v>
      </c>
      <c r="B368" s="24" t="s">
        <v>2492</v>
      </c>
      <c r="C368" s="20" t="s">
        <v>2493</v>
      </c>
      <c r="D368" s="16" t="str">
        <f>IFERROR(__xludf.DUMMYFUNCTION("REGEXREPLACE(C368,""https://adastat.net/accounts/"","""")"),"c8c74ef0e62464567c6a9f722eae0d4b7eed7074e39cbc9a647e1e4a")</f>
        <v>c8c74ef0e62464567c6a9f722eae0d4b7eed7074e39cbc9a647e1e4a</v>
      </c>
      <c r="E368" s="16" t="s">
        <v>2494</v>
      </c>
      <c r="F368" s="14" t="s">
        <v>2495</v>
      </c>
      <c r="G368" s="14" t="str">
        <f>IFERROR(__xludf.DUMMYFUNCTION("REGEXEXTRACT(F368,""\d.\d+%"")"),"0.04%")</f>
        <v>0.04%</v>
      </c>
      <c r="H368" s="17">
        <v>4.0E-4</v>
      </c>
      <c r="I368" s="14">
        <v>10.0</v>
      </c>
      <c r="J368" s="22" t="s">
        <v>2496</v>
      </c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24" t="s">
        <v>2497</v>
      </c>
      <c r="B369" s="24" t="s">
        <v>2498</v>
      </c>
      <c r="C369" s="20" t="s">
        <v>2499</v>
      </c>
      <c r="D369" s="16" t="str">
        <f>IFERROR(__xludf.DUMMYFUNCTION("REGEXREPLACE(C369,""https://adastat.net/accounts/"","""")"),"3a39cef3b3f2d0f1ce4ae75d2368f525b442447206396d645d96c50e")</f>
        <v>3a39cef3b3f2d0f1ce4ae75d2368f525b442447206396d645d96c50e</v>
      </c>
      <c r="E369" s="16" t="s">
        <v>2500</v>
      </c>
      <c r="F369" s="14" t="s">
        <v>1330</v>
      </c>
      <c r="G369" s="14" t="str">
        <f>IFERROR(__xludf.DUMMYFUNCTION("REGEXEXTRACT(F369,""\d.\d+%"")"),"0.03%")</f>
        <v>0.03%</v>
      </c>
      <c r="H369" s="17">
        <v>3.0E-4</v>
      </c>
      <c r="I369" s="14">
        <v>10.0</v>
      </c>
      <c r="J369" s="22" t="s">
        <v>2501</v>
      </c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24" t="s">
        <v>2502</v>
      </c>
      <c r="B370" s="24" t="s">
        <v>2503</v>
      </c>
      <c r="C370" s="20" t="s">
        <v>2504</v>
      </c>
      <c r="D370" s="16" t="str">
        <f>IFERROR(__xludf.DUMMYFUNCTION("REGEXREPLACE(C370,""https://adastat.net/accounts/"","""")"),"a10446a185419b15b63fa675dd5fc3b7cacf74f5fd106534a4fa3ac4")</f>
        <v>a10446a185419b15b63fa675dd5fc3b7cacf74f5fd106534a4fa3ac4</v>
      </c>
      <c r="E370" s="16" t="s">
        <v>2505</v>
      </c>
      <c r="F370" s="14" t="s">
        <v>1881</v>
      </c>
      <c r="G370" s="14" t="str">
        <f>IFERROR(__xludf.DUMMYFUNCTION("REGEXEXTRACT(F370,""\d.\d+%"")"),"0.03%")</f>
        <v>0.03%</v>
      </c>
      <c r="H370" s="17">
        <v>3.0E-4</v>
      </c>
      <c r="I370" s="14">
        <v>10.0</v>
      </c>
      <c r="J370" s="22" t="s">
        <v>2506</v>
      </c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24" t="s">
        <v>2507</v>
      </c>
      <c r="B371" s="24" t="s">
        <v>2508</v>
      </c>
      <c r="C371" s="20" t="s">
        <v>2509</v>
      </c>
      <c r="D371" s="16" t="str">
        <f>IFERROR(__xludf.DUMMYFUNCTION("REGEXREPLACE(C371,""https://adastat.net/accounts/"","""")"),"8c31fb272f8471f645afbabc955685850decff3040cee9a9117de6cb")</f>
        <v>8c31fb272f8471f645afbabc955685850decff3040cee9a9117de6cb</v>
      </c>
      <c r="E371" s="16" t="s">
        <v>2510</v>
      </c>
      <c r="F371" s="14" t="s">
        <v>2268</v>
      </c>
      <c r="G371" s="14" t="str">
        <f>IFERROR(__xludf.DUMMYFUNCTION("REGEXEXTRACT(F371,""\d.\d+%"")"),"0.03%")</f>
        <v>0.03%</v>
      </c>
      <c r="H371" s="17">
        <v>3.0E-4</v>
      </c>
      <c r="I371" s="14">
        <v>9.0</v>
      </c>
      <c r="J371" s="22" t="s">
        <v>2511</v>
      </c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24" t="s">
        <v>2369</v>
      </c>
      <c r="B372" s="24" t="s">
        <v>2512</v>
      </c>
      <c r="C372" s="20" t="s">
        <v>2513</v>
      </c>
      <c r="D372" s="16" t="str">
        <f>IFERROR(__xludf.DUMMYFUNCTION("REGEXREPLACE(C372,""https://adastat.net/accounts/"","""")"),"21be8782824de6e302e1fc0fdc7e1f44be474074e1fdbc2c019c7207")</f>
        <v>21be8782824de6e302e1fc0fdc7e1f44be474074e1fdbc2c019c7207</v>
      </c>
      <c r="E372" s="16" t="s">
        <v>2514</v>
      </c>
      <c r="F372" s="14" t="s">
        <v>2515</v>
      </c>
      <c r="G372" s="14" t="str">
        <f>IFERROR(__xludf.DUMMYFUNCTION("REGEXEXTRACT(F372,""\d.\d+%"")"),"0.02%")</f>
        <v>0.02%</v>
      </c>
      <c r="H372" s="17">
        <v>2.0E-4</v>
      </c>
      <c r="I372" s="14">
        <v>9.0</v>
      </c>
      <c r="J372" s="22" t="s">
        <v>2516</v>
      </c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24" t="s">
        <v>2517</v>
      </c>
      <c r="B373" s="24" t="s">
        <v>2518</v>
      </c>
      <c r="C373" s="20" t="s">
        <v>2519</v>
      </c>
      <c r="D373" s="16" t="str">
        <f>IFERROR(__xludf.DUMMYFUNCTION("REGEXREPLACE(C373,""https://adastat.net/accounts/"","""")"),"4fcb385d302c5a7764de1fbbe8130e654628803d0ca6a5ddb1facbdb")</f>
        <v>4fcb385d302c5a7764de1fbbe8130e654628803d0ca6a5ddb1facbdb</v>
      </c>
      <c r="E373" s="16" t="s">
        <v>2520</v>
      </c>
      <c r="F373" s="14" t="s">
        <v>2035</v>
      </c>
      <c r="G373" s="14" t="str">
        <f>IFERROR(__xludf.DUMMYFUNCTION("REGEXEXTRACT(F373,""\d.\d+%"")"),"0.02%")</f>
        <v>0.02%</v>
      </c>
      <c r="H373" s="17">
        <v>2.0E-4</v>
      </c>
      <c r="I373" s="14">
        <v>9.0</v>
      </c>
      <c r="J373" s="22" t="s">
        <v>2521</v>
      </c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24" t="s">
        <v>2369</v>
      </c>
      <c r="B374" s="24" t="s">
        <v>2522</v>
      </c>
      <c r="C374" s="20" t="s">
        <v>2523</v>
      </c>
      <c r="D374" s="16" t="str">
        <f>IFERROR(__xludf.DUMMYFUNCTION("REGEXREPLACE(C374,""https://adastat.net/accounts/"","""")"),"adf52f8588f3d20d302a9871ae71b564b9a087caf0e80bb749ed2c20")</f>
        <v>adf52f8588f3d20d302a9871ae71b564b9a087caf0e80bb749ed2c20</v>
      </c>
      <c r="E374" s="16" t="s">
        <v>2524</v>
      </c>
      <c r="F374" s="14" t="s">
        <v>1861</v>
      </c>
      <c r="G374" s="14" t="str">
        <f>IFERROR(__xludf.DUMMYFUNCTION("REGEXEXTRACT(F374,""\d.\d+%"")"),"0.02%")</f>
        <v>0.02%</v>
      </c>
      <c r="H374" s="17">
        <v>2.0E-4</v>
      </c>
      <c r="I374" s="14">
        <v>9.0</v>
      </c>
      <c r="J374" s="22" t="s">
        <v>2525</v>
      </c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24" t="s">
        <v>2526</v>
      </c>
      <c r="B375" s="24" t="s">
        <v>2527</v>
      </c>
      <c r="C375" s="20" t="s">
        <v>2528</v>
      </c>
      <c r="D375" s="16" t="str">
        <f>IFERROR(__xludf.DUMMYFUNCTION("REGEXREPLACE(C375,""https://adastat.net/accounts/"","""")"),"d9b3aff95424ddefd047e829c37fc7a6749ba01ed08c2d3da465961c")</f>
        <v>d9b3aff95424ddefd047e829c37fc7a6749ba01ed08c2d3da465961c</v>
      </c>
      <c r="E375" s="16" t="s">
        <v>2529</v>
      </c>
      <c r="F375" s="14" t="s">
        <v>2530</v>
      </c>
      <c r="G375" s="14" t="str">
        <f>IFERROR(__xludf.DUMMYFUNCTION("REGEXEXTRACT(F375,""\d.\d+%"")"),"0.16%")</f>
        <v>0.16%</v>
      </c>
      <c r="H375" s="17">
        <v>0.0016</v>
      </c>
      <c r="I375" s="14">
        <v>9.0</v>
      </c>
      <c r="J375" s="22" t="s">
        <v>2531</v>
      </c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24" t="s">
        <v>2532</v>
      </c>
      <c r="B376" s="24" t="s">
        <v>2533</v>
      </c>
      <c r="C376" s="20" t="s">
        <v>2534</v>
      </c>
      <c r="D376" s="16" t="str">
        <f>IFERROR(__xludf.DUMMYFUNCTION("REGEXREPLACE(C376,""https://adastat.net/accounts/"","""")"),"a584cca99c0ab05a121b965b2ae9276766d1a3c0f776eba06ad4b931")</f>
        <v>a584cca99c0ab05a121b965b2ae9276766d1a3c0f776eba06ad4b931</v>
      </c>
      <c r="E376" s="16" t="s">
        <v>2535</v>
      </c>
      <c r="F376" s="14" t="s">
        <v>2536</v>
      </c>
      <c r="G376" s="14" t="str">
        <f>IFERROR(__xludf.DUMMYFUNCTION("REGEXEXTRACT(F376,""\d.\d+%"")"),"0.15%")</f>
        <v>0.15%</v>
      </c>
      <c r="H376" s="17">
        <v>0.0015</v>
      </c>
      <c r="I376" s="14">
        <v>9.0</v>
      </c>
      <c r="J376" s="22" t="s">
        <v>2537</v>
      </c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24" t="s">
        <v>2538</v>
      </c>
      <c r="B377" s="24" t="s">
        <v>2539</v>
      </c>
      <c r="C377" s="20" t="s">
        <v>2540</v>
      </c>
      <c r="D377" s="16" t="str">
        <f>IFERROR(__xludf.DUMMYFUNCTION("REGEXREPLACE(C377,""https://adastat.net/accounts/"","""")"),"6896210facd5cad596f08ae66e7dbe7d473746e5d295977610e361a2")</f>
        <v>6896210facd5cad596f08ae66e7dbe7d473746e5d295977610e361a2</v>
      </c>
      <c r="E377" s="16" t="s">
        <v>2541</v>
      </c>
      <c r="F377" s="14" t="s">
        <v>2542</v>
      </c>
      <c r="G377" s="14" t="str">
        <f>IFERROR(__xludf.DUMMYFUNCTION("REGEXEXTRACT(F377,""\d.\d+%"")"),"0.06%")</f>
        <v>0.06%</v>
      </c>
      <c r="H377" s="17">
        <v>6.0E-4</v>
      </c>
      <c r="I377" s="14">
        <v>9.0</v>
      </c>
      <c r="J377" s="22" t="s">
        <v>2543</v>
      </c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24" t="s">
        <v>1108</v>
      </c>
      <c r="B378" s="24" t="s">
        <v>2544</v>
      </c>
      <c r="C378" s="20" t="s">
        <v>2545</v>
      </c>
      <c r="D378" s="16" t="str">
        <f>IFERROR(__xludf.DUMMYFUNCTION("REGEXREPLACE(C378,""https://adastat.net/accounts/"","""")"),"ab4312a5a0fb65889386902b163e9931bd54eff6fad3478170d18a77")</f>
        <v>ab4312a5a0fb65889386902b163e9931bd54eff6fad3478170d18a77</v>
      </c>
      <c r="E378" s="16" t="s">
        <v>2546</v>
      </c>
      <c r="F378" s="14" t="s">
        <v>2455</v>
      </c>
      <c r="G378" s="14" t="str">
        <f>IFERROR(__xludf.DUMMYFUNCTION("REGEXEXTRACT(F378,""\d.\d+%"")"),"0.05%")</f>
        <v>0.05%</v>
      </c>
      <c r="H378" s="17">
        <v>5.0E-4</v>
      </c>
      <c r="I378" s="14">
        <v>9.0</v>
      </c>
      <c r="J378" s="22" t="s">
        <v>2547</v>
      </c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24" t="s">
        <v>2548</v>
      </c>
      <c r="B379" s="24" t="s">
        <v>2549</v>
      </c>
      <c r="C379" s="20" t="s">
        <v>2550</v>
      </c>
      <c r="D379" s="16" t="str">
        <f>IFERROR(__xludf.DUMMYFUNCTION("REGEXREPLACE(C379,""https://adastat.net/accounts/"","""")"),"89cd7861f4128d49116eb7e19deb914c7232d5036d5137a88ad1abf6")</f>
        <v>89cd7861f4128d49116eb7e19deb914c7232d5036d5137a88ad1abf6</v>
      </c>
      <c r="E379" s="16" t="s">
        <v>2551</v>
      </c>
      <c r="F379" s="14" t="s">
        <v>2310</v>
      </c>
      <c r="G379" s="14" t="str">
        <f>IFERROR(__xludf.DUMMYFUNCTION("REGEXEXTRACT(F379,""\d.\d+%"")"),"0.05%")</f>
        <v>0.05%</v>
      </c>
      <c r="H379" s="17">
        <v>5.0E-4</v>
      </c>
      <c r="I379" s="14">
        <v>9.0</v>
      </c>
      <c r="J379" s="22" t="s">
        <v>2552</v>
      </c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24" t="s">
        <v>2553</v>
      </c>
      <c r="B380" s="24" t="s">
        <v>2554</v>
      </c>
      <c r="C380" s="20" t="s">
        <v>2555</v>
      </c>
      <c r="D380" s="16" t="str">
        <f>IFERROR(__xludf.DUMMYFUNCTION("REGEXREPLACE(C380,""https://adastat.net/accounts/"","""")"),"5bef12ac4ef4f4d30be24894c9ecf7f3f29dadd7f30b643bb6cd491c")</f>
        <v>5bef12ac4ef4f4d30be24894c9ecf7f3f29dadd7f30b643bb6cd491c</v>
      </c>
      <c r="E380" s="16" t="s">
        <v>2556</v>
      </c>
      <c r="F380" s="14" t="s">
        <v>806</v>
      </c>
      <c r="G380" s="14" t="str">
        <f>IFERROR(__xludf.DUMMYFUNCTION("REGEXEXTRACT(F380,""\d.\d+%"")"),"0.05%")</f>
        <v>0.05%</v>
      </c>
      <c r="H380" s="17">
        <v>5.0E-4</v>
      </c>
      <c r="I380" s="14">
        <v>9.0</v>
      </c>
      <c r="J380" s="22" t="s">
        <v>2557</v>
      </c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24" t="s">
        <v>2558</v>
      </c>
      <c r="B381" s="24" t="s">
        <v>2559</v>
      </c>
      <c r="C381" s="20" t="s">
        <v>2560</v>
      </c>
      <c r="D381" s="16" t="str">
        <f>IFERROR(__xludf.DUMMYFUNCTION("REGEXREPLACE(C381,""https://adastat.net/accounts/"","""")"),"3924bb8a91c2a3b99f0dfbb057159f441be40c0387d325aadd361799")</f>
        <v>3924bb8a91c2a3b99f0dfbb057159f441be40c0387d325aadd361799</v>
      </c>
      <c r="E381" s="16" t="s">
        <v>2561</v>
      </c>
      <c r="F381" s="14" t="s">
        <v>806</v>
      </c>
      <c r="G381" s="14" t="str">
        <f>IFERROR(__xludf.DUMMYFUNCTION("REGEXEXTRACT(F381,""\d.\d+%"")"),"0.05%")</f>
        <v>0.05%</v>
      </c>
      <c r="H381" s="17">
        <v>5.0E-4</v>
      </c>
      <c r="I381" s="14">
        <v>9.0</v>
      </c>
      <c r="J381" s="22" t="s">
        <v>2562</v>
      </c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24" t="s">
        <v>2563</v>
      </c>
      <c r="B382" s="24" t="s">
        <v>2564</v>
      </c>
      <c r="C382" s="20" t="s">
        <v>2565</v>
      </c>
      <c r="D382" s="16" t="str">
        <f>IFERROR(__xludf.DUMMYFUNCTION("REGEXREPLACE(C382,""https://adastat.net/accounts/"","""")"),"02b6deae0bc0beaedf53258916c8d3b0374de24a1f14e1ce77748c78")</f>
        <v>02b6deae0bc0beaedf53258916c8d3b0374de24a1f14e1ce77748c78</v>
      </c>
      <c r="E382" s="16" t="s">
        <v>2566</v>
      </c>
      <c r="F382" s="14" t="s">
        <v>806</v>
      </c>
      <c r="G382" s="14" t="str">
        <f>IFERROR(__xludf.DUMMYFUNCTION("REGEXEXTRACT(F382,""\d.\d+%"")"),"0.05%")</f>
        <v>0.05%</v>
      </c>
      <c r="H382" s="17">
        <v>5.0E-4</v>
      </c>
      <c r="I382" s="14">
        <v>9.0</v>
      </c>
      <c r="J382" s="22" t="s">
        <v>2567</v>
      </c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24" t="s">
        <v>2568</v>
      </c>
      <c r="B383" s="24" t="s">
        <v>2569</v>
      </c>
      <c r="C383" s="20" t="s">
        <v>2570</v>
      </c>
      <c r="D383" s="16" t="str">
        <f>IFERROR(__xludf.DUMMYFUNCTION("REGEXREPLACE(C383,""https://adastat.net/accounts/"","""")"),"95d4298eecfc7764a97069b1832940d23ad61e87a746e4f81c593eff")</f>
        <v>95d4298eecfc7764a97069b1832940d23ad61e87a746e4f81c593eff</v>
      </c>
      <c r="E383" s="16" t="s">
        <v>2571</v>
      </c>
      <c r="F383" s="14" t="s">
        <v>806</v>
      </c>
      <c r="G383" s="14" t="str">
        <f>IFERROR(__xludf.DUMMYFUNCTION("REGEXEXTRACT(F383,""\d.\d+%"")"),"0.05%")</f>
        <v>0.05%</v>
      </c>
      <c r="H383" s="17">
        <v>5.0E-4</v>
      </c>
      <c r="I383" s="14">
        <v>9.0</v>
      </c>
      <c r="J383" s="22" t="s">
        <v>2572</v>
      </c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24" t="s">
        <v>2573</v>
      </c>
      <c r="B384" s="24" t="s">
        <v>2574</v>
      </c>
      <c r="C384" s="20" t="s">
        <v>2575</v>
      </c>
      <c r="D384" s="16" t="str">
        <f>IFERROR(__xludf.DUMMYFUNCTION("REGEXREPLACE(C384,""https://adastat.net/accounts/"","""")"),"3c815b6d8963268aee95ba7c7d47bab2b122c98f9f61acb7b506fc02")</f>
        <v>3c815b6d8963268aee95ba7c7d47bab2b122c98f9f61acb7b506fc02</v>
      </c>
      <c r="E384" s="16" t="s">
        <v>2576</v>
      </c>
      <c r="F384" s="14" t="s">
        <v>806</v>
      </c>
      <c r="G384" s="14" t="str">
        <f>IFERROR(__xludf.DUMMYFUNCTION("REGEXEXTRACT(F384,""\d.\d+%"")"),"0.05%")</f>
        <v>0.05%</v>
      </c>
      <c r="H384" s="17">
        <v>5.0E-4</v>
      </c>
      <c r="I384" s="14">
        <v>9.0</v>
      </c>
      <c r="J384" s="22" t="s">
        <v>2577</v>
      </c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24" t="s">
        <v>2578</v>
      </c>
      <c r="B385" s="24" t="s">
        <v>2579</v>
      </c>
      <c r="C385" s="20" t="s">
        <v>2580</v>
      </c>
      <c r="D385" s="16" t="str">
        <f>IFERROR(__xludf.DUMMYFUNCTION("REGEXREPLACE(C385,""https://adastat.net/accounts/"","""")"),"57116e85a0d9fa7389da3b11df3c7348d490735e551233a070c4a4d4")</f>
        <v>57116e85a0d9fa7389da3b11df3c7348d490735e551233a070c4a4d4</v>
      </c>
      <c r="E385" s="16" t="s">
        <v>2581</v>
      </c>
      <c r="F385" s="14" t="s">
        <v>806</v>
      </c>
      <c r="G385" s="14" t="str">
        <f>IFERROR(__xludf.DUMMYFUNCTION("REGEXEXTRACT(F385,""\d.\d+%"")"),"0.05%")</f>
        <v>0.05%</v>
      </c>
      <c r="H385" s="17">
        <v>5.0E-4</v>
      </c>
      <c r="I385" s="14">
        <v>9.0</v>
      </c>
      <c r="J385" s="22" t="s">
        <v>2582</v>
      </c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24" t="s">
        <v>2583</v>
      </c>
      <c r="B386" s="24" t="s">
        <v>2584</v>
      </c>
      <c r="C386" s="20" t="s">
        <v>2585</v>
      </c>
      <c r="D386" s="16" t="str">
        <f>IFERROR(__xludf.DUMMYFUNCTION("REGEXREPLACE(C386,""https://adastat.net/accounts/"","""")"),"ac5532a0eb33880175a0fa77b6617699a5f7bb1ffdef3aa28c417df3")</f>
        <v>ac5532a0eb33880175a0fa77b6617699a5f7bb1ffdef3aa28c417df3</v>
      </c>
      <c r="E386" s="16" t="s">
        <v>2586</v>
      </c>
      <c r="F386" s="14" t="s">
        <v>806</v>
      </c>
      <c r="G386" s="14" t="str">
        <f>IFERROR(__xludf.DUMMYFUNCTION("REGEXEXTRACT(F386,""\d.\d+%"")"),"0.05%")</f>
        <v>0.05%</v>
      </c>
      <c r="H386" s="17">
        <v>5.0E-4</v>
      </c>
      <c r="I386" s="14">
        <v>9.0</v>
      </c>
      <c r="J386" s="22" t="s">
        <v>2587</v>
      </c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24" t="s">
        <v>2588</v>
      </c>
      <c r="B387" s="24" t="s">
        <v>2589</v>
      </c>
      <c r="C387" s="20" t="s">
        <v>2590</v>
      </c>
      <c r="D387" s="16" t="str">
        <f>IFERROR(__xludf.DUMMYFUNCTION("REGEXREPLACE(C387,""https://adastat.net/accounts/"","""")"),"c17ba3ebc842a7ba2c697580f66e8352a57dce9cae2a53e11d666d7d")</f>
        <v>c17ba3ebc842a7ba2c697580f66e8352a57dce9cae2a53e11d666d7d</v>
      </c>
      <c r="E387" s="16" t="s">
        <v>2591</v>
      </c>
      <c r="F387" s="14" t="s">
        <v>2067</v>
      </c>
      <c r="G387" s="14" t="str">
        <f>IFERROR(__xludf.DUMMYFUNCTION("REGEXEXTRACT(F387,""\d.\d+%"")"),"0.05%")</f>
        <v>0.05%</v>
      </c>
      <c r="H387" s="17">
        <v>5.0E-4</v>
      </c>
      <c r="I387" s="14">
        <v>9.0</v>
      </c>
      <c r="J387" s="22" t="s">
        <v>2592</v>
      </c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24" t="s">
        <v>2593</v>
      </c>
      <c r="B388" s="24" t="s">
        <v>2594</v>
      </c>
      <c r="C388" s="20" t="s">
        <v>2595</v>
      </c>
      <c r="D388" s="16" t="str">
        <f>IFERROR(__xludf.DUMMYFUNCTION("REGEXREPLACE(C388,""https://adastat.net/accounts/"","""")"),"b4bd15ed4d3b56699c314d6e58b3c73e8a6e52668769aaa41a4ad9c8")</f>
        <v>b4bd15ed4d3b56699c314d6e58b3c73e8a6e52668769aaa41a4ad9c8</v>
      </c>
      <c r="E388" s="16" t="s">
        <v>2596</v>
      </c>
      <c r="F388" s="14" t="s">
        <v>2067</v>
      </c>
      <c r="G388" s="14" t="str">
        <f>IFERROR(__xludf.DUMMYFUNCTION("REGEXEXTRACT(F388,""\d.\d+%"")"),"0.05%")</f>
        <v>0.05%</v>
      </c>
      <c r="H388" s="17">
        <v>5.0E-4</v>
      </c>
      <c r="I388" s="14">
        <v>9.0</v>
      </c>
      <c r="J388" s="22" t="s">
        <v>2597</v>
      </c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24" t="s">
        <v>2598</v>
      </c>
      <c r="B389" s="24" t="s">
        <v>2599</v>
      </c>
      <c r="C389" s="20" t="s">
        <v>2600</v>
      </c>
      <c r="D389" s="16" t="str">
        <f>IFERROR(__xludf.DUMMYFUNCTION("REGEXREPLACE(C389,""https://adastat.net/accounts/"","""")"),"68758b164dfd8830a629c0153864b73957bba87d7c3cad2d61de017d")</f>
        <v>68758b164dfd8830a629c0153864b73957bba87d7c3cad2d61de017d</v>
      </c>
      <c r="E389" s="16" t="s">
        <v>2601</v>
      </c>
      <c r="F389" s="14" t="s">
        <v>2067</v>
      </c>
      <c r="G389" s="14" t="str">
        <f>IFERROR(__xludf.DUMMYFUNCTION("REGEXEXTRACT(F389,""\d.\d+%"")"),"0.05%")</f>
        <v>0.05%</v>
      </c>
      <c r="H389" s="17">
        <v>5.0E-4</v>
      </c>
      <c r="I389" s="14">
        <v>9.0</v>
      </c>
      <c r="J389" s="22" t="s">
        <v>2602</v>
      </c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24" t="s">
        <v>2603</v>
      </c>
      <c r="B390" s="24" t="s">
        <v>2604</v>
      </c>
      <c r="C390" s="20" t="s">
        <v>2605</v>
      </c>
      <c r="D390" s="16" t="str">
        <f>IFERROR(__xludf.DUMMYFUNCTION("REGEXREPLACE(C390,""https://adastat.net/accounts/"","""")"),"0980351eeb2db9618846922fc56522229129d90966905f34e63caf15")</f>
        <v>0980351eeb2db9618846922fc56522229129d90966905f34e63caf15</v>
      </c>
      <c r="E390" s="16" t="s">
        <v>2606</v>
      </c>
      <c r="F390" s="14" t="s">
        <v>2067</v>
      </c>
      <c r="G390" s="14" t="str">
        <f>IFERROR(__xludf.DUMMYFUNCTION("REGEXEXTRACT(F390,""\d.\d+%"")"),"0.05%")</f>
        <v>0.05%</v>
      </c>
      <c r="H390" s="17">
        <v>5.0E-4</v>
      </c>
      <c r="I390" s="14">
        <v>9.0</v>
      </c>
      <c r="J390" s="22" t="s">
        <v>2607</v>
      </c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24" t="s">
        <v>2608</v>
      </c>
      <c r="B391" s="24" t="s">
        <v>2609</v>
      </c>
      <c r="C391" s="20" t="s">
        <v>2610</v>
      </c>
      <c r="D391" s="16" t="str">
        <f>IFERROR(__xludf.DUMMYFUNCTION("REGEXREPLACE(C391,""https://adastat.net/accounts/"","""")"),"8f2d47f9fe61aadf5fa0339f8ece7b1a8707e5dcf14358b80dd21ece")</f>
        <v>8f2d47f9fe61aadf5fa0339f8ece7b1a8707e5dcf14358b80dd21ece</v>
      </c>
      <c r="E391" s="16" t="s">
        <v>2611</v>
      </c>
      <c r="F391" s="14" t="s">
        <v>2067</v>
      </c>
      <c r="G391" s="14" t="str">
        <f>IFERROR(__xludf.DUMMYFUNCTION("REGEXEXTRACT(F391,""\d.\d+%"")"),"0.05%")</f>
        <v>0.05%</v>
      </c>
      <c r="H391" s="17">
        <v>5.0E-4</v>
      </c>
      <c r="I391" s="14">
        <v>9.0</v>
      </c>
      <c r="J391" s="22" t="s">
        <v>2612</v>
      </c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24" t="s">
        <v>2613</v>
      </c>
      <c r="B392" s="24" t="s">
        <v>2614</v>
      </c>
      <c r="C392" s="20" t="s">
        <v>2615</v>
      </c>
      <c r="D392" s="16" t="str">
        <f>IFERROR(__xludf.DUMMYFUNCTION("REGEXREPLACE(C392,""https://adastat.net/accounts/"","""")"),"792662910be5a9f3a76265178175fee88d295c247dace966275bf255")</f>
        <v>792662910be5a9f3a76265178175fee88d295c247dace966275bf255</v>
      </c>
      <c r="E392" s="16" t="s">
        <v>2616</v>
      </c>
      <c r="F392" s="14" t="s">
        <v>2067</v>
      </c>
      <c r="G392" s="14" t="str">
        <f>IFERROR(__xludf.DUMMYFUNCTION("REGEXEXTRACT(F392,""\d.\d+%"")"),"0.05%")</f>
        <v>0.05%</v>
      </c>
      <c r="H392" s="17">
        <v>5.0E-4</v>
      </c>
      <c r="I392" s="14">
        <v>9.0</v>
      </c>
      <c r="J392" s="22" t="s">
        <v>2617</v>
      </c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24" t="s">
        <v>2618</v>
      </c>
      <c r="B393" s="24" t="s">
        <v>2619</v>
      </c>
      <c r="C393" s="20" t="s">
        <v>2620</v>
      </c>
      <c r="D393" s="16" t="str">
        <f>IFERROR(__xludf.DUMMYFUNCTION("REGEXREPLACE(C393,""https://adastat.net/accounts/"","""")"),"ac59fc33811c185ab766f682d7a86eda147377433b3e75f4b640c8c8")</f>
        <v>ac59fc33811c185ab766f682d7a86eda147377433b3e75f4b640c8c8</v>
      </c>
      <c r="E393" s="16" t="s">
        <v>2621</v>
      </c>
      <c r="F393" s="14" t="s">
        <v>2067</v>
      </c>
      <c r="G393" s="14" t="str">
        <f>IFERROR(__xludf.DUMMYFUNCTION("REGEXEXTRACT(F393,""\d.\d+%"")"),"0.05%")</f>
        <v>0.05%</v>
      </c>
      <c r="H393" s="17">
        <v>5.0E-4</v>
      </c>
      <c r="I393" s="14">
        <v>9.0</v>
      </c>
      <c r="J393" s="22" t="s">
        <v>2622</v>
      </c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24" t="s">
        <v>2623</v>
      </c>
      <c r="B394" s="24" t="s">
        <v>2624</v>
      </c>
      <c r="C394" s="20" t="s">
        <v>2625</v>
      </c>
      <c r="D394" s="16" t="str">
        <f>IFERROR(__xludf.DUMMYFUNCTION("REGEXREPLACE(C394,""https://adastat.net/accounts/"","""")"),"61d86421032efa48618d867988e5aaac231459c64be6f06b3bcedeaf")</f>
        <v>61d86421032efa48618d867988e5aaac231459c64be6f06b3bcedeaf</v>
      </c>
      <c r="E394" s="16" t="s">
        <v>2626</v>
      </c>
      <c r="F394" s="14" t="s">
        <v>2067</v>
      </c>
      <c r="G394" s="14" t="str">
        <f>IFERROR(__xludf.DUMMYFUNCTION("REGEXEXTRACT(F394,""\d.\d+%"")"),"0.05%")</f>
        <v>0.05%</v>
      </c>
      <c r="H394" s="17">
        <v>5.0E-4</v>
      </c>
      <c r="I394" s="14">
        <v>9.0</v>
      </c>
      <c r="J394" s="22" t="s">
        <v>2627</v>
      </c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24" t="s">
        <v>2628</v>
      </c>
      <c r="B395" s="24" t="s">
        <v>2629</v>
      </c>
      <c r="C395" s="20" t="s">
        <v>2630</v>
      </c>
      <c r="D395" s="16" t="str">
        <f>IFERROR(__xludf.DUMMYFUNCTION("REGEXREPLACE(C395,""https://adastat.net/accounts/"","""")"),"1da1c43c6cf20c3d64ac6b7ea6755f508a44ea37dd9083adfde990b6")</f>
        <v>1da1c43c6cf20c3d64ac6b7ea6755f508a44ea37dd9083adfde990b6</v>
      </c>
      <c r="E395" s="16" t="s">
        <v>2631</v>
      </c>
      <c r="F395" s="14" t="s">
        <v>2240</v>
      </c>
      <c r="G395" s="14" t="str">
        <f>IFERROR(__xludf.DUMMYFUNCTION("REGEXEXTRACT(F395,""\d.\d+%"")"),"0.05%")</f>
        <v>0.05%</v>
      </c>
      <c r="H395" s="17">
        <v>5.0E-4</v>
      </c>
      <c r="I395" s="14">
        <v>9.0</v>
      </c>
      <c r="J395" s="22" t="s">
        <v>2632</v>
      </c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24" t="s">
        <v>2633</v>
      </c>
      <c r="B396" s="24" t="s">
        <v>2634</v>
      </c>
      <c r="C396" s="20" t="s">
        <v>2635</v>
      </c>
      <c r="D396" s="16" t="str">
        <f>IFERROR(__xludf.DUMMYFUNCTION("REGEXREPLACE(C396,""https://adastat.net/accounts/"","""")"),"fc86365a45a3e8574e7e61fba60cfd81c1126d54b7260d1a011f29ed")</f>
        <v>fc86365a45a3e8574e7e61fba60cfd81c1126d54b7260d1a011f29ed</v>
      </c>
      <c r="E396" s="16" t="s">
        <v>2636</v>
      </c>
      <c r="F396" s="14" t="s">
        <v>2637</v>
      </c>
      <c r="G396" s="14" t="str">
        <f>IFERROR(__xludf.DUMMYFUNCTION("REGEXEXTRACT(F396,""\d.\d+%"")"),"0.05%")</f>
        <v>0.05%</v>
      </c>
      <c r="H396" s="17">
        <v>5.0E-4</v>
      </c>
      <c r="I396" s="14">
        <v>9.0</v>
      </c>
      <c r="J396" s="22" t="s">
        <v>2638</v>
      </c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24" t="s">
        <v>1738</v>
      </c>
      <c r="B397" s="24" t="s">
        <v>2639</v>
      </c>
      <c r="C397" s="20" t="s">
        <v>2640</v>
      </c>
      <c r="D397" s="16" t="str">
        <f>IFERROR(__xludf.DUMMYFUNCTION("REGEXREPLACE(C397,""https://adastat.net/accounts/"","""")"),"daad99ce408eb7d91ff57b1404eda74a1d53199fc6b97ef8acd8ca7f")</f>
        <v>daad99ce408eb7d91ff57b1404eda74a1d53199fc6b97ef8acd8ca7f</v>
      </c>
      <c r="E397" s="16" t="s">
        <v>2641</v>
      </c>
      <c r="F397" s="14" t="s">
        <v>1742</v>
      </c>
      <c r="G397" s="14" t="str">
        <f>IFERROR(__xludf.DUMMYFUNCTION("REGEXEXTRACT(F397,""\d.\d+%"")"),"0.03%")</f>
        <v>0.03%</v>
      </c>
      <c r="H397" s="17">
        <v>3.0E-4</v>
      </c>
      <c r="I397" s="14">
        <v>9.0</v>
      </c>
      <c r="J397" s="22" t="s">
        <v>2642</v>
      </c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24" t="s">
        <v>1738</v>
      </c>
      <c r="B398" s="24" t="s">
        <v>2643</v>
      </c>
      <c r="C398" s="20" t="s">
        <v>2644</v>
      </c>
      <c r="D398" s="16" t="str">
        <f>IFERROR(__xludf.DUMMYFUNCTION("REGEXREPLACE(C398,""https://adastat.net/accounts/"","""")"),"c5ffef89232ba092aa8ca57b1451612c3c8a8a936a1d9e6457bbca6d")</f>
        <v>c5ffef89232ba092aa8ca57b1451612c3c8a8a936a1d9e6457bbca6d</v>
      </c>
      <c r="E398" s="16" t="s">
        <v>2645</v>
      </c>
      <c r="F398" s="14" t="s">
        <v>1742</v>
      </c>
      <c r="G398" s="14" t="str">
        <f>IFERROR(__xludf.DUMMYFUNCTION("REGEXEXTRACT(F398,""\d.\d+%"")"),"0.03%")</f>
        <v>0.03%</v>
      </c>
      <c r="H398" s="17">
        <v>3.0E-4</v>
      </c>
      <c r="I398" s="14">
        <v>9.0</v>
      </c>
      <c r="J398" s="22" t="s">
        <v>2646</v>
      </c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14" t="s">
        <v>468</v>
      </c>
      <c r="B399" s="26" t="s">
        <v>2647</v>
      </c>
      <c r="C399" s="27" t="s">
        <v>2648</v>
      </c>
      <c r="D399" s="16" t="str">
        <f>IFERROR(__xludf.DUMMYFUNCTION("REGEXREPLACE(C399,""https://adastat.net/accounts/"","""")"),"701d5d23830187ca65ce6166aed1ffb90077b1a7f655513ee400b15e")</f>
        <v>701d5d23830187ca65ce6166aed1ffb90077b1a7f655513ee400b15e</v>
      </c>
      <c r="E399" s="16" t="s">
        <v>2649</v>
      </c>
      <c r="F399" s="14" t="s">
        <v>2650</v>
      </c>
      <c r="G399" s="14" t="str">
        <f>IFERROR(__xludf.DUMMYFUNCTION("REGEXEXTRACT(F399,""\d.\d+%"")"),"2.93%")</f>
        <v>2.93%</v>
      </c>
      <c r="H399" s="17">
        <v>0.0293</v>
      </c>
      <c r="I399" s="14">
        <v>8.0</v>
      </c>
      <c r="J399" s="22" t="s">
        <v>2651</v>
      </c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24" t="s">
        <v>802</v>
      </c>
      <c r="B400" s="24" t="s">
        <v>2652</v>
      </c>
      <c r="C400" s="20" t="s">
        <v>2653</v>
      </c>
      <c r="D400" s="16" t="str">
        <f>IFERROR(__xludf.DUMMYFUNCTION("REGEXREPLACE(C400,""https://adastat.net/accounts/"","""")"),"dc637fd34ec29d3cacf3524a9673f38c9f0c0b9212534141218461ca")</f>
        <v>dc637fd34ec29d3cacf3524a9673f38c9f0c0b9212534141218461ca</v>
      </c>
      <c r="E400" s="16" t="s">
        <v>2654</v>
      </c>
      <c r="F400" s="14" t="s">
        <v>2013</v>
      </c>
      <c r="G400" s="14" t="str">
        <f>IFERROR(__xludf.DUMMYFUNCTION("REGEXEXTRACT(F400,""\d.\d+%"")"),"0.02%")</f>
        <v>0.02%</v>
      </c>
      <c r="H400" s="17">
        <v>2.0E-4</v>
      </c>
      <c r="I400" s="14">
        <v>8.0</v>
      </c>
      <c r="J400" s="22" t="s">
        <v>2655</v>
      </c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24" t="s">
        <v>2656</v>
      </c>
      <c r="B401" s="24" t="s">
        <v>2657</v>
      </c>
      <c r="C401" s="20" t="s">
        <v>2658</v>
      </c>
      <c r="D401" s="16" t="str">
        <f>IFERROR(__xludf.DUMMYFUNCTION("REGEXREPLACE(C401,""https://adastat.net/accounts/"","""")"),"cecb5b73c2ee28c267a2779281e0b7ba9dc9d06c9cc79ecdb40d9aa4")</f>
        <v>cecb5b73c2ee28c267a2779281e0b7ba9dc9d06c9cc79ecdb40d9aa4</v>
      </c>
      <c r="E401" s="16" t="s">
        <v>2659</v>
      </c>
      <c r="F401" s="14" t="s">
        <v>2660</v>
      </c>
      <c r="G401" s="14" t="str">
        <f>IFERROR(__xludf.DUMMYFUNCTION("REGEXEXTRACT(F401,""\d.\d+%"")"),"0.20%")</f>
        <v>0.20%</v>
      </c>
      <c r="H401" s="17">
        <v>0.002</v>
      </c>
      <c r="I401" s="14">
        <v>8.0</v>
      </c>
      <c r="J401" s="22" t="s">
        <v>2661</v>
      </c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14" t="s">
        <v>468</v>
      </c>
      <c r="B402" s="24" t="s">
        <v>2662</v>
      </c>
      <c r="C402" s="20" t="s">
        <v>2663</v>
      </c>
      <c r="D402" s="16" t="str">
        <f>IFERROR(__xludf.DUMMYFUNCTION("REGEXREPLACE(C402,""https://adastat.net/accounts/"","""")"),"f34cefc4fd44f4eef0a9a0575cfa5d875bf6489ab62b02493a7b9997")</f>
        <v>f34cefc4fd44f4eef0a9a0575cfa5d875bf6489ab62b02493a7b9997</v>
      </c>
      <c r="E402" s="16" t="s">
        <v>2664</v>
      </c>
      <c r="F402" s="14" t="s">
        <v>2665</v>
      </c>
      <c r="G402" s="14" t="str">
        <f>IFERROR(__xludf.DUMMYFUNCTION("REGEXEXTRACT(F402,""\d.\d+%"")"),"0.02%")</f>
        <v>0.02%</v>
      </c>
      <c r="H402" s="17">
        <v>2.0E-4</v>
      </c>
      <c r="I402" s="14">
        <v>8.0</v>
      </c>
      <c r="J402" s="22" t="s">
        <v>2666</v>
      </c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24" t="s">
        <v>2667</v>
      </c>
      <c r="B403" s="24" t="s">
        <v>2668</v>
      </c>
      <c r="C403" s="20" t="s">
        <v>2669</v>
      </c>
      <c r="D403" s="16" t="str">
        <f>IFERROR(__xludf.DUMMYFUNCTION("REGEXREPLACE(C403,""https://adastat.net/accounts/"","""")"),"959c1ca37d8c2823542594723f10a469a28fab5a2cd41d19b38bb656")</f>
        <v>959c1ca37d8c2823542594723f10a469a28fab5a2cd41d19b38bb656</v>
      </c>
      <c r="E403" s="16" t="s">
        <v>2670</v>
      </c>
      <c r="F403" s="14" t="s">
        <v>2671</v>
      </c>
      <c r="G403" s="14" t="str">
        <f>IFERROR(__xludf.DUMMYFUNCTION("REGEXEXTRACT(F403,""\d.\d+%"")"),"0.02%")</f>
        <v>0.02%</v>
      </c>
      <c r="H403" s="17">
        <v>2.0E-4</v>
      </c>
      <c r="I403" s="14">
        <v>8.0</v>
      </c>
      <c r="J403" s="22" t="s">
        <v>2672</v>
      </c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24" t="s">
        <v>2037</v>
      </c>
      <c r="B404" s="24" t="s">
        <v>2673</v>
      </c>
      <c r="C404" s="20" t="s">
        <v>2674</v>
      </c>
      <c r="D404" s="16" t="str">
        <f>IFERROR(__xludf.DUMMYFUNCTION("REGEXREPLACE(C404,""https://adastat.net/accounts/"","""")"),"d545f2c685d81596681c4dcedfa63aa0f665f6cdc7d0043b936bf4a9")</f>
        <v>d545f2c685d81596681c4dcedfa63aa0f665f6cdc7d0043b936bf4a9</v>
      </c>
      <c r="E404" s="16" t="s">
        <v>2675</v>
      </c>
      <c r="F404" s="14" t="s">
        <v>1947</v>
      </c>
      <c r="G404" s="14" t="str">
        <f>IFERROR(__xludf.DUMMYFUNCTION("REGEXEXTRACT(F404,""\d.\d+%"")"),"0.02%")</f>
        <v>0.02%</v>
      </c>
      <c r="H404" s="17">
        <v>2.0E-4</v>
      </c>
      <c r="I404" s="14">
        <v>8.0</v>
      </c>
      <c r="J404" s="22" t="s">
        <v>2676</v>
      </c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24" t="s">
        <v>2677</v>
      </c>
      <c r="B405" s="24" t="s">
        <v>2678</v>
      </c>
      <c r="C405" s="20" t="s">
        <v>2679</v>
      </c>
      <c r="D405" s="16" t="str">
        <f>IFERROR(__xludf.DUMMYFUNCTION("REGEXREPLACE(C405,""https://adastat.net/accounts/"","""")"),"4f0f55d899e4f28faa2e4707c85956e9be18359a3b3bd943e78f0ff4")</f>
        <v>4f0f55d899e4f28faa2e4707c85956e9be18359a3b3bd943e78f0ff4</v>
      </c>
      <c r="E405" s="16" t="s">
        <v>2680</v>
      </c>
      <c r="F405" s="14" t="s">
        <v>2681</v>
      </c>
      <c r="G405" s="14" t="str">
        <f>IFERROR(__xludf.DUMMYFUNCTION("REGEXEXTRACT(F405,""\d.\d+%"")"),"0.16%")</f>
        <v>0.16%</v>
      </c>
      <c r="H405" s="17">
        <v>0.0016</v>
      </c>
      <c r="I405" s="14">
        <v>8.0</v>
      </c>
      <c r="J405" s="22" t="s">
        <v>2682</v>
      </c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24" t="s">
        <v>2683</v>
      </c>
      <c r="B406" s="24" t="s">
        <v>2684</v>
      </c>
      <c r="C406" s="20" t="s">
        <v>2685</v>
      </c>
      <c r="D406" s="16" t="str">
        <f>IFERROR(__xludf.DUMMYFUNCTION("REGEXREPLACE(C406,""https://adastat.net/accounts/"","""")"),"42ca6cb4599b7a730d519cce74179182ae6ed56d4fa7daf64c487bdd")</f>
        <v>42ca6cb4599b7a730d519cce74179182ae6ed56d4fa7daf64c487bdd</v>
      </c>
      <c r="E406" s="16" t="s">
        <v>2686</v>
      </c>
      <c r="F406" s="14" t="s">
        <v>2687</v>
      </c>
      <c r="G406" s="14" t="str">
        <f>IFERROR(__xludf.DUMMYFUNCTION("REGEXEXTRACT(F406,""\d.\d+%"")"),"0.06%")</f>
        <v>0.06%</v>
      </c>
      <c r="H406" s="17">
        <v>6.0E-4</v>
      </c>
      <c r="I406" s="14">
        <v>8.0</v>
      </c>
      <c r="J406" s="22" t="s">
        <v>2688</v>
      </c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24" t="s">
        <v>2689</v>
      </c>
      <c r="B407" s="24" t="s">
        <v>2690</v>
      </c>
      <c r="C407" s="20" t="s">
        <v>2691</v>
      </c>
      <c r="D407" s="16" t="str">
        <f>IFERROR(__xludf.DUMMYFUNCTION("REGEXREPLACE(C407,""https://adastat.net/accounts/"","""")"),"66b1e9cb666e8009edf4fe2c20ed646db8a083af108c8282b8ecda10")</f>
        <v>66b1e9cb666e8009edf4fe2c20ed646db8a083af108c8282b8ecda10</v>
      </c>
      <c r="E407" s="16" t="s">
        <v>2692</v>
      </c>
      <c r="F407" s="14" t="s">
        <v>2693</v>
      </c>
      <c r="G407" s="14" t="str">
        <f>IFERROR(__xludf.DUMMYFUNCTION("REGEXEXTRACT(F407,""\d.\d+%"")"),"0.06%")</f>
        <v>0.06%</v>
      </c>
      <c r="H407" s="17">
        <v>6.0E-4</v>
      </c>
      <c r="I407" s="14">
        <v>8.0</v>
      </c>
      <c r="J407" s="22" t="s">
        <v>2694</v>
      </c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24" t="s">
        <v>1274</v>
      </c>
      <c r="B408" s="24" t="s">
        <v>2695</v>
      </c>
      <c r="C408" s="20" t="s">
        <v>2696</v>
      </c>
      <c r="D408" s="16" t="str">
        <f>IFERROR(__xludf.DUMMYFUNCTION("REGEXREPLACE(C408,""https://adastat.net/accounts/"","""")"),"fdc656aabe01000e655e978d25378bd599add9d4b902eaed1dcc743c")</f>
        <v>fdc656aabe01000e655e978d25378bd599add9d4b902eaed1dcc743c</v>
      </c>
      <c r="E408" s="16" t="s">
        <v>2697</v>
      </c>
      <c r="F408" s="14" t="s">
        <v>2698</v>
      </c>
      <c r="G408" s="14" t="str">
        <f>IFERROR(__xludf.DUMMYFUNCTION("REGEXEXTRACT(F408,""\d.\d+%"")"),"0.05%")</f>
        <v>0.05%</v>
      </c>
      <c r="H408" s="17">
        <v>5.0E-4</v>
      </c>
      <c r="I408" s="14">
        <v>8.0</v>
      </c>
      <c r="J408" s="22" t="s">
        <v>2699</v>
      </c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24" t="s">
        <v>2264</v>
      </c>
      <c r="B409" s="24" t="s">
        <v>2700</v>
      </c>
      <c r="C409" s="20" t="s">
        <v>2701</v>
      </c>
      <c r="D409" s="16" t="str">
        <f>IFERROR(__xludf.DUMMYFUNCTION("REGEXREPLACE(C409,""https://adastat.net/accounts/"","""")"),"22d68c07e5fd6fc6bad7d59dc8de3414d00500d82a1cd801dc71e640")</f>
        <v>22d68c07e5fd6fc6bad7d59dc8de3414d00500d82a1cd801dc71e640</v>
      </c>
      <c r="E409" s="16" t="s">
        <v>2702</v>
      </c>
      <c r="F409" s="14" t="s">
        <v>2703</v>
      </c>
      <c r="G409" s="14" t="str">
        <f>IFERROR(__xludf.DUMMYFUNCTION("REGEXEXTRACT(F409,""\d.\d+%"")"),"0.03%")</f>
        <v>0.03%</v>
      </c>
      <c r="H409" s="17">
        <v>3.0E-4</v>
      </c>
      <c r="I409" s="14">
        <v>8.0</v>
      </c>
      <c r="J409" s="22" t="s">
        <v>2704</v>
      </c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24" t="s">
        <v>1738</v>
      </c>
      <c r="B410" s="24" t="s">
        <v>2705</v>
      </c>
      <c r="C410" s="20" t="s">
        <v>2706</v>
      </c>
      <c r="D410" s="16" t="str">
        <f>IFERROR(__xludf.DUMMYFUNCTION("REGEXREPLACE(C410,""https://adastat.net/accounts/"","""")"),"210fee1b0a8181033335be65f786613af39e62bb4e96e48d2dcc42b5")</f>
        <v>210fee1b0a8181033335be65f786613af39e62bb4e96e48d2dcc42b5</v>
      </c>
      <c r="E410" s="16" t="s">
        <v>2707</v>
      </c>
      <c r="F410" s="14" t="s">
        <v>1742</v>
      </c>
      <c r="G410" s="14" t="str">
        <f>IFERROR(__xludf.DUMMYFUNCTION("REGEXEXTRACT(F410,""\d.\d+%"")"),"0.03%")</f>
        <v>0.03%</v>
      </c>
      <c r="H410" s="17">
        <v>3.0E-4</v>
      </c>
      <c r="I410" s="14">
        <v>8.0</v>
      </c>
      <c r="J410" s="22" t="s">
        <v>2708</v>
      </c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24" t="s">
        <v>1738</v>
      </c>
      <c r="B411" s="24" t="s">
        <v>2709</v>
      </c>
      <c r="C411" s="20" t="s">
        <v>2710</v>
      </c>
      <c r="D411" s="16" t="str">
        <f>IFERROR(__xludf.DUMMYFUNCTION("REGEXREPLACE(C411,""https://adastat.net/accounts/"","""")"),"ed20ffbdbf5795d2f3afb262e57c77cbf3d076f74ec8c802d86ebd25")</f>
        <v>ed20ffbdbf5795d2f3afb262e57c77cbf3d076f74ec8c802d86ebd25</v>
      </c>
      <c r="E411" s="16" t="s">
        <v>2711</v>
      </c>
      <c r="F411" s="14" t="s">
        <v>1742</v>
      </c>
      <c r="G411" s="14" t="str">
        <f>IFERROR(__xludf.DUMMYFUNCTION("REGEXEXTRACT(F411,""\d.\d+%"")"),"0.03%")</f>
        <v>0.03%</v>
      </c>
      <c r="H411" s="17">
        <v>3.0E-4</v>
      </c>
      <c r="I411" s="14">
        <v>8.0</v>
      </c>
      <c r="J411" s="22" t="s">
        <v>2712</v>
      </c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24" t="s">
        <v>2713</v>
      </c>
      <c r="B412" s="24" t="s">
        <v>2714</v>
      </c>
      <c r="C412" s="20" t="s">
        <v>2715</v>
      </c>
      <c r="D412" s="16" t="str">
        <f>IFERROR(__xludf.DUMMYFUNCTION("REGEXREPLACE(C412,""https://adastat.net/accounts/"","""")"),"933cf2b0899140654ccee28ea779b952926d3493baacdd7425da1654")</f>
        <v>933cf2b0899140654ccee28ea779b952926d3493baacdd7425da1654</v>
      </c>
      <c r="E412" s="16" t="s">
        <v>2716</v>
      </c>
      <c r="F412" s="14" t="s">
        <v>2717</v>
      </c>
      <c r="G412" s="14" t="str">
        <f>IFERROR(__xludf.DUMMYFUNCTION("REGEXEXTRACT(F412,""\d.\d+%"")"),"0.21%")</f>
        <v>0.21%</v>
      </c>
      <c r="H412" s="17">
        <v>0.0021</v>
      </c>
      <c r="I412" s="14">
        <v>7.0</v>
      </c>
      <c r="J412" s="22" t="s">
        <v>2718</v>
      </c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24" t="s">
        <v>2719</v>
      </c>
      <c r="B413" s="24" t="s">
        <v>2720</v>
      </c>
      <c r="C413" s="20" t="s">
        <v>2721</v>
      </c>
      <c r="D413" s="16" t="str">
        <f>IFERROR(__xludf.DUMMYFUNCTION("REGEXREPLACE(C413,""https://adastat.net/accounts/"","""")"),"de73b99c6b7cd0c466fbd853226838e32a3e1aa2331fc64c434b5b64")</f>
        <v>de73b99c6b7cd0c466fbd853226838e32a3e1aa2331fc64c434b5b64</v>
      </c>
      <c r="E413" s="16" t="s">
        <v>2722</v>
      </c>
      <c r="F413" s="14" t="s">
        <v>2723</v>
      </c>
      <c r="G413" s="14" t="str">
        <f>IFERROR(__xludf.DUMMYFUNCTION("REGEXEXTRACT(F413,""\d.\d+%"")"),"0.20%")</f>
        <v>0.20%</v>
      </c>
      <c r="H413" s="17">
        <v>0.002</v>
      </c>
      <c r="I413" s="14">
        <v>7.0</v>
      </c>
      <c r="J413" s="22" t="s">
        <v>2724</v>
      </c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24" t="s">
        <v>2725</v>
      </c>
      <c r="B414" s="24" t="s">
        <v>2726</v>
      </c>
      <c r="C414" s="20" t="s">
        <v>2727</v>
      </c>
      <c r="D414" s="16" t="str">
        <f>IFERROR(__xludf.DUMMYFUNCTION("REGEXREPLACE(C414,""https://adastat.net/accounts/"","""")"),"fc7ebc8aa32e2176c8bb009f933c56ebad4b73f174a467c7f51b73e8")</f>
        <v>fc7ebc8aa32e2176c8bb009f933c56ebad4b73f174a467c7f51b73e8</v>
      </c>
      <c r="E414" s="16" t="s">
        <v>2728</v>
      </c>
      <c r="F414" s="14" t="s">
        <v>2723</v>
      </c>
      <c r="G414" s="14" t="str">
        <f>IFERROR(__xludf.DUMMYFUNCTION("REGEXEXTRACT(F414,""\d.\d+%"")"),"0.20%")</f>
        <v>0.20%</v>
      </c>
      <c r="H414" s="17">
        <v>0.002</v>
      </c>
      <c r="I414" s="14">
        <v>7.0</v>
      </c>
      <c r="J414" s="22" t="s">
        <v>2729</v>
      </c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24" t="s">
        <v>2730</v>
      </c>
      <c r="B415" s="24" t="s">
        <v>2731</v>
      </c>
      <c r="C415" s="20" t="s">
        <v>2732</v>
      </c>
      <c r="D415" s="16" t="str">
        <f>IFERROR(__xludf.DUMMYFUNCTION("REGEXREPLACE(C415,""https://adastat.net/accounts/"","""")"),"7d8e543cba7d7c7b8465106c3ce2f6cb1b28a87bee4e86c1fe2a48b2")</f>
        <v>7d8e543cba7d7c7b8465106c3ce2f6cb1b28a87bee4e86c1fe2a48b2</v>
      </c>
      <c r="E415" s="16" t="s">
        <v>2733</v>
      </c>
      <c r="F415" s="14" t="s">
        <v>2723</v>
      </c>
      <c r="G415" s="14" t="str">
        <f>IFERROR(__xludf.DUMMYFUNCTION("REGEXEXTRACT(F415,""\d.\d+%"")"),"0.20%")</f>
        <v>0.20%</v>
      </c>
      <c r="H415" s="17">
        <v>0.002</v>
      </c>
      <c r="I415" s="14">
        <v>7.0</v>
      </c>
      <c r="J415" s="22" t="s">
        <v>2734</v>
      </c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24" t="s">
        <v>2735</v>
      </c>
      <c r="B416" s="24" t="s">
        <v>2736</v>
      </c>
      <c r="C416" s="20" t="s">
        <v>2737</v>
      </c>
      <c r="D416" s="16" t="str">
        <f>IFERROR(__xludf.DUMMYFUNCTION("REGEXREPLACE(C416,""https://adastat.net/accounts/"","""")"),"58d04bbf67a793aaefbe379fa2e0e8089bbfe9731aa9261174caef9f")</f>
        <v>58d04bbf67a793aaefbe379fa2e0e8089bbfe9731aa9261174caef9f</v>
      </c>
      <c r="E416" s="16" t="s">
        <v>2738</v>
      </c>
      <c r="F416" s="14" t="s">
        <v>1844</v>
      </c>
      <c r="G416" s="14" t="str">
        <f>IFERROR(__xludf.DUMMYFUNCTION("REGEXEXTRACT(F416,""\d.\d+%"")"),"0.02%")</f>
        <v>0.02%</v>
      </c>
      <c r="H416" s="17">
        <v>2.0E-4</v>
      </c>
      <c r="I416" s="14">
        <v>7.0</v>
      </c>
      <c r="J416" s="22" t="s">
        <v>2739</v>
      </c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24" t="s">
        <v>2258</v>
      </c>
      <c r="B417" s="24" t="s">
        <v>2740</v>
      </c>
      <c r="C417" s="20" t="s">
        <v>2741</v>
      </c>
      <c r="D417" s="16" t="str">
        <f>IFERROR(__xludf.DUMMYFUNCTION("REGEXREPLACE(C417,""https://adastat.net/accounts/"","""")"),"980f774dfc974be8f5af716578f2c9ae00ce34dba54cc4fdd552e774")</f>
        <v>980f774dfc974be8f5af716578f2c9ae00ce34dba54cc4fdd552e774</v>
      </c>
      <c r="E417" s="16" t="s">
        <v>2742</v>
      </c>
      <c r="F417" s="14" t="s">
        <v>1786</v>
      </c>
      <c r="G417" s="14" t="str">
        <f>IFERROR(__xludf.DUMMYFUNCTION("REGEXEXTRACT(F417,""\d.\d+%"")"),"0.02%")</f>
        <v>0.02%</v>
      </c>
      <c r="H417" s="17">
        <v>2.0E-4</v>
      </c>
      <c r="I417" s="14">
        <v>7.0</v>
      </c>
      <c r="J417" s="22" t="s">
        <v>2743</v>
      </c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24" t="s">
        <v>2744</v>
      </c>
      <c r="B418" s="24" t="s">
        <v>2745</v>
      </c>
      <c r="C418" s="20" t="s">
        <v>2746</v>
      </c>
      <c r="D418" s="16" t="str">
        <f>IFERROR(__xludf.DUMMYFUNCTION("REGEXREPLACE(C418,""https://adastat.net/accounts/"","""")"),"d6353c40be8d7fbd56b308384f64bfa2de548ee51373654407805d0d")</f>
        <v>d6353c40be8d7fbd56b308384f64bfa2de548ee51373654407805d0d</v>
      </c>
      <c r="E418" s="16" t="s">
        <v>2747</v>
      </c>
      <c r="F418" s="14" t="s">
        <v>1947</v>
      </c>
      <c r="G418" s="14" t="str">
        <f>IFERROR(__xludf.DUMMYFUNCTION("REGEXEXTRACT(F418,""\d.\d+%"")"),"0.02%")</f>
        <v>0.02%</v>
      </c>
      <c r="H418" s="17">
        <v>2.0E-4</v>
      </c>
      <c r="I418" s="14">
        <v>7.0</v>
      </c>
      <c r="J418" s="22" t="s">
        <v>2748</v>
      </c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24" t="s">
        <v>987</v>
      </c>
      <c r="B419" s="24" t="s">
        <v>2749</v>
      </c>
      <c r="C419" s="20" t="s">
        <v>2750</v>
      </c>
      <c r="D419" s="16" t="str">
        <f>IFERROR(__xludf.DUMMYFUNCTION("REGEXREPLACE(C419,""https://adastat.net/accounts/"","""")"),"b2da11a0b28bc424d5f6a959f34766377809a6dd346a0aab84bc1744")</f>
        <v>b2da11a0b28bc424d5f6a959f34766377809a6dd346a0aab84bc1744</v>
      </c>
      <c r="E419" s="16" t="s">
        <v>2751</v>
      </c>
      <c r="F419" s="14" t="s">
        <v>1947</v>
      </c>
      <c r="G419" s="14" t="str">
        <f>IFERROR(__xludf.DUMMYFUNCTION("REGEXEXTRACT(F419,""\d.\d+%"")"),"0.02%")</f>
        <v>0.02%</v>
      </c>
      <c r="H419" s="17">
        <v>2.0E-4</v>
      </c>
      <c r="I419" s="14">
        <v>7.0</v>
      </c>
      <c r="J419" s="22" t="s">
        <v>2752</v>
      </c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24" t="s">
        <v>1108</v>
      </c>
      <c r="B420" s="24" t="s">
        <v>2753</v>
      </c>
      <c r="C420" s="20" t="s">
        <v>2754</v>
      </c>
      <c r="D420" s="16" t="str">
        <f>IFERROR(__xludf.DUMMYFUNCTION("REGEXREPLACE(C420,""https://adastat.net/accounts/"","""")"),"497100ca8450b19d04846c3ce956236fe90a654987e73399f7b00902")</f>
        <v>497100ca8450b19d04846c3ce956236fe90a654987e73399f7b00902</v>
      </c>
      <c r="E420" s="16" t="s">
        <v>2755</v>
      </c>
      <c r="F420" s="14" t="s">
        <v>1947</v>
      </c>
      <c r="G420" s="14" t="str">
        <f>IFERROR(__xludf.DUMMYFUNCTION("REGEXEXTRACT(F420,""\d.\d+%"")"),"0.02%")</f>
        <v>0.02%</v>
      </c>
      <c r="H420" s="17">
        <v>2.0E-4</v>
      </c>
      <c r="I420" s="14">
        <v>7.0</v>
      </c>
      <c r="J420" s="22" t="s">
        <v>2756</v>
      </c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24" t="s">
        <v>2757</v>
      </c>
      <c r="B421" s="24" t="s">
        <v>2758</v>
      </c>
      <c r="C421" s="20" t="s">
        <v>2759</v>
      </c>
      <c r="D421" s="16" t="str">
        <f>IFERROR(__xludf.DUMMYFUNCTION("REGEXREPLACE(C421,""https://adastat.net/accounts/"","""")"),"12e0d84a26dca0288c49369dd235e5f11cf14d26c9acd57026f44410")</f>
        <v>12e0d84a26dca0288c49369dd235e5f11cf14d26c9acd57026f44410</v>
      </c>
      <c r="E421" s="16" t="s">
        <v>2760</v>
      </c>
      <c r="F421" s="14" t="s">
        <v>1947</v>
      </c>
      <c r="G421" s="14" t="str">
        <f>IFERROR(__xludf.DUMMYFUNCTION("REGEXEXTRACT(F421,""\d.\d+%"")"),"0.02%")</f>
        <v>0.02%</v>
      </c>
      <c r="H421" s="17">
        <v>2.0E-4</v>
      </c>
      <c r="I421" s="14">
        <v>7.0</v>
      </c>
      <c r="J421" s="22" t="s">
        <v>2761</v>
      </c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14" t="s">
        <v>468</v>
      </c>
      <c r="B422" s="24" t="s">
        <v>2762</v>
      </c>
      <c r="C422" s="20" t="s">
        <v>2763</v>
      </c>
      <c r="D422" s="16" t="str">
        <f>IFERROR(__xludf.DUMMYFUNCTION("REGEXREPLACE(C422,""https://adastat.net/accounts/"","""")"),"af82fad0cf48f458e1ca0fd71a050e7bf84655bb321346df4d17b537")</f>
        <v>af82fad0cf48f458e1ca0fd71a050e7bf84655bb321346df4d17b537</v>
      </c>
      <c r="E422" s="16" t="s">
        <v>2764</v>
      </c>
      <c r="F422" s="14" t="s">
        <v>1241</v>
      </c>
      <c r="G422" s="14" t="str">
        <f>IFERROR(__xludf.DUMMYFUNCTION("REGEXEXTRACT(F422,""\d.\d+%"")"),"0.02%")</f>
        <v>0.02%</v>
      </c>
      <c r="H422" s="17">
        <v>2.0E-4</v>
      </c>
      <c r="I422" s="14">
        <v>7.0</v>
      </c>
      <c r="J422" s="22" t="s">
        <v>2765</v>
      </c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24" t="s">
        <v>2766</v>
      </c>
      <c r="B423" s="24" t="s">
        <v>2767</v>
      </c>
      <c r="C423" s="20" t="s">
        <v>2768</v>
      </c>
      <c r="D423" s="16" t="str">
        <f>IFERROR(__xludf.DUMMYFUNCTION("REGEXREPLACE(C423,""https://adastat.net/accounts/"","""")"),"a4bac8a3cccf91d3bc5a09b07a40f9644b2d7326b1eb892d19681476")</f>
        <v>a4bac8a3cccf91d3bc5a09b07a40f9644b2d7326b1eb892d19681476</v>
      </c>
      <c r="E423" s="16" t="s">
        <v>2769</v>
      </c>
      <c r="F423" s="14" t="s">
        <v>1026</v>
      </c>
      <c r="G423" s="14" t="str">
        <f>IFERROR(__xludf.DUMMYFUNCTION("REGEXEXTRACT(F423,""\d.\d+%"")"),"0.02%")</f>
        <v>0.02%</v>
      </c>
      <c r="H423" s="17">
        <v>2.0E-4</v>
      </c>
      <c r="I423" s="14">
        <v>7.0</v>
      </c>
      <c r="J423" s="22" t="s">
        <v>2770</v>
      </c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24" t="s">
        <v>1668</v>
      </c>
      <c r="B424" s="24" t="s">
        <v>2771</v>
      </c>
      <c r="C424" s="20" t="s">
        <v>2772</v>
      </c>
      <c r="D424" s="16" t="str">
        <f>IFERROR(__xludf.DUMMYFUNCTION("REGEXREPLACE(C424,""https://adastat.net/accounts/"","""")"),"9cc166f1270ded6e651515f3200c6a2bc75e928553dc753329bfb86b")</f>
        <v>9cc166f1270ded6e651515f3200c6a2bc75e928553dc753329bfb86b</v>
      </c>
      <c r="E424" s="16" t="s">
        <v>2773</v>
      </c>
      <c r="F424" s="14" t="s">
        <v>1078</v>
      </c>
      <c r="G424" s="14" t="str">
        <f>IFERROR(__xludf.DUMMYFUNCTION("REGEXEXTRACT(F424,""\d.\d+%"")"),"0.02%")</f>
        <v>0.02%</v>
      </c>
      <c r="H424" s="17">
        <v>2.0E-4</v>
      </c>
      <c r="I424" s="14">
        <v>7.0</v>
      </c>
      <c r="J424" s="22" t="s">
        <v>2774</v>
      </c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24" t="s">
        <v>2775</v>
      </c>
      <c r="B425" s="24" t="s">
        <v>2776</v>
      </c>
      <c r="C425" s="20" t="s">
        <v>2777</v>
      </c>
      <c r="D425" s="16" t="str">
        <f>IFERROR(__xludf.DUMMYFUNCTION("REGEXREPLACE(C425,""https://adastat.net/accounts/"","""")"),"080bc15526a88a03325f3bf6543eaab6430cf4b692abc8b23152bc99")</f>
        <v>080bc15526a88a03325f3bf6543eaab6430cf4b692abc8b23152bc99</v>
      </c>
      <c r="E425" s="16" t="s">
        <v>2778</v>
      </c>
      <c r="F425" s="14" t="s">
        <v>945</v>
      </c>
      <c r="G425" s="14" t="str">
        <f>IFERROR(__xludf.DUMMYFUNCTION("REGEXEXTRACT(F425,""\d.\d+%"")"),"0.02%")</f>
        <v>0.02%</v>
      </c>
      <c r="H425" s="17">
        <v>2.0E-4</v>
      </c>
      <c r="I425" s="14">
        <v>7.0</v>
      </c>
      <c r="J425" s="22" t="s">
        <v>2779</v>
      </c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24" t="s">
        <v>1201</v>
      </c>
      <c r="B426" s="24" t="s">
        <v>2780</v>
      </c>
      <c r="C426" s="20" t="s">
        <v>2781</v>
      </c>
      <c r="D426" s="16" t="str">
        <f>IFERROR(__xludf.DUMMYFUNCTION("REGEXREPLACE(C426,""https://adastat.net/accounts/"","""")"),"6e553956f9ce86b0256724d35d2fc3a42696ce67c8f10e415aec5f03")</f>
        <v>6e553956f9ce86b0256724d35d2fc3a42696ce67c8f10e415aec5f03</v>
      </c>
      <c r="E426" s="16" t="s">
        <v>2782</v>
      </c>
      <c r="F426" s="14" t="s">
        <v>2783</v>
      </c>
      <c r="G426" s="14" t="str">
        <f>IFERROR(__xludf.DUMMYFUNCTION("REGEXEXTRACT(F426,""\d.\d+%"")"),"0.06%")</f>
        <v>0.06%</v>
      </c>
      <c r="H426" s="17">
        <v>6.0E-4</v>
      </c>
      <c r="I426" s="14">
        <v>7.0</v>
      </c>
      <c r="J426" s="22" t="s">
        <v>2784</v>
      </c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24" t="s">
        <v>1943</v>
      </c>
      <c r="B427" s="24" t="s">
        <v>2785</v>
      </c>
      <c r="C427" s="20" t="s">
        <v>2786</v>
      </c>
      <c r="D427" s="16" t="str">
        <f>IFERROR(__xludf.DUMMYFUNCTION("REGEXREPLACE(C427,""https://adastat.net/accounts/"","""")"),"91e3bf0c20b50ee2b3ad9ccbb0d0b664c0fa4d0ec95ae06d70e71a30")</f>
        <v>91e3bf0c20b50ee2b3ad9ccbb0d0b664c0fa4d0ec95ae06d70e71a30</v>
      </c>
      <c r="E427" s="16" t="s">
        <v>2787</v>
      </c>
      <c r="F427" s="14" t="s">
        <v>2788</v>
      </c>
      <c r="G427" s="14" t="str">
        <f>IFERROR(__xludf.DUMMYFUNCTION("REGEXEXTRACT(F427,""\d.\d+%"")"),"0.03%")</f>
        <v>0.03%</v>
      </c>
      <c r="H427" s="17">
        <v>3.0E-4</v>
      </c>
      <c r="I427" s="14">
        <v>7.0</v>
      </c>
      <c r="J427" s="22" t="s">
        <v>2789</v>
      </c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24" t="s">
        <v>2790</v>
      </c>
      <c r="B428" s="24" t="s">
        <v>2791</v>
      </c>
      <c r="C428" s="20" t="s">
        <v>2792</v>
      </c>
      <c r="D428" s="16" t="str">
        <f>IFERROR(__xludf.DUMMYFUNCTION("REGEXREPLACE(C428,""https://adastat.net/accounts/"","""")"),"a20419eee976418faae546d53e60b10b46e9ea38a8d82699757770aa")</f>
        <v>a20419eee976418faae546d53e60b10b46e9ea38a8d82699757770aa</v>
      </c>
      <c r="E428" s="16" t="s">
        <v>2793</v>
      </c>
      <c r="F428" s="14" t="s">
        <v>2794</v>
      </c>
      <c r="G428" s="14" t="str">
        <f>IFERROR(__xludf.DUMMYFUNCTION("REGEXEXTRACT(F428,""\d.\d+%"")"),"0.02%")</f>
        <v>0.02%</v>
      </c>
      <c r="H428" s="17">
        <v>2.0E-4</v>
      </c>
      <c r="I428" s="14">
        <v>6.0</v>
      </c>
      <c r="J428" s="22" t="s">
        <v>2795</v>
      </c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24" t="s">
        <v>975</v>
      </c>
      <c r="B429" s="24" t="s">
        <v>2796</v>
      </c>
      <c r="C429" s="20" t="s">
        <v>2797</v>
      </c>
      <c r="D429" s="16" t="str">
        <f>IFERROR(__xludf.DUMMYFUNCTION("REGEXREPLACE(C429,""https://adastat.net/accounts/"","""")"),"177ed1bb0edf6ea57c1017c04abc735ea9fba35df40d919f2d6beb4c")</f>
        <v>177ed1bb0edf6ea57c1017c04abc735ea9fba35df40d919f2d6beb4c</v>
      </c>
      <c r="E429" s="16" t="s">
        <v>2798</v>
      </c>
      <c r="F429" s="14" t="s">
        <v>905</v>
      </c>
      <c r="G429" s="14" t="str">
        <f>IFERROR(__xludf.DUMMYFUNCTION("REGEXEXTRACT(F429,""\d.\d+%"")"),"0.02%")</f>
        <v>0.02%</v>
      </c>
      <c r="H429" s="17">
        <v>2.0E-4</v>
      </c>
      <c r="I429" s="14">
        <v>6.0</v>
      </c>
      <c r="J429" s="22" t="s">
        <v>2799</v>
      </c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14" t="s">
        <v>468</v>
      </c>
      <c r="B430" s="24" t="s">
        <v>2800</v>
      </c>
      <c r="C430" s="20" t="s">
        <v>2801</v>
      </c>
      <c r="D430" s="16" t="str">
        <f>IFERROR(__xludf.DUMMYFUNCTION("REGEXREPLACE(C430,""https://adastat.net/accounts/"","""")"),"a8b0f65f0e55493ba25d3a40ca3e34ca0024342ad29dc8a19740a028")</f>
        <v>a8b0f65f0e55493ba25d3a40ca3e34ca0024342ad29dc8a19740a028</v>
      </c>
      <c r="E430" s="16" t="s">
        <v>2802</v>
      </c>
      <c r="F430" s="14" t="s">
        <v>1061</v>
      </c>
      <c r="G430" s="14" t="str">
        <f>IFERROR(__xludf.DUMMYFUNCTION("REGEXEXTRACT(F430,""\d.\d+%"")"),"0.02%")</f>
        <v>0.02%</v>
      </c>
      <c r="H430" s="17">
        <v>2.0E-4</v>
      </c>
      <c r="I430" s="14">
        <v>6.0</v>
      </c>
      <c r="J430" s="22" t="s">
        <v>2803</v>
      </c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24" t="s">
        <v>2804</v>
      </c>
      <c r="B431" s="24" t="s">
        <v>2805</v>
      </c>
      <c r="C431" s="20" t="s">
        <v>2806</v>
      </c>
      <c r="D431" s="16" t="str">
        <f>IFERROR(__xludf.DUMMYFUNCTION("REGEXREPLACE(C431,""https://adastat.net/accounts/"","""")"),"9580a293451121384f24409347b8314cee0b49a0238f82e810d8886e")</f>
        <v>9580a293451121384f24409347b8314cee0b49a0238f82e810d8886e</v>
      </c>
      <c r="E431" s="16" t="s">
        <v>2807</v>
      </c>
      <c r="F431" s="14" t="s">
        <v>2808</v>
      </c>
      <c r="G431" s="14" t="str">
        <f>IFERROR(__xludf.DUMMYFUNCTION("REGEXEXTRACT(F431,""\d.\d+%"")"),"0.02%")</f>
        <v>0.02%</v>
      </c>
      <c r="H431" s="17">
        <v>2.0E-4</v>
      </c>
      <c r="I431" s="14">
        <v>6.0</v>
      </c>
      <c r="J431" s="22" t="s">
        <v>2809</v>
      </c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24" t="s">
        <v>2192</v>
      </c>
      <c r="B432" s="24" t="s">
        <v>2810</v>
      </c>
      <c r="C432" s="20" t="s">
        <v>2811</v>
      </c>
      <c r="D432" s="16" t="str">
        <f>IFERROR(__xludf.DUMMYFUNCTION("REGEXREPLACE(C432,""https://adastat.net/accounts/"","""")"),"8f80716375fce62abdab4a8dad460edc942e8072566238dd3b9f6b1a")</f>
        <v>8f80716375fce62abdab4a8dad460edc942e8072566238dd3b9f6b1a</v>
      </c>
      <c r="E432" s="16" t="s">
        <v>2812</v>
      </c>
      <c r="F432" s="14" t="s">
        <v>2813</v>
      </c>
      <c r="G432" s="14" t="str">
        <f>IFERROR(__xludf.DUMMYFUNCTION("REGEXEXTRACT(F432,""\d.\d+%"")"),"0.02%")</f>
        <v>0.02%</v>
      </c>
      <c r="H432" s="17">
        <v>2.0E-4</v>
      </c>
      <c r="I432" s="14">
        <v>6.0</v>
      </c>
      <c r="J432" s="22" t="s">
        <v>2814</v>
      </c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24" t="s">
        <v>2744</v>
      </c>
      <c r="B433" s="24" t="s">
        <v>2815</v>
      </c>
      <c r="C433" s="20" t="s">
        <v>2816</v>
      </c>
      <c r="D433" s="16" t="str">
        <f>IFERROR(__xludf.DUMMYFUNCTION("REGEXREPLACE(C433,""https://adastat.net/accounts/"","""")"),"34413a0636147fa77078361330822f7c4f79e35e006290badd5585ac")</f>
        <v>34413a0636147fa77078361330822f7c4f79e35e006290badd5585ac</v>
      </c>
      <c r="E433" s="16" t="s">
        <v>2817</v>
      </c>
      <c r="F433" s="14" t="s">
        <v>2818</v>
      </c>
      <c r="G433" s="14" t="str">
        <f>IFERROR(__xludf.DUMMYFUNCTION("REGEXEXTRACT(F433,""\d.\d+%"")"),"0.14%")</f>
        <v>0.14%</v>
      </c>
      <c r="H433" s="17">
        <v>0.0014</v>
      </c>
      <c r="I433" s="14">
        <v>6.0</v>
      </c>
      <c r="J433" s="22" t="s">
        <v>2819</v>
      </c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24" t="s">
        <v>1419</v>
      </c>
      <c r="B434" s="24" t="s">
        <v>2820</v>
      </c>
      <c r="C434" s="20" t="s">
        <v>2821</v>
      </c>
      <c r="D434" s="16" t="str">
        <f>IFERROR(__xludf.DUMMYFUNCTION("REGEXREPLACE(C434,""https://adastat.net/accounts/"","""")"),"a6772868ce05a3387b04d1a4ba7f2b5f4ce8240072f67ee5c0376a30")</f>
        <v>a6772868ce05a3387b04d1a4ba7f2b5f4ce8240072f67ee5c0376a30</v>
      </c>
      <c r="E434" s="16" t="s">
        <v>2822</v>
      </c>
      <c r="F434" s="14" t="s">
        <v>2823</v>
      </c>
      <c r="G434" s="14" t="str">
        <f>IFERROR(__xludf.DUMMYFUNCTION("REGEXEXTRACT(F434,""\d.\d+%"")"),"0.07%")</f>
        <v>0.07%</v>
      </c>
      <c r="H434" s="17">
        <v>7.0E-4</v>
      </c>
      <c r="I434" s="14">
        <v>6.0</v>
      </c>
      <c r="J434" s="22" t="s">
        <v>2824</v>
      </c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24" t="s">
        <v>2825</v>
      </c>
      <c r="B435" s="24" t="s">
        <v>2826</v>
      </c>
      <c r="C435" s="20" t="s">
        <v>2827</v>
      </c>
      <c r="D435" s="16" t="str">
        <f>IFERROR(__xludf.DUMMYFUNCTION("REGEXREPLACE(C435,""https://adastat.net/accounts/"","""")"),"4ac606f85c249fa298e49f577a23eab7e9a292239464e5e13a24ba5e")</f>
        <v>4ac606f85c249fa298e49f577a23eab7e9a292239464e5e13a24ba5e</v>
      </c>
      <c r="E435" s="16" t="s">
        <v>2828</v>
      </c>
      <c r="F435" s="14" t="s">
        <v>2829</v>
      </c>
      <c r="G435" s="14" t="str">
        <f>IFERROR(__xludf.DUMMYFUNCTION("REGEXEXTRACT(F435,""\d.\d+%"")"),"0.06%")</f>
        <v>0.06%</v>
      </c>
      <c r="H435" s="17">
        <v>6.0E-4</v>
      </c>
      <c r="I435" s="14">
        <v>6.0</v>
      </c>
      <c r="J435" s="22" t="s">
        <v>2830</v>
      </c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24" t="s">
        <v>2831</v>
      </c>
      <c r="B436" s="24" t="s">
        <v>2832</v>
      </c>
      <c r="C436" s="20" t="s">
        <v>2833</v>
      </c>
      <c r="D436" s="16" t="str">
        <f>IFERROR(__xludf.DUMMYFUNCTION("REGEXREPLACE(C436,""https://adastat.net/accounts/"","""")"),"df1afb26c8a86196e8d892b729be7a557c0630cafcb7d6fb98b36832")</f>
        <v>df1afb26c8a86196e8d892b729be7a557c0630cafcb7d6fb98b36832</v>
      </c>
      <c r="E436" s="16" t="s">
        <v>2834</v>
      </c>
      <c r="F436" s="14" t="s">
        <v>1267</v>
      </c>
      <c r="G436" s="14" t="str">
        <f>IFERROR(__xludf.DUMMYFUNCTION("REGEXEXTRACT(F436,""\d.\d+%"")"),"0.03%")</f>
        <v>0.03%</v>
      </c>
      <c r="H436" s="17">
        <v>3.0E-4</v>
      </c>
      <c r="I436" s="14">
        <v>5.0</v>
      </c>
      <c r="J436" s="22" t="s">
        <v>2835</v>
      </c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24" t="s">
        <v>2836</v>
      </c>
      <c r="B437" s="24" t="s">
        <v>2837</v>
      </c>
      <c r="C437" s="20" t="s">
        <v>2838</v>
      </c>
      <c r="D437" s="16" t="str">
        <f>IFERROR(__xludf.DUMMYFUNCTION("REGEXREPLACE(C437,""https://adastat.net/accounts/"","""")"),"6157500d7284fb9286ed6d0e8a9a2c5674828129158827e6bdbe0a20")</f>
        <v>6157500d7284fb9286ed6d0e8a9a2c5674828129158827e6bdbe0a20</v>
      </c>
      <c r="E437" s="16" t="s">
        <v>2839</v>
      </c>
      <c r="F437" s="14" t="s">
        <v>2840</v>
      </c>
      <c r="G437" s="14" t="str">
        <f>IFERROR(__xludf.DUMMYFUNCTION("REGEXEXTRACT(F437,""\d.\d+%"")"),"0.03%")</f>
        <v>0.03%</v>
      </c>
      <c r="H437" s="17">
        <v>3.0E-4</v>
      </c>
      <c r="I437" s="14">
        <v>5.0</v>
      </c>
      <c r="J437" s="22" t="s">
        <v>2841</v>
      </c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14" t="s">
        <v>468</v>
      </c>
      <c r="B438" s="24" t="s">
        <v>2842</v>
      </c>
      <c r="C438" s="20" t="s">
        <v>2843</v>
      </c>
      <c r="D438" s="16" t="str">
        <f>IFERROR(__xludf.DUMMYFUNCTION("REGEXREPLACE(C438,""https://adastat.net/accounts/"","""")"),"fc9c77da7d5d36d2768ad3d696c6c86bc928a50a1f4800179fdf2093")</f>
        <v>fc9c77da7d5d36d2768ad3d696c6c86bc928a50a1f4800179fdf2093</v>
      </c>
      <c r="E438" s="16" t="s">
        <v>2844</v>
      </c>
      <c r="F438" s="14" t="s">
        <v>1839</v>
      </c>
      <c r="G438" s="14" t="str">
        <f>IFERROR(__xludf.DUMMYFUNCTION("REGEXEXTRACT(F438,""\d.\d+%"")"),"0.02%")</f>
        <v>0.02%</v>
      </c>
      <c r="H438" s="17">
        <v>2.0E-4</v>
      </c>
      <c r="I438" s="14">
        <v>5.0</v>
      </c>
      <c r="J438" s="22" t="s">
        <v>2845</v>
      </c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24" t="s">
        <v>2846</v>
      </c>
      <c r="B439" s="24" t="s">
        <v>2847</v>
      </c>
      <c r="C439" s="20" t="s">
        <v>2848</v>
      </c>
      <c r="D439" s="16" t="str">
        <f>IFERROR(__xludf.DUMMYFUNCTION("REGEXREPLACE(C439,""https://adastat.net/accounts/"","""")"),"1499a72d6095b7e2928eee9eced6252f42e40879d89553d61326d784")</f>
        <v>1499a72d6095b7e2928eee9eced6252f42e40879d89553d61326d784</v>
      </c>
      <c r="E439" s="16" t="s">
        <v>2849</v>
      </c>
      <c r="F439" s="14" t="s">
        <v>2850</v>
      </c>
      <c r="G439" s="14" t="str">
        <f>IFERROR(__xludf.DUMMYFUNCTION("REGEXEXTRACT(F439,""\d.\d+%"")"),"0.02%")</f>
        <v>0.02%</v>
      </c>
      <c r="H439" s="17">
        <v>2.0E-4</v>
      </c>
      <c r="I439" s="14">
        <v>5.0</v>
      </c>
      <c r="J439" s="22" t="s">
        <v>2851</v>
      </c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14" t="s">
        <v>468</v>
      </c>
      <c r="B440" s="24" t="s">
        <v>2852</v>
      </c>
      <c r="C440" s="20" t="s">
        <v>2853</v>
      </c>
      <c r="D440" s="16" t="str">
        <f>IFERROR(__xludf.DUMMYFUNCTION("REGEXREPLACE(C440,""https://adastat.net/accounts/"","""")"),"588e7c738f7f1f97897041eb85eed9d1a981ade67609c4e2f23979c6")</f>
        <v>588e7c738f7f1f97897041eb85eed9d1a981ade67609c4e2f23979c6</v>
      </c>
      <c r="E440" s="16" t="s">
        <v>2854</v>
      </c>
      <c r="F440" s="14" t="s">
        <v>2855</v>
      </c>
      <c r="G440" s="14" t="str">
        <f>IFERROR(__xludf.DUMMYFUNCTION("REGEXEXTRACT(F440,""\d.\d+%"")"),"0.20%")</f>
        <v>0.20%</v>
      </c>
      <c r="H440" s="17">
        <v>0.002</v>
      </c>
      <c r="I440" s="14">
        <v>5.0</v>
      </c>
      <c r="J440" s="22" t="s">
        <v>2856</v>
      </c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14" t="s">
        <v>468</v>
      </c>
      <c r="B441" s="24" t="s">
        <v>2857</v>
      </c>
      <c r="C441" s="20" t="s">
        <v>2858</v>
      </c>
      <c r="D441" s="16" t="str">
        <f>IFERROR(__xludf.DUMMYFUNCTION("REGEXREPLACE(C441,""https://adastat.net/accounts/"","""")"),"2116f89dc99bfedb078c17a6217f94fe8983e226001897e3e346799f")</f>
        <v>2116f89dc99bfedb078c17a6217f94fe8983e226001897e3e346799f</v>
      </c>
      <c r="E441" s="16" t="s">
        <v>2859</v>
      </c>
      <c r="F441" s="14" t="s">
        <v>2860</v>
      </c>
      <c r="G441" s="14" t="str">
        <f>IFERROR(__xludf.DUMMYFUNCTION("REGEXEXTRACT(F441,""\d.\d+%"")"),"0.02%")</f>
        <v>0.02%</v>
      </c>
      <c r="H441" s="17">
        <v>2.0E-4</v>
      </c>
      <c r="I441" s="14">
        <v>5.0</v>
      </c>
      <c r="J441" s="22" t="s">
        <v>2861</v>
      </c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14" t="s">
        <v>468</v>
      </c>
      <c r="B442" s="24" t="s">
        <v>2862</v>
      </c>
      <c r="C442" s="20" t="s">
        <v>2863</v>
      </c>
      <c r="D442" s="16" t="str">
        <f>IFERROR(__xludf.DUMMYFUNCTION("REGEXREPLACE(C442,""https://adastat.net/accounts/"","""")"),"648ada7c6cba37fd0185eddc80ea7a830ec039db6f105002c50ce22c")</f>
        <v>648ada7c6cba37fd0185eddc80ea7a830ec039db6f105002c50ce22c</v>
      </c>
      <c r="E442" s="16" t="s">
        <v>2864</v>
      </c>
      <c r="F442" s="14" t="s">
        <v>2278</v>
      </c>
      <c r="G442" s="14" t="str">
        <f>IFERROR(__xludf.DUMMYFUNCTION("REGEXEXTRACT(F442,""\d.\d+%"")"),"0.02%")</f>
        <v>0.02%</v>
      </c>
      <c r="H442" s="17">
        <v>2.0E-4</v>
      </c>
      <c r="I442" s="14">
        <v>5.0</v>
      </c>
      <c r="J442" s="22" t="s">
        <v>2865</v>
      </c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24" t="s">
        <v>2866</v>
      </c>
      <c r="B443" s="24" t="s">
        <v>2867</v>
      </c>
      <c r="C443" s="20" t="s">
        <v>2868</v>
      </c>
      <c r="D443" s="16" t="str">
        <f>IFERROR(__xludf.DUMMYFUNCTION("REGEXREPLACE(C443,""https://adastat.net/accounts/"","""")"),"58c032dac8393f26d47d8ec42d868f48b5580b439606830c0cccaf2d")</f>
        <v>58c032dac8393f26d47d8ec42d868f48b5580b439606830c0cccaf2d</v>
      </c>
      <c r="E443" s="16" t="s">
        <v>2869</v>
      </c>
      <c r="F443" s="14" t="s">
        <v>2870</v>
      </c>
      <c r="G443" s="14" t="str">
        <f>IFERROR(__xludf.DUMMYFUNCTION("REGEXEXTRACT(F443,""\d.\d+%"")"),"0.19%")</f>
        <v>0.19%</v>
      </c>
      <c r="H443" s="17">
        <v>0.0019</v>
      </c>
      <c r="I443" s="14">
        <v>5.0</v>
      </c>
      <c r="J443" s="22" t="s">
        <v>2871</v>
      </c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24" t="s">
        <v>2872</v>
      </c>
      <c r="B444" s="24" t="s">
        <v>2873</v>
      </c>
      <c r="C444" s="20" t="s">
        <v>2874</v>
      </c>
      <c r="D444" s="16" t="str">
        <f>IFERROR(__xludf.DUMMYFUNCTION("REGEXREPLACE(C444,""https://adastat.net/accounts/"","""")"),"69bb006aaecfa2566e7019a3228f7dd2d2b6d610a305d2ddb94bdb34")</f>
        <v>69bb006aaecfa2566e7019a3228f7dd2d2b6d610a305d2ddb94bdb34</v>
      </c>
      <c r="E444" s="16" t="s">
        <v>2875</v>
      </c>
      <c r="F444" s="14" t="s">
        <v>1795</v>
      </c>
      <c r="G444" s="14" t="str">
        <f>IFERROR(__xludf.DUMMYFUNCTION("REGEXEXTRACT(F444,""\d.\d+%"")"),"0.02%")</f>
        <v>0.02%</v>
      </c>
      <c r="H444" s="17">
        <v>2.0E-4</v>
      </c>
      <c r="I444" s="14">
        <v>5.0</v>
      </c>
      <c r="J444" s="22" t="s">
        <v>2876</v>
      </c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24" t="s">
        <v>2192</v>
      </c>
      <c r="B445" s="24" t="s">
        <v>2877</v>
      </c>
      <c r="C445" s="20" t="s">
        <v>2878</v>
      </c>
      <c r="D445" s="16" t="str">
        <f>IFERROR(__xludf.DUMMYFUNCTION("REGEXREPLACE(C445,""https://adastat.net/accounts/"","""")"),"6111223379fdd96641af07bf1d7f88632d1289651ae5a2bbb15c5d11")</f>
        <v>6111223379fdd96641af07bf1d7f88632d1289651ae5a2bbb15c5d11</v>
      </c>
      <c r="E445" s="16" t="s">
        <v>2879</v>
      </c>
      <c r="F445" s="14" t="s">
        <v>2880</v>
      </c>
      <c r="G445" s="14" t="str">
        <f>IFERROR(__xludf.DUMMYFUNCTION("REGEXEXTRACT(F445,""\d.\d+%"")"),"0.02%")</f>
        <v>0.02%</v>
      </c>
      <c r="H445" s="17">
        <v>2.0E-4</v>
      </c>
      <c r="I445" s="14">
        <v>5.0</v>
      </c>
      <c r="J445" s="22" t="s">
        <v>2881</v>
      </c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24" t="s">
        <v>2391</v>
      </c>
      <c r="B446" s="24" t="s">
        <v>2882</v>
      </c>
      <c r="C446" s="20" t="s">
        <v>2883</v>
      </c>
      <c r="D446" s="16" t="str">
        <f>IFERROR(__xludf.DUMMYFUNCTION("REGEXREPLACE(C446,""https://adastat.net/accounts/"","""")"),"79766f28ccb9f2426fc87ce1d01399be22ba244d7fa788c2168fef98")</f>
        <v>79766f28ccb9f2426fc87ce1d01399be22ba244d7fa788c2168fef98</v>
      </c>
      <c r="E446" s="16" t="s">
        <v>2884</v>
      </c>
      <c r="F446" s="14" t="s">
        <v>2885</v>
      </c>
      <c r="G446" s="14" t="str">
        <f>IFERROR(__xludf.DUMMYFUNCTION("REGEXEXTRACT(F446,""\d.\d+%"")"),"0.09%")</f>
        <v>0.09%</v>
      </c>
      <c r="H446" s="17">
        <v>9.0E-4</v>
      </c>
      <c r="I446" s="14">
        <v>5.0</v>
      </c>
      <c r="J446" s="22" t="s">
        <v>2886</v>
      </c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24" t="s">
        <v>2486</v>
      </c>
      <c r="B447" s="24" t="s">
        <v>2887</v>
      </c>
      <c r="C447" s="20" t="s">
        <v>2888</v>
      </c>
      <c r="D447" s="16" t="str">
        <f>IFERROR(__xludf.DUMMYFUNCTION("REGEXREPLACE(C447,""https://adastat.net/accounts/"","""")"),"b6ab0b5dfa2f72b7bca125657a0543f4baff2ccd3a271199604c7545")</f>
        <v>b6ab0b5dfa2f72b7bca125657a0543f4baff2ccd3a271199604c7545</v>
      </c>
      <c r="E447" s="16" t="s">
        <v>2889</v>
      </c>
      <c r="F447" s="14" t="s">
        <v>2890</v>
      </c>
      <c r="G447" s="14" t="str">
        <f>IFERROR(__xludf.DUMMYFUNCTION("REGEXEXTRACT(F447,""\d.\d+%"")"),"0.06%")</f>
        <v>0.06%</v>
      </c>
      <c r="H447" s="17">
        <v>6.0E-4</v>
      </c>
      <c r="I447" s="14">
        <v>5.0</v>
      </c>
      <c r="J447" s="22" t="s">
        <v>2891</v>
      </c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24" t="s">
        <v>722</v>
      </c>
      <c r="B448" s="24" t="s">
        <v>2892</v>
      </c>
      <c r="C448" s="20" t="s">
        <v>2893</v>
      </c>
      <c r="D448" s="16" t="str">
        <f>IFERROR(__xludf.DUMMYFUNCTION("REGEXREPLACE(C448,""https://adastat.net/accounts/"","""")"),"f6e9acd3709ebaaed219e4ad55796150153cf6044e2d29bdf3330f3a")</f>
        <v>f6e9acd3709ebaaed219e4ad55796150153cf6044e2d29bdf3330f3a</v>
      </c>
      <c r="E448" s="16" t="s">
        <v>2894</v>
      </c>
      <c r="F448" s="14" t="s">
        <v>1747</v>
      </c>
      <c r="G448" s="14" t="str">
        <f>IFERROR(__xludf.DUMMYFUNCTION("REGEXEXTRACT(F448,""\d.\d+%"")"),"0.03%")</f>
        <v>0.03%</v>
      </c>
      <c r="H448" s="17">
        <v>3.0E-4</v>
      </c>
      <c r="I448" s="14">
        <v>4.0</v>
      </c>
      <c r="J448" s="22" t="s">
        <v>2895</v>
      </c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24" t="s">
        <v>1803</v>
      </c>
      <c r="B449" s="24" t="s">
        <v>2896</v>
      </c>
      <c r="C449" s="20" t="s">
        <v>2897</v>
      </c>
      <c r="D449" s="16" t="str">
        <f>IFERROR(__xludf.DUMMYFUNCTION("REGEXREPLACE(C449,""https://adastat.net/accounts/"","""")"),"ebfe5cd0d6a0fcb3609549e7bcdf5bcffcb369e116c76d51dd8227ac")</f>
        <v>ebfe5cd0d6a0fcb3609549e7bcdf5bcffcb369e116c76d51dd8227ac</v>
      </c>
      <c r="E449" s="16" t="s">
        <v>2898</v>
      </c>
      <c r="F449" s="14" t="s">
        <v>2899</v>
      </c>
      <c r="G449" s="14" t="str">
        <f>IFERROR(__xludf.DUMMYFUNCTION("REGEXEXTRACT(F449,""\d.\d+%"")"),"0.03%")</f>
        <v>0.03%</v>
      </c>
      <c r="H449" s="17">
        <v>3.0E-4</v>
      </c>
      <c r="I449" s="14">
        <v>4.0</v>
      </c>
      <c r="J449" s="22" t="s">
        <v>2900</v>
      </c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24" t="s">
        <v>2901</v>
      </c>
      <c r="B450" s="24" t="s">
        <v>2902</v>
      </c>
      <c r="C450" s="20" t="s">
        <v>2903</v>
      </c>
      <c r="D450" s="16" t="str">
        <f>IFERROR(__xludf.DUMMYFUNCTION("REGEXREPLACE(C450,""https://adastat.net/accounts/"","""")"),"1d5ab9852735d812d177bd428859e592e5434675e4025ebe48b8df3c")</f>
        <v>1d5ab9852735d812d177bd428859e592e5434675e4025ebe48b8df3c</v>
      </c>
      <c r="E450" s="16" t="s">
        <v>2904</v>
      </c>
      <c r="F450" s="14" t="s">
        <v>2905</v>
      </c>
      <c r="G450" s="14" t="str">
        <f>IFERROR(__xludf.DUMMYFUNCTION("REGEXEXTRACT(F450,""\d.\d+%"")"),"0.02%")</f>
        <v>0.02%</v>
      </c>
      <c r="H450" s="17">
        <v>2.0E-4</v>
      </c>
      <c r="I450" s="14">
        <v>4.0</v>
      </c>
      <c r="J450" s="22" t="s">
        <v>2906</v>
      </c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24" t="s">
        <v>2203</v>
      </c>
      <c r="B451" s="24" t="s">
        <v>2907</v>
      </c>
      <c r="C451" s="20" t="s">
        <v>2908</v>
      </c>
      <c r="D451" s="16" t="str">
        <f>IFERROR(__xludf.DUMMYFUNCTION("REGEXREPLACE(C451,""https://adastat.net/accounts/"","""")"),"9ac2c907173a1c376694c3e9dee7a5b84994bbf808e01f65dfee5b1b")</f>
        <v>9ac2c907173a1c376694c3e9dee7a5b84994bbf808e01f65dfee5b1b</v>
      </c>
      <c r="E451" s="16" t="s">
        <v>2909</v>
      </c>
      <c r="F451" s="14" t="s">
        <v>2910</v>
      </c>
      <c r="G451" s="14" t="str">
        <f>IFERROR(__xludf.DUMMYFUNCTION("REGEXEXTRACT(F451,""\d.\d+%"")"),"0.02%")</f>
        <v>0.02%</v>
      </c>
      <c r="H451" s="17">
        <v>2.0E-4</v>
      </c>
      <c r="I451" s="14">
        <v>4.0</v>
      </c>
      <c r="J451" s="22" t="s">
        <v>2911</v>
      </c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24" t="s">
        <v>2912</v>
      </c>
      <c r="B452" s="24" t="s">
        <v>2913</v>
      </c>
      <c r="C452" s="20" t="s">
        <v>2914</v>
      </c>
      <c r="D452" s="16" t="str">
        <f>IFERROR(__xludf.DUMMYFUNCTION("REGEXREPLACE(C452,""https://adastat.net/accounts/"","""")"),"59e340a24ec5fa591a977232993068035de7931a3303afce6b7b5d04")</f>
        <v>59e340a24ec5fa591a977232993068035de7931a3303afce6b7b5d04</v>
      </c>
      <c r="E452" s="16" t="s">
        <v>2915</v>
      </c>
      <c r="F452" s="14" t="s">
        <v>2916</v>
      </c>
      <c r="G452" s="14" t="str">
        <f>IFERROR(__xludf.DUMMYFUNCTION("REGEXEXTRACT(F452,""\d.\d+%"")"),"0.19%")</f>
        <v>0.19%</v>
      </c>
      <c r="H452" s="17">
        <v>0.0019</v>
      </c>
      <c r="I452" s="14">
        <v>4.0</v>
      </c>
      <c r="J452" s="22" t="s">
        <v>2917</v>
      </c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24" t="s">
        <v>2502</v>
      </c>
      <c r="B453" s="24" t="s">
        <v>2918</v>
      </c>
      <c r="C453" s="20" t="s">
        <v>2919</v>
      </c>
      <c r="D453" s="16" t="str">
        <f>IFERROR(__xludf.DUMMYFUNCTION("REGEXREPLACE(C453,""https://adastat.net/accounts/"","""")"),"b8a25b1f2334e9247cec29eb8960f4745c5f0766dade04980edd367d")</f>
        <v>b8a25b1f2334e9247cec29eb8960f4745c5f0766dade04980edd367d</v>
      </c>
      <c r="E453" s="16" t="s">
        <v>2920</v>
      </c>
      <c r="F453" s="14" t="s">
        <v>2921</v>
      </c>
      <c r="G453" s="14" t="str">
        <f>IFERROR(__xludf.DUMMYFUNCTION("REGEXEXTRACT(F453,""\d.\d+%"")"),"0.02%")</f>
        <v>0.02%</v>
      </c>
      <c r="H453" s="17">
        <v>2.0E-4</v>
      </c>
      <c r="I453" s="14">
        <v>4.0</v>
      </c>
      <c r="J453" s="22" t="s">
        <v>2922</v>
      </c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24" t="s">
        <v>1680</v>
      </c>
      <c r="B454" s="24" t="s">
        <v>2923</v>
      </c>
      <c r="C454" s="20" t="s">
        <v>2924</v>
      </c>
      <c r="D454" s="16" t="str">
        <f>IFERROR(__xludf.DUMMYFUNCTION("REGEXREPLACE(C454,""https://adastat.net/accounts/"","""")"),"6ee442016fe9bfae69b4a2afe84d9b82b62afa978ed7b57acbdc601e")</f>
        <v>6ee442016fe9bfae69b4a2afe84d9b82b62afa978ed7b57acbdc601e</v>
      </c>
      <c r="E454" s="16" t="s">
        <v>2925</v>
      </c>
      <c r="F454" s="14" t="s">
        <v>2926</v>
      </c>
      <c r="G454" s="14" t="str">
        <f>IFERROR(__xludf.DUMMYFUNCTION("REGEXEXTRACT(F454,""\d.\d+%"")"),"0.02%")</f>
        <v>0.02%</v>
      </c>
      <c r="H454" s="17">
        <v>2.0E-4</v>
      </c>
      <c r="I454" s="14">
        <v>4.0</v>
      </c>
      <c r="J454" s="22" t="s">
        <v>2927</v>
      </c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14" t="s">
        <v>468</v>
      </c>
      <c r="B455" s="24" t="s">
        <v>2928</v>
      </c>
      <c r="C455" s="20" t="s">
        <v>2929</v>
      </c>
      <c r="D455" s="16" t="str">
        <f>IFERROR(__xludf.DUMMYFUNCTION("REGEXREPLACE(C455,""https://adastat.net/accounts/"","""")"),"90db1585c47a60b8621a1cd3b10310b15e3b7edcf8e322093f623198")</f>
        <v>90db1585c47a60b8621a1cd3b10310b15e3b7edcf8e322093f623198</v>
      </c>
      <c r="E455" s="16" t="s">
        <v>2930</v>
      </c>
      <c r="F455" s="14" t="s">
        <v>1947</v>
      </c>
      <c r="G455" s="14" t="str">
        <f>IFERROR(__xludf.DUMMYFUNCTION("REGEXEXTRACT(F455,""\d.\d+%"")"),"0.02%")</f>
        <v>0.02%</v>
      </c>
      <c r="H455" s="17">
        <v>2.0E-4</v>
      </c>
      <c r="I455" s="14">
        <v>4.0</v>
      </c>
      <c r="J455" s="22" t="s">
        <v>2931</v>
      </c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24" t="s">
        <v>2901</v>
      </c>
      <c r="B456" s="24" t="s">
        <v>2932</v>
      </c>
      <c r="C456" s="20" t="s">
        <v>2933</v>
      </c>
      <c r="D456" s="16" t="str">
        <f>IFERROR(__xludf.DUMMYFUNCTION("REGEXREPLACE(C456,""https://adastat.net/accounts/"","""")"),"4a96a17a2a33d0cbee0832fd42cdca9be034e1d9ae18750bb599aada")</f>
        <v>4a96a17a2a33d0cbee0832fd42cdca9be034e1d9ae18750bb599aada</v>
      </c>
      <c r="E456" s="16" t="s">
        <v>2934</v>
      </c>
      <c r="F456" s="14" t="s">
        <v>2935</v>
      </c>
      <c r="G456" s="14" t="str">
        <f>IFERROR(__xludf.DUMMYFUNCTION("REGEXEXTRACT(F456,""\d.\d+%"")"),"0.16%")</f>
        <v>0.16%</v>
      </c>
      <c r="H456" s="17">
        <v>0.0016</v>
      </c>
      <c r="I456" s="14">
        <v>4.0</v>
      </c>
      <c r="J456" s="22" t="s">
        <v>2936</v>
      </c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24" t="s">
        <v>2937</v>
      </c>
      <c r="B457" s="24" t="s">
        <v>2938</v>
      </c>
      <c r="C457" s="20" t="s">
        <v>2939</v>
      </c>
      <c r="D457" s="16" t="str">
        <f>IFERROR(__xludf.DUMMYFUNCTION("REGEXREPLACE(C457,""https://adastat.net/accounts/"","""")"),"0d7a21d0607e143e3428d055bdc0681cdddd22049d4b137c8ceeeda0")</f>
        <v>0d7a21d0607e143e3428d055bdc0681cdddd22049d4b137c8ceeeda0</v>
      </c>
      <c r="E457" s="16" t="s">
        <v>2940</v>
      </c>
      <c r="F457" s="14" t="s">
        <v>2941</v>
      </c>
      <c r="G457" s="14" t="str">
        <f>IFERROR(__xludf.DUMMYFUNCTION("REGEXEXTRACT(F457,""\d.\d+%"")"),"0.14%")</f>
        <v>0.14%</v>
      </c>
      <c r="H457" s="17">
        <v>0.0014</v>
      </c>
      <c r="I457" s="14">
        <v>4.0</v>
      </c>
      <c r="J457" s="22" t="s">
        <v>2942</v>
      </c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24" t="s">
        <v>2943</v>
      </c>
      <c r="B458" s="24" t="s">
        <v>2944</v>
      </c>
      <c r="C458" s="20" t="s">
        <v>2945</v>
      </c>
      <c r="D458" s="16" t="str">
        <f>IFERROR(__xludf.DUMMYFUNCTION("REGEXREPLACE(C458,""https://adastat.net/accounts/"","""")"),"17c7889d99ab76efd13e913c40c8f04694b1fd4370f2a69bc5b5f2bd")</f>
        <v>17c7889d99ab76efd13e913c40c8f04694b1fd4370f2a69bc5b5f2bd</v>
      </c>
      <c r="E458" s="16" t="s">
        <v>2946</v>
      </c>
      <c r="F458" s="14" t="s">
        <v>2947</v>
      </c>
      <c r="G458" s="14" t="str">
        <f>IFERROR(__xludf.DUMMYFUNCTION("REGEXEXTRACT(F458,""\d.\d+%"")"),"0.11%")</f>
        <v>0.11%</v>
      </c>
      <c r="H458" s="17">
        <v>0.0011</v>
      </c>
      <c r="I458" s="14">
        <v>4.0</v>
      </c>
      <c r="J458" s="22" t="s">
        <v>2948</v>
      </c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24" t="s">
        <v>2364</v>
      </c>
      <c r="B459" s="24" t="s">
        <v>2949</v>
      </c>
      <c r="C459" s="20" t="s">
        <v>2950</v>
      </c>
      <c r="D459" s="16" t="str">
        <f>IFERROR(__xludf.DUMMYFUNCTION("REGEXREPLACE(C459,""https://adastat.net/accounts/"","""")"),"bc135c333e1ac5e88711e935bde1c7a7514058def5c1bfd14ac6a94e")</f>
        <v>bc135c333e1ac5e88711e935bde1c7a7514058def5c1bfd14ac6a94e</v>
      </c>
      <c r="E459" s="16" t="s">
        <v>2951</v>
      </c>
      <c r="F459" s="14" t="s">
        <v>2952</v>
      </c>
      <c r="G459" s="14" t="str">
        <f>IFERROR(__xludf.DUMMYFUNCTION("REGEXEXTRACT(F459,""\d.\d+%"")"),"0.05%")</f>
        <v>0.05%</v>
      </c>
      <c r="H459" s="17">
        <v>5.0E-4</v>
      </c>
      <c r="I459" s="14">
        <v>4.0</v>
      </c>
      <c r="J459" s="22" t="s">
        <v>2953</v>
      </c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24" t="s">
        <v>2954</v>
      </c>
      <c r="B460" s="24" t="s">
        <v>2955</v>
      </c>
      <c r="C460" s="20" t="s">
        <v>2956</v>
      </c>
      <c r="D460" s="16" t="str">
        <f>IFERROR(__xludf.DUMMYFUNCTION("REGEXREPLACE(C460,""https://adastat.net/accounts/"","""")"),"81dd62a83e465e5a18033a88666a0cddc03b6c95bf6f443a1a58ce2b")</f>
        <v>81dd62a83e465e5a18033a88666a0cddc03b6c95bf6f443a1a58ce2b</v>
      </c>
      <c r="E460" s="16" t="s">
        <v>2957</v>
      </c>
      <c r="F460" s="14" t="s">
        <v>2958</v>
      </c>
      <c r="G460" s="14" t="str">
        <f>IFERROR(__xludf.DUMMYFUNCTION("REGEXEXTRACT(F460,""\d.\d+%"")"),"0.04%")</f>
        <v>0.04%</v>
      </c>
      <c r="H460" s="17">
        <v>4.0E-4</v>
      </c>
      <c r="I460" s="14">
        <v>4.0</v>
      </c>
      <c r="J460" s="22" t="s">
        <v>2959</v>
      </c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24" t="s">
        <v>993</v>
      </c>
      <c r="B461" s="24" t="s">
        <v>2960</v>
      </c>
      <c r="C461" s="20" t="s">
        <v>2961</v>
      </c>
      <c r="D461" s="16" t="str">
        <f>IFERROR(__xludf.DUMMYFUNCTION("REGEXREPLACE(C461,""https://adastat.net/accounts/"","""")"),"b75d9415565816fadc5c638654fbeeabc827e124b4a44ff87921dc19")</f>
        <v>b75d9415565816fadc5c638654fbeeabc827e124b4a44ff87921dc19</v>
      </c>
      <c r="E461" s="16" t="s">
        <v>2962</v>
      </c>
      <c r="F461" s="14" t="s">
        <v>829</v>
      </c>
      <c r="G461" s="14" t="str">
        <f>IFERROR(__xludf.DUMMYFUNCTION("REGEXEXTRACT(F461,""\d.\d+%"")"),"0.03%")</f>
        <v>0.03%</v>
      </c>
      <c r="H461" s="17">
        <v>3.0E-4</v>
      </c>
      <c r="I461" s="14">
        <v>4.0</v>
      </c>
      <c r="J461" s="22" t="s">
        <v>2963</v>
      </c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24" t="s">
        <v>2964</v>
      </c>
      <c r="B462" s="24" t="s">
        <v>2965</v>
      </c>
      <c r="C462" s="20" t="s">
        <v>2966</v>
      </c>
      <c r="D462" s="16" t="str">
        <f>IFERROR(__xludf.DUMMYFUNCTION("REGEXREPLACE(C462,""https://adastat.net/accounts/"","""")"),"d21810f08b4179ce1376fd66aa40e268138f5fcfdb2246153704bfa8")</f>
        <v>d21810f08b4179ce1376fd66aa40e268138f5fcfdb2246153704bfa8</v>
      </c>
      <c r="E462" s="16" t="s">
        <v>2967</v>
      </c>
      <c r="F462" s="14" t="s">
        <v>2968</v>
      </c>
      <c r="G462" s="14" t="str">
        <f>IFERROR(__xludf.DUMMYFUNCTION("REGEXEXTRACT(F462,""\d.\d+%"")"),"0.03%")</f>
        <v>0.03%</v>
      </c>
      <c r="H462" s="17">
        <v>3.0E-4</v>
      </c>
      <c r="I462" s="14">
        <v>3.0</v>
      </c>
      <c r="J462" s="22" t="s">
        <v>2969</v>
      </c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24" t="s">
        <v>2970</v>
      </c>
      <c r="B463" s="24" t="s">
        <v>2971</v>
      </c>
      <c r="C463" s="20" t="s">
        <v>2972</v>
      </c>
      <c r="D463" s="16" t="str">
        <f>IFERROR(__xludf.DUMMYFUNCTION("REGEXREPLACE(C463,""https://adastat.net/accounts/"","""")"),"7568be546626babc00493d688a8d440edd2f9fa9a9777084b68a4d00")</f>
        <v>7568be546626babc00493d688a8d440edd2f9fa9a9777084b68a4d00</v>
      </c>
      <c r="E463" s="16" t="s">
        <v>2973</v>
      </c>
      <c r="F463" s="14" t="s">
        <v>2974</v>
      </c>
      <c r="G463" s="14" t="str">
        <f>IFERROR(__xludf.DUMMYFUNCTION("REGEXEXTRACT(F463,""\d.\d+%"")"),"0.03%")</f>
        <v>0.03%</v>
      </c>
      <c r="H463" s="17">
        <v>3.0E-4</v>
      </c>
      <c r="I463" s="14">
        <v>3.0</v>
      </c>
      <c r="J463" s="22" t="s">
        <v>2975</v>
      </c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24" t="s">
        <v>2689</v>
      </c>
      <c r="B464" s="24" t="s">
        <v>2976</v>
      </c>
      <c r="C464" s="20" t="s">
        <v>2977</v>
      </c>
      <c r="D464" s="16" t="str">
        <f>IFERROR(__xludf.DUMMYFUNCTION("REGEXREPLACE(C464,""https://adastat.net/accounts/"","""")"),"899be8f52ee3e14a90a64ab8f06b2ee5c35e12f7844750a45031a988")</f>
        <v>899be8f52ee3e14a90a64ab8f06b2ee5c35e12f7844750a45031a988</v>
      </c>
      <c r="E464" s="16" t="s">
        <v>2978</v>
      </c>
      <c r="F464" s="14" t="s">
        <v>2979</v>
      </c>
      <c r="G464" s="14" t="str">
        <f>IFERROR(__xludf.DUMMYFUNCTION("REGEXEXTRACT(F464,""\d.\d+%"")"),"0.02%")</f>
        <v>0.02%</v>
      </c>
      <c r="H464" s="17">
        <v>2.0E-4</v>
      </c>
      <c r="I464" s="14">
        <v>3.0</v>
      </c>
      <c r="J464" s="22" t="s">
        <v>2980</v>
      </c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24" t="s">
        <v>2981</v>
      </c>
      <c r="B465" s="24" t="s">
        <v>2982</v>
      </c>
      <c r="C465" s="20" t="s">
        <v>2983</v>
      </c>
      <c r="D465" s="16" t="str">
        <f>IFERROR(__xludf.DUMMYFUNCTION("REGEXREPLACE(C465,""https://adastat.net/accounts/"","""")"),"478a08d505bc32c5c31e9d2cd997e7a57e6925684decf4e60d323374")</f>
        <v>478a08d505bc32c5c31e9d2cd997e7a57e6925684decf4e60d323374</v>
      </c>
      <c r="E465" s="16" t="s">
        <v>2984</v>
      </c>
      <c r="F465" s="14" t="s">
        <v>2921</v>
      </c>
      <c r="G465" s="14" t="str">
        <f>IFERROR(__xludf.DUMMYFUNCTION("REGEXEXTRACT(F465,""\d.\d+%"")"),"0.02%")</f>
        <v>0.02%</v>
      </c>
      <c r="H465" s="17">
        <v>2.0E-4</v>
      </c>
      <c r="I465" s="14">
        <v>3.0</v>
      </c>
      <c r="J465" s="22" t="s">
        <v>2985</v>
      </c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24" t="s">
        <v>1338</v>
      </c>
      <c r="B466" s="24" t="s">
        <v>2986</v>
      </c>
      <c r="C466" s="20" t="s">
        <v>2987</v>
      </c>
      <c r="D466" s="16" t="str">
        <f>IFERROR(__xludf.DUMMYFUNCTION("REGEXREPLACE(C466,""https://adastat.net/accounts/"","""")"),"4d9f0fbf341d921460c8f343f751ecb27ee6fc3dc31f9884f9d73f19")</f>
        <v>4d9f0fbf341d921460c8f343f751ecb27ee6fc3dc31f9884f9d73f19</v>
      </c>
      <c r="E466" s="16" t="s">
        <v>2988</v>
      </c>
      <c r="F466" s="14" t="s">
        <v>2921</v>
      </c>
      <c r="G466" s="14" t="str">
        <f>IFERROR(__xludf.DUMMYFUNCTION("REGEXEXTRACT(F466,""\d.\d+%"")"),"0.02%")</f>
        <v>0.02%</v>
      </c>
      <c r="H466" s="17">
        <v>2.0E-4</v>
      </c>
      <c r="I466" s="14">
        <v>3.0</v>
      </c>
      <c r="J466" s="22" t="s">
        <v>2989</v>
      </c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24" t="s">
        <v>2990</v>
      </c>
      <c r="B467" s="24" t="s">
        <v>2991</v>
      </c>
      <c r="C467" s="20" t="s">
        <v>2992</v>
      </c>
      <c r="D467" s="16" t="str">
        <f>IFERROR(__xludf.DUMMYFUNCTION("REGEXREPLACE(C467,""https://adastat.net/accounts/"","""")"),"b9fe11e760f5ee11f15310065ac1240570be4401207d107b8ad1a989")</f>
        <v>b9fe11e760f5ee11f15310065ac1240570be4401207d107b8ad1a989</v>
      </c>
      <c r="E467" s="16" t="s">
        <v>2993</v>
      </c>
      <c r="F467" s="14" t="s">
        <v>2994</v>
      </c>
      <c r="G467" s="14" t="str">
        <f>IFERROR(__xludf.DUMMYFUNCTION("REGEXEXTRACT(F467,""\d.\d+%"")"),"0.17%")</f>
        <v>0.17%</v>
      </c>
      <c r="H467" s="17">
        <v>0.0017</v>
      </c>
      <c r="I467" s="14">
        <v>3.0</v>
      </c>
      <c r="J467" s="22" t="s">
        <v>2995</v>
      </c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24" t="s">
        <v>2996</v>
      </c>
      <c r="B468" s="24" t="s">
        <v>2997</v>
      </c>
      <c r="C468" s="20" t="s">
        <v>2998</v>
      </c>
      <c r="D468" s="16" t="str">
        <f>IFERROR(__xludf.DUMMYFUNCTION("REGEXREPLACE(C468,""https://adastat.net/accounts/"","""")"),"7a677434b069a92f71fde89b1a2d6ef545619278dd2c0eee4c9792e6")</f>
        <v>7a677434b069a92f71fde89b1a2d6ef545619278dd2c0eee4c9792e6</v>
      </c>
      <c r="E468" s="16" t="s">
        <v>2999</v>
      </c>
      <c r="F468" s="14" t="s">
        <v>2935</v>
      </c>
      <c r="G468" s="14" t="str">
        <f>IFERROR(__xludf.DUMMYFUNCTION("REGEXEXTRACT(F468,""\d.\d+%"")"),"0.16%")</f>
        <v>0.16%</v>
      </c>
      <c r="H468" s="17">
        <v>0.0016</v>
      </c>
      <c r="I468" s="14">
        <v>3.0</v>
      </c>
      <c r="J468" s="22" t="s">
        <v>3000</v>
      </c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24" t="s">
        <v>3001</v>
      </c>
      <c r="B469" s="24" t="s">
        <v>3002</v>
      </c>
      <c r="C469" s="20" t="s">
        <v>3003</v>
      </c>
      <c r="D469" s="16" t="str">
        <f>IFERROR(__xludf.DUMMYFUNCTION("REGEXREPLACE(C469,""https://adastat.net/accounts/"","""")"),"8726db63430243b264aeb52343f47fb6e03eb6453274a01fd6f8a215")</f>
        <v>8726db63430243b264aeb52343f47fb6e03eb6453274a01fd6f8a215</v>
      </c>
      <c r="E469" s="16" t="s">
        <v>3004</v>
      </c>
      <c r="F469" s="14" t="s">
        <v>2935</v>
      </c>
      <c r="G469" s="14" t="str">
        <f>IFERROR(__xludf.DUMMYFUNCTION("REGEXEXTRACT(F469,""\d.\d+%"")"),"0.16%")</f>
        <v>0.16%</v>
      </c>
      <c r="H469" s="17">
        <v>0.0016</v>
      </c>
      <c r="I469" s="14">
        <v>3.0</v>
      </c>
      <c r="J469" s="22" t="s">
        <v>3005</v>
      </c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24" t="s">
        <v>3006</v>
      </c>
      <c r="B470" s="24" t="s">
        <v>3007</v>
      </c>
      <c r="C470" s="20" t="s">
        <v>3008</v>
      </c>
      <c r="D470" s="16" t="str">
        <f>IFERROR(__xludf.DUMMYFUNCTION("REGEXREPLACE(C470,""https://adastat.net/accounts/"","""")"),"8777cea3bb19c6937be72c7ba06042245f9fc26d520bca0a1eda70dd")</f>
        <v>8777cea3bb19c6937be72c7ba06042245f9fc26d520bca0a1eda70dd</v>
      </c>
      <c r="E470" s="16" t="s">
        <v>3009</v>
      </c>
      <c r="F470" s="14" t="s">
        <v>2935</v>
      </c>
      <c r="G470" s="14" t="str">
        <f>IFERROR(__xludf.DUMMYFUNCTION("REGEXEXTRACT(F470,""\d.\d+%"")"),"0.16%")</f>
        <v>0.16%</v>
      </c>
      <c r="H470" s="17">
        <v>0.0016</v>
      </c>
      <c r="I470" s="14">
        <v>3.0</v>
      </c>
      <c r="J470" s="22" t="s">
        <v>3010</v>
      </c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24" t="s">
        <v>3011</v>
      </c>
      <c r="B471" s="24" t="s">
        <v>3012</v>
      </c>
      <c r="C471" s="20" t="s">
        <v>3013</v>
      </c>
      <c r="D471" s="16" t="str">
        <f>IFERROR(__xludf.DUMMYFUNCTION("REGEXREPLACE(C471,""https://adastat.net/accounts/"","""")"),"8dfc3263a4f57598f35daa1b8a3d593231483a84276224851bae7b92")</f>
        <v>8dfc3263a4f57598f35daa1b8a3d593231483a84276224851bae7b92</v>
      </c>
      <c r="E471" s="16" t="s">
        <v>3014</v>
      </c>
      <c r="F471" s="14" t="s">
        <v>2935</v>
      </c>
      <c r="G471" s="14" t="str">
        <f>IFERROR(__xludf.DUMMYFUNCTION("REGEXEXTRACT(F471,""\d.\d+%"")"),"0.16%")</f>
        <v>0.16%</v>
      </c>
      <c r="H471" s="17">
        <v>0.0016</v>
      </c>
      <c r="I471" s="14">
        <v>3.0</v>
      </c>
      <c r="J471" s="22" t="s">
        <v>3015</v>
      </c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14" t="s">
        <v>468</v>
      </c>
      <c r="B472" s="24" t="s">
        <v>3016</v>
      </c>
      <c r="C472" s="20" t="s">
        <v>3017</v>
      </c>
      <c r="D472" s="16" t="str">
        <f>IFERROR(__xludf.DUMMYFUNCTION("REGEXREPLACE(C472,""https://adastat.net/accounts/"","""")"),"a74c9ce66e4370b042f3844dd3b38ec4151f07b685bec4537034ac20")</f>
        <v>a74c9ce66e4370b042f3844dd3b38ec4151f07b685bec4537034ac20</v>
      </c>
      <c r="E472" s="16" t="s">
        <v>3018</v>
      </c>
      <c r="F472" s="14" t="s">
        <v>3019</v>
      </c>
      <c r="G472" s="14" t="str">
        <f>IFERROR(__xludf.DUMMYFUNCTION("REGEXEXTRACT(F472,""\d.\d+%"")"),"0.02%")</f>
        <v>0.02%</v>
      </c>
      <c r="H472" s="17">
        <v>2.0E-4</v>
      </c>
      <c r="I472" s="14">
        <v>3.0</v>
      </c>
      <c r="J472" s="22" t="s">
        <v>3020</v>
      </c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24" t="s">
        <v>3021</v>
      </c>
      <c r="B473" s="24" t="s">
        <v>3022</v>
      </c>
      <c r="C473" s="20" t="s">
        <v>3023</v>
      </c>
      <c r="D473" s="16" t="str">
        <f>IFERROR(__xludf.DUMMYFUNCTION("REGEXREPLACE(C473,""https://adastat.net/accounts/"","""")"),"b136f261d960c6d0d54e7a137afd8c265d10929eeb31c4172609200e")</f>
        <v>b136f261d960c6d0d54e7a137afd8c265d10929eeb31c4172609200e</v>
      </c>
      <c r="E473" s="16" t="s">
        <v>3024</v>
      </c>
      <c r="F473" s="14" t="s">
        <v>1478</v>
      </c>
      <c r="G473" s="14" t="str">
        <f>IFERROR(__xludf.DUMMYFUNCTION("REGEXEXTRACT(F473,""\d.\d+%"")"),"0.02%")</f>
        <v>0.02%</v>
      </c>
      <c r="H473" s="17">
        <v>2.0E-4</v>
      </c>
      <c r="I473" s="14">
        <v>3.0</v>
      </c>
      <c r="J473" s="22" t="s">
        <v>3025</v>
      </c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24" t="s">
        <v>3026</v>
      </c>
      <c r="B474" s="24" t="s">
        <v>3027</v>
      </c>
      <c r="C474" s="20" t="s">
        <v>3028</v>
      </c>
      <c r="D474" s="16" t="str">
        <f>IFERROR(__xludf.DUMMYFUNCTION("REGEXREPLACE(C474,""https://adastat.net/accounts/"","""")"),"177bf240e5a26e32ec1496eb4b7df0f4aeaa64897cb4bd8a92af986e")</f>
        <v>177bf240e5a26e32ec1496eb4b7df0f4aeaa64897cb4bd8a92af986e</v>
      </c>
      <c r="E474" s="16" t="s">
        <v>3029</v>
      </c>
      <c r="F474" s="14" t="s">
        <v>3030</v>
      </c>
      <c r="G474" s="14" t="str">
        <f>IFERROR(__xludf.DUMMYFUNCTION("REGEXEXTRACT(F474,""\d.\d+%"")"),"0.08%")</f>
        <v>0.08%</v>
      </c>
      <c r="H474" s="17">
        <v>8.0E-4</v>
      </c>
      <c r="I474" s="14">
        <v>3.0</v>
      </c>
      <c r="J474" s="22" t="s">
        <v>3031</v>
      </c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24" t="s">
        <v>3032</v>
      </c>
      <c r="B475" s="24" t="s">
        <v>3033</v>
      </c>
      <c r="C475" s="20" t="s">
        <v>3034</v>
      </c>
      <c r="D475" s="16" t="str">
        <f>IFERROR(__xludf.DUMMYFUNCTION("REGEXREPLACE(C475,""https://adastat.net/accounts/"","""")"),"bb594e64d0cc4663317ac4f6569e357938db3f6beb5bb7fc6bc36baf")</f>
        <v>bb594e64d0cc4663317ac4f6569e357938db3f6beb5bb7fc6bc36baf</v>
      </c>
      <c r="E475" s="16" t="s">
        <v>3035</v>
      </c>
      <c r="F475" s="14" t="s">
        <v>3036</v>
      </c>
      <c r="G475" s="14" t="str">
        <f>IFERROR(__xludf.DUMMYFUNCTION("REGEXEXTRACT(F475,""\d.\d+%"")"),"0.06%")</f>
        <v>0.06%</v>
      </c>
      <c r="H475" s="17">
        <v>6.0E-4</v>
      </c>
      <c r="I475" s="14">
        <v>3.0</v>
      </c>
      <c r="J475" s="22" t="s">
        <v>3037</v>
      </c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24" t="s">
        <v>3038</v>
      </c>
      <c r="B476" s="24" t="s">
        <v>3039</v>
      </c>
      <c r="C476" s="20" t="s">
        <v>3040</v>
      </c>
      <c r="D476" s="16" t="str">
        <f>IFERROR(__xludf.DUMMYFUNCTION("REGEXREPLACE(C476,""https://adastat.net/accounts/"","""")"),"f460d0d8c77d3b3ddb9df9b62f7b8e4acf1ac1529ae28dc3183629e0")</f>
        <v>f460d0d8c77d3b3ddb9df9b62f7b8e4acf1ac1529ae28dc3183629e0</v>
      </c>
      <c r="E476" s="16" t="s">
        <v>3041</v>
      </c>
      <c r="F476" s="14" t="s">
        <v>3042</v>
      </c>
      <c r="G476" s="14" t="str">
        <f>IFERROR(__xludf.DUMMYFUNCTION("REGEXEXTRACT(F476,""\d.\d+%"")"),"0.04%")</f>
        <v>0.04%</v>
      </c>
      <c r="H476" s="17">
        <v>4.0E-4</v>
      </c>
      <c r="I476" s="14">
        <v>3.0</v>
      </c>
      <c r="J476" s="22" t="s">
        <v>3043</v>
      </c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14" t="s">
        <v>468</v>
      </c>
      <c r="B477" s="24" t="s">
        <v>3044</v>
      </c>
      <c r="C477" s="20" t="s">
        <v>3045</v>
      </c>
      <c r="D477" s="16" t="str">
        <f>IFERROR(__xludf.DUMMYFUNCTION("REGEXREPLACE(C477,""https://adastat.net/accounts/"","""")"),"b45b68fe5fdf3738fce5af7687984c6a865a5ead5c6b074d1063e15b")</f>
        <v>b45b68fe5fdf3738fce5af7687984c6a865a5ead5c6b074d1063e15b</v>
      </c>
      <c r="E477" s="16" t="s">
        <v>3046</v>
      </c>
      <c r="F477" s="14" t="s">
        <v>1389</v>
      </c>
      <c r="G477" s="14" t="str">
        <f>IFERROR(__xludf.DUMMYFUNCTION("REGEXEXTRACT(F477,""\d.\d+%"")"),"0.03%")</f>
        <v>0.03%</v>
      </c>
      <c r="H477" s="17">
        <v>3.0E-4</v>
      </c>
      <c r="I477" s="14">
        <v>3.0</v>
      </c>
      <c r="J477" s="22" t="s">
        <v>3047</v>
      </c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24" t="s">
        <v>3048</v>
      </c>
      <c r="B478" s="24" t="s">
        <v>3049</v>
      </c>
      <c r="C478" s="20" t="s">
        <v>3050</v>
      </c>
      <c r="D478" s="16" t="str">
        <f>IFERROR(__xludf.DUMMYFUNCTION("REGEXREPLACE(C478,""https://adastat.net/accounts/"","""")"),"5cd3a7d049fe757b4f0f75f5109b94f3b97b61b043f00732237cea33")</f>
        <v>5cd3a7d049fe757b4f0f75f5109b94f3b97b61b043f00732237cea33</v>
      </c>
      <c r="E478" s="16" t="s">
        <v>3051</v>
      </c>
      <c r="F478" s="14" t="s">
        <v>3052</v>
      </c>
      <c r="G478" s="14" t="str">
        <f>IFERROR(__xludf.DUMMYFUNCTION("REGEXEXTRACT(F478,""\d.\d+%"")"),"0.03%")</f>
        <v>0.03%</v>
      </c>
      <c r="H478" s="17">
        <v>3.0E-4</v>
      </c>
      <c r="I478" s="14">
        <v>3.0</v>
      </c>
      <c r="J478" s="22" t="s">
        <v>3053</v>
      </c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14" t="s">
        <v>468</v>
      </c>
      <c r="B479" s="24" t="s">
        <v>3054</v>
      </c>
      <c r="C479" s="20" t="s">
        <v>3055</v>
      </c>
      <c r="D479" s="16" t="str">
        <f>IFERROR(__xludf.DUMMYFUNCTION("REGEXREPLACE(C479,""https://adastat.net/accounts/"","""")"),"92b3b9329be4d70a9a9caaad58bd5e20204b48d256f1612efcdfbbc4")</f>
        <v>92b3b9329be4d70a9a9caaad58bd5e20204b48d256f1612efcdfbbc4</v>
      </c>
      <c r="E479" s="16" t="s">
        <v>3056</v>
      </c>
      <c r="F479" s="14" t="s">
        <v>3057</v>
      </c>
      <c r="G479" s="14" t="str">
        <f>IFERROR(__xludf.DUMMYFUNCTION("REGEXEXTRACT(F479,""\d.\d+%"")"),"0.03%")</f>
        <v>0.03%</v>
      </c>
      <c r="H479" s="17">
        <v>3.0E-4</v>
      </c>
      <c r="I479" s="14">
        <v>3.0</v>
      </c>
      <c r="J479" s="22" t="s">
        <v>3058</v>
      </c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14" t="s">
        <v>468</v>
      </c>
      <c r="B480" s="24" t="s">
        <v>3059</v>
      </c>
      <c r="C480" s="20" t="s">
        <v>3060</v>
      </c>
      <c r="D480" s="16" t="str">
        <f>IFERROR(__xludf.DUMMYFUNCTION("REGEXREPLACE(C480,""https://adastat.net/accounts/"","""")"),"686088d3a49b816502151360b51690d9b360329c8267987791286ec4")</f>
        <v>686088d3a49b816502151360b51690d9b360329c8267987791286ec4</v>
      </c>
      <c r="E480" s="16" t="s">
        <v>3061</v>
      </c>
      <c r="F480" s="14" t="s">
        <v>3062</v>
      </c>
      <c r="G480" s="14" t="str">
        <f>IFERROR(__xludf.DUMMYFUNCTION("REGEXEXTRACT(F480,""\d.\d+%"")"),"0.03%")</f>
        <v>0.03%</v>
      </c>
      <c r="H480" s="17">
        <v>3.0E-4</v>
      </c>
      <c r="I480" s="14">
        <v>2.0</v>
      </c>
      <c r="J480" s="22" t="s">
        <v>3063</v>
      </c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14" t="s">
        <v>468</v>
      </c>
      <c r="B481" s="24" t="s">
        <v>3064</v>
      </c>
      <c r="C481" s="20" t="s">
        <v>3065</v>
      </c>
      <c r="D481" s="16" t="str">
        <f>IFERROR(__xludf.DUMMYFUNCTION("REGEXREPLACE(C481,""https://adastat.net/accounts/"","""")"),"135560b71a5e395effa1e475f402f5c4c73f80b232132d77d426f8c2")</f>
        <v>135560b71a5e395effa1e475f402f5c4c73f80b232132d77d426f8c2</v>
      </c>
      <c r="E481" s="16" t="s">
        <v>3066</v>
      </c>
      <c r="F481" s="14" t="s">
        <v>2905</v>
      </c>
      <c r="G481" s="14" t="str">
        <f>IFERROR(__xludf.DUMMYFUNCTION("REGEXEXTRACT(F481,""\d.\d+%"")"),"0.02%")</f>
        <v>0.02%</v>
      </c>
      <c r="H481" s="17">
        <v>2.0E-4</v>
      </c>
      <c r="I481" s="14">
        <v>2.0</v>
      </c>
      <c r="J481" s="22" t="s">
        <v>3067</v>
      </c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14" t="s">
        <v>468</v>
      </c>
      <c r="B482" s="24" t="s">
        <v>3068</v>
      </c>
      <c r="C482" s="20" t="s">
        <v>3069</v>
      </c>
      <c r="D482" s="16" t="str">
        <f>IFERROR(__xludf.DUMMYFUNCTION("REGEXREPLACE(C482,""https://adastat.net/accounts/"","""")"),"bfe66c3cfb0e5d9161927dff1188dcb32256ad81ccd1c79429e5ddd0")</f>
        <v>bfe66c3cfb0e5d9161927dff1188dcb32256ad81ccd1c79429e5ddd0</v>
      </c>
      <c r="E482" s="16" t="s">
        <v>3070</v>
      </c>
      <c r="F482" s="14" t="s">
        <v>2850</v>
      </c>
      <c r="G482" s="14" t="str">
        <f>IFERROR(__xludf.DUMMYFUNCTION("REGEXEXTRACT(F482,""\d.\d+%"")"),"0.02%")</f>
        <v>0.02%</v>
      </c>
      <c r="H482" s="17">
        <v>2.0E-4</v>
      </c>
      <c r="I482" s="14">
        <v>2.0</v>
      </c>
      <c r="J482" s="22" t="s">
        <v>3071</v>
      </c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14" t="s">
        <v>468</v>
      </c>
      <c r="B483" s="24" t="s">
        <v>3072</v>
      </c>
      <c r="C483" s="20" t="s">
        <v>3073</v>
      </c>
      <c r="D483" s="16" t="str">
        <f>IFERROR(__xludf.DUMMYFUNCTION("REGEXREPLACE(C483,""https://adastat.net/accounts/"","""")"),"20cde95a0a0d87208a77936573fb73f78d322b70b308f47386ab7b53")</f>
        <v>20cde95a0a0d87208a77936573fb73f78d322b70b308f47386ab7b53</v>
      </c>
      <c r="E483" s="16" t="s">
        <v>3074</v>
      </c>
      <c r="F483" s="14" t="s">
        <v>1061</v>
      </c>
      <c r="G483" s="14" t="str">
        <f>IFERROR(__xludf.DUMMYFUNCTION("REGEXEXTRACT(F483,""\d.\d+%"")"),"0.02%")</f>
        <v>0.02%</v>
      </c>
      <c r="H483" s="17">
        <v>2.0E-4</v>
      </c>
      <c r="I483" s="14">
        <v>2.0</v>
      </c>
      <c r="J483" s="22" t="s">
        <v>3075</v>
      </c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14" t="s">
        <v>468</v>
      </c>
      <c r="B484" s="24" t="s">
        <v>3076</v>
      </c>
      <c r="C484" s="20" t="s">
        <v>3077</v>
      </c>
      <c r="D484" s="16" t="str">
        <f>IFERROR(__xludf.DUMMYFUNCTION("REGEXREPLACE(C484,""https://adastat.net/accounts/"","""")"),"3cba21e465c10c6a43693c061d5eb4ae1a320dd91d6f477450d57738")</f>
        <v>3cba21e465c10c6a43693c061d5eb4ae1a320dd91d6f477450d57738</v>
      </c>
      <c r="E484" s="16" t="s">
        <v>3078</v>
      </c>
      <c r="F484" s="14" t="s">
        <v>1947</v>
      </c>
      <c r="G484" s="14" t="str">
        <f>IFERROR(__xludf.DUMMYFUNCTION("REGEXEXTRACT(F484,""\d.\d+%"")"),"0.02%")</f>
        <v>0.02%</v>
      </c>
      <c r="H484" s="17">
        <v>2.0E-4</v>
      </c>
      <c r="I484" s="14">
        <v>2.0</v>
      </c>
      <c r="J484" s="22" t="s">
        <v>3079</v>
      </c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24" t="s">
        <v>3080</v>
      </c>
      <c r="B485" s="24" t="s">
        <v>3081</v>
      </c>
      <c r="C485" s="20" t="s">
        <v>3082</v>
      </c>
      <c r="D485" s="16" t="str">
        <f>IFERROR(__xludf.DUMMYFUNCTION("REGEXREPLACE(C485,""https://adastat.net/accounts/"","""")"),"412409ec0f9b73e19b909a662a3599c091d50c6b2d8e811714535dd1")</f>
        <v>412409ec0f9b73e19b909a662a3599c091d50c6b2d8e811714535dd1</v>
      </c>
      <c r="E485" s="16" t="s">
        <v>3083</v>
      </c>
      <c r="F485" s="14" t="s">
        <v>3084</v>
      </c>
      <c r="G485" s="14" t="str">
        <f>IFERROR(__xludf.DUMMYFUNCTION("REGEXEXTRACT(F485,""\d.\d+%"")"),"0.17%")</f>
        <v>0.17%</v>
      </c>
      <c r="H485" s="17">
        <v>0.0017</v>
      </c>
      <c r="I485" s="14">
        <v>2.0</v>
      </c>
      <c r="J485" s="22" t="s">
        <v>3085</v>
      </c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24" t="s">
        <v>3086</v>
      </c>
      <c r="B486" s="24" t="s">
        <v>3087</v>
      </c>
      <c r="C486" s="20" t="s">
        <v>3088</v>
      </c>
      <c r="D486" s="16" t="str">
        <f>IFERROR(__xludf.DUMMYFUNCTION("REGEXREPLACE(C486,""https://adastat.net/accounts/"","""")"),"97b86491a24e23fc4f21684a07d3b4b0bd64a2f88de128f0e0d46c72")</f>
        <v>97b86491a24e23fc4f21684a07d3b4b0bd64a2f88de128f0e0d46c72</v>
      </c>
      <c r="E486" s="16" t="s">
        <v>3089</v>
      </c>
      <c r="F486" s="14" t="s">
        <v>3090</v>
      </c>
      <c r="G486" s="14" t="str">
        <f>IFERROR(__xludf.DUMMYFUNCTION("REGEXEXTRACT(F486,""\d.\d+%"")"),"0.17%")</f>
        <v>0.17%</v>
      </c>
      <c r="H486" s="17">
        <v>0.0017</v>
      </c>
      <c r="I486" s="14">
        <v>2.0</v>
      </c>
      <c r="J486" s="22" t="s">
        <v>3091</v>
      </c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24" t="s">
        <v>3092</v>
      </c>
      <c r="B487" s="24" t="s">
        <v>3093</v>
      </c>
      <c r="C487" s="20" t="s">
        <v>3094</v>
      </c>
      <c r="D487" s="16" t="str">
        <f>IFERROR(__xludf.DUMMYFUNCTION("REGEXREPLACE(C487,""https://adastat.net/accounts/"","""")"),"56953efb3607592d6629faa3d968c320eed49c558b8a55f73608ba5d")</f>
        <v>56953efb3607592d6629faa3d968c320eed49c558b8a55f73608ba5d</v>
      </c>
      <c r="E487" s="16" t="s">
        <v>3095</v>
      </c>
      <c r="F487" s="14" t="s">
        <v>3096</v>
      </c>
      <c r="G487" s="14" t="str">
        <f>IFERROR(__xludf.DUMMYFUNCTION("REGEXEXTRACT(F487,""\d.\d+%"")"),"0.17%")</f>
        <v>0.17%</v>
      </c>
      <c r="H487" s="17">
        <v>0.0017</v>
      </c>
      <c r="I487" s="14">
        <v>2.0</v>
      </c>
      <c r="J487" s="22" t="s">
        <v>3097</v>
      </c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24" t="s">
        <v>3098</v>
      </c>
      <c r="B488" s="24" t="s">
        <v>3099</v>
      </c>
      <c r="C488" s="20" t="s">
        <v>3100</v>
      </c>
      <c r="D488" s="16" t="str">
        <f>IFERROR(__xludf.DUMMYFUNCTION("REGEXREPLACE(C488,""https://adastat.net/accounts/"","""")"),"0ffade393eeb04104b91a82f2340dfd9263215e9e425dc5f3d5cafe0")</f>
        <v>0ffade393eeb04104b91a82f2340dfd9263215e9e425dc5f3d5cafe0</v>
      </c>
      <c r="E488" s="16" t="s">
        <v>3101</v>
      </c>
      <c r="F488" s="14" t="s">
        <v>3102</v>
      </c>
      <c r="G488" s="14" t="str">
        <f>IFERROR(__xludf.DUMMYFUNCTION("REGEXEXTRACT(F488,""\d.\d+%"")"),"0.17%")</f>
        <v>0.17%</v>
      </c>
      <c r="H488" s="17">
        <v>0.0017</v>
      </c>
      <c r="I488" s="14">
        <v>2.0</v>
      </c>
      <c r="J488" s="22" t="s">
        <v>3103</v>
      </c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14" t="s">
        <v>468</v>
      </c>
      <c r="B489" s="24" t="s">
        <v>3104</v>
      </c>
      <c r="C489" s="20" t="s">
        <v>3105</v>
      </c>
      <c r="D489" s="16" t="str">
        <f>IFERROR(__xludf.DUMMYFUNCTION("REGEXREPLACE(C489,""https://adastat.net/accounts/"","""")"),"b4247dab5dfa7a2cd2c43d456dc34a1cdb49dbb9ee65456083e469ea")</f>
        <v>b4247dab5dfa7a2cd2c43d456dc34a1cdb49dbb9ee65456083e469ea</v>
      </c>
      <c r="E489" s="16" t="s">
        <v>3106</v>
      </c>
      <c r="F489" s="14" t="s">
        <v>3107</v>
      </c>
      <c r="G489" s="14" t="str">
        <f>IFERROR(__xludf.DUMMYFUNCTION("REGEXEXTRACT(F489,""\d.\d+%"")"),"0.02%")</f>
        <v>0.02%</v>
      </c>
      <c r="H489" s="17">
        <v>2.0E-4</v>
      </c>
      <c r="I489" s="14">
        <v>2.0</v>
      </c>
      <c r="J489" s="22" t="s">
        <v>3108</v>
      </c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14" t="s">
        <v>468</v>
      </c>
      <c r="B490" s="24" t="s">
        <v>3109</v>
      </c>
      <c r="C490" s="20" t="s">
        <v>3110</v>
      </c>
      <c r="D490" s="16" t="str">
        <f>IFERROR(__xludf.DUMMYFUNCTION("REGEXREPLACE(C490,""https://adastat.net/accounts/"","""")"),"d797203c4a640d0f094fecc5dac8b99b3ecbb1ffae400539307bddb5")</f>
        <v>d797203c4a640d0f094fecc5dac8b99b3ecbb1ffae400539307bddb5</v>
      </c>
      <c r="E490" s="16" t="s">
        <v>3111</v>
      </c>
      <c r="F490" s="14" t="s">
        <v>3112</v>
      </c>
      <c r="G490" s="14" t="str">
        <f>IFERROR(__xludf.DUMMYFUNCTION("REGEXEXTRACT(F490,""\d.\d+%"")"),"0.02%")</f>
        <v>0.02%</v>
      </c>
      <c r="H490" s="17">
        <v>2.0E-4</v>
      </c>
      <c r="I490" s="14">
        <v>2.0</v>
      </c>
      <c r="J490" s="22" t="s">
        <v>3113</v>
      </c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14" t="s">
        <v>468</v>
      </c>
      <c r="B491" s="24" t="s">
        <v>3114</v>
      </c>
      <c r="C491" s="20" t="s">
        <v>3115</v>
      </c>
      <c r="D491" s="16" t="str">
        <f>IFERROR(__xludf.DUMMYFUNCTION("REGEXREPLACE(C491,""https://adastat.net/accounts/"","""")"),"32736385db1b541e7365b7ccf5bad8eff9caa47d3653d4ee00ed0642")</f>
        <v>32736385db1b541e7365b7ccf5bad8eff9caa47d3653d4ee00ed0642</v>
      </c>
      <c r="E491" s="16" t="s">
        <v>3116</v>
      </c>
      <c r="F491" s="14" t="s">
        <v>3117</v>
      </c>
      <c r="G491" s="14" t="str">
        <f>IFERROR(__xludf.DUMMYFUNCTION("REGEXEXTRACT(F491,""\d.\d+%"")"),"0.02%")</f>
        <v>0.02%</v>
      </c>
      <c r="H491" s="17">
        <v>2.0E-4</v>
      </c>
      <c r="I491" s="14">
        <v>2.0</v>
      </c>
      <c r="J491" s="22" t="s">
        <v>3118</v>
      </c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14" t="s">
        <v>468</v>
      </c>
      <c r="B492" s="24" t="s">
        <v>3119</v>
      </c>
      <c r="C492" s="20" t="s">
        <v>3120</v>
      </c>
      <c r="D492" s="16" t="str">
        <f>IFERROR(__xludf.DUMMYFUNCTION("REGEXREPLACE(C492,""https://adastat.net/accounts/"","""")"),"4faae3227e812e18aedd5de20b90d8db57f77d3f6d527a3793e3311d")</f>
        <v>4faae3227e812e18aedd5de20b90d8db57f77d3f6d527a3793e3311d</v>
      </c>
      <c r="E492" s="16" t="s">
        <v>3121</v>
      </c>
      <c r="F492" s="14" t="s">
        <v>1043</v>
      </c>
      <c r="G492" s="14" t="str">
        <f>IFERROR(__xludf.DUMMYFUNCTION("REGEXEXTRACT(F492,""\d.\d+%"")"),"0.02%")</f>
        <v>0.02%</v>
      </c>
      <c r="H492" s="17">
        <v>2.0E-4</v>
      </c>
      <c r="I492" s="14">
        <v>2.0</v>
      </c>
      <c r="J492" s="22" t="s">
        <v>3122</v>
      </c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24" t="s">
        <v>3123</v>
      </c>
      <c r="B493" s="24" t="s">
        <v>3124</v>
      </c>
      <c r="C493" s="20" t="s">
        <v>3125</v>
      </c>
      <c r="D493" s="16" t="str">
        <f>IFERROR(__xludf.DUMMYFUNCTION("REGEXREPLACE(C493,""https://adastat.net/accounts/"","""")"),"298c38653ebb69cc0b7f4825047949b0c4628d53af42245c7976c89f")</f>
        <v>298c38653ebb69cc0b7f4825047949b0c4628d53af42245c7976c89f</v>
      </c>
      <c r="E493" s="16" t="s">
        <v>3126</v>
      </c>
      <c r="F493" s="14" t="s">
        <v>2196</v>
      </c>
      <c r="G493" s="14" t="str">
        <f>IFERROR(__xludf.DUMMYFUNCTION("REGEXEXTRACT(F493,""\d.\d+%"")"),"0.02%")</f>
        <v>0.02%</v>
      </c>
      <c r="H493" s="17">
        <v>2.0E-4</v>
      </c>
      <c r="I493" s="14">
        <v>2.0</v>
      </c>
      <c r="J493" s="22" t="s">
        <v>3127</v>
      </c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14" t="s">
        <v>468</v>
      </c>
      <c r="B494" s="24" t="s">
        <v>3128</v>
      </c>
      <c r="C494" s="20" t="s">
        <v>3129</v>
      </c>
      <c r="D494" s="16" t="str">
        <f>IFERROR(__xludf.DUMMYFUNCTION("REGEXREPLACE(C494,""https://adastat.net/accounts/"","""")"),"a2babff89fff549b7fda0ebd001b03a34fc4be83b1005443b69f1556")</f>
        <v>a2babff89fff549b7fda0ebd001b03a34fc4be83b1005443b69f1556</v>
      </c>
      <c r="E494" s="16" t="s">
        <v>3130</v>
      </c>
      <c r="F494" s="14" t="s">
        <v>3131</v>
      </c>
      <c r="G494" s="14" t="str">
        <f>IFERROR(__xludf.DUMMYFUNCTION("REGEXEXTRACT(F494,""\d.\d+%"")"),"0.02%")</f>
        <v>0.02%</v>
      </c>
      <c r="H494" s="17">
        <v>2.0E-4</v>
      </c>
      <c r="I494" s="14">
        <v>2.0</v>
      </c>
      <c r="J494" s="22" t="s">
        <v>3132</v>
      </c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14" t="s">
        <v>468</v>
      </c>
      <c r="B495" s="24" t="s">
        <v>3133</v>
      </c>
      <c r="C495" s="20" t="s">
        <v>3134</v>
      </c>
      <c r="D495" s="16" t="str">
        <f>IFERROR(__xludf.DUMMYFUNCTION("REGEXREPLACE(C495,""https://adastat.net/accounts/"","""")"),"98569b6803915c2dc391523f824e1eac051baa5e04cae7e2b1c1a7a9")</f>
        <v>98569b6803915c2dc391523f824e1eac051baa5e04cae7e2b1c1a7a9</v>
      </c>
      <c r="E495" s="16" t="s">
        <v>3135</v>
      </c>
      <c r="F495" s="14" t="s">
        <v>945</v>
      </c>
      <c r="G495" s="14" t="str">
        <f>IFERROR(__xludf.DUMMYFUNCTION("REGEXEXTRACT(F495,""\d.\d+%"")"),"0.02%")</f>
        <v>0.02%</v>
      </c>
      <c r="H495" s="17">
        <v>2.0E-4</v>
      </c>
      <c r="I495" s="14">
        <v>2.0</v>
      </c>
      <c r="J495" s="22" t="s">
        <v>3136</v>
      </c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14" t="s">
        <v>468</v>
      </c>
      <c r="B496" s="24" t="s">
        <v>3137</v>
      </c>
      <c r="C496" s="20" t="s">
        <v>3138</v>
      </c>
      <c r="D496" s="16" t="str">
        <f>IFERROR(__xludf.DUMMYFUNCTION("REGEXREPLACE(C496,""https://adastat.net/accounts/"","""")"),"b73f547ce697e3dd06afc0fb6247185b08a782a5c07c9ebf71f76ba9")</f>
        <v>b73f547ce697e3dd06afc0fb6247185b08a782a5c07c9ebf71f76ba9</v>
      </c>
      <c r="E496" s="16" t="s">
        <v>3139</v>
      </c>
      <c r="F496" s="14" t="s">
        <v>3140</v>
      </c>
      <c r="G496" s="14" t="str">
        <f>IFERROR(__xludf.DUMMYFUNCTION("REGEXEXTRACT(F496,""\d.\d+%"")"),"0.02%")</f>
        <v>0.02%</v>
      </c>
      <c r="H496" s="17">
        <v>2.0E-4</v>
      </c>
      <c r="I496" s="14">
        <v>2.0</v>
      </c>
      <c r="J496" s="22" t="s">
        <v>3141</v>
      </c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14" t="s">
        <v>468</v>
      </c>
      <c r="B497" s="24" t="s">
        <v>3142</v>
      </c>
      <c r="C497" s="20" t="s">
        <v>3143</v>
      </c>
      <c r="D497" s="16" t="str">
        <f>IFERROR(__xludf.DUMMYFUNCTION("REGEXREPLACE(C497,""https://adastat.net/accounts/"","""")"),"95ba3f55eabb57837135f096a2f0fcd73e602128a294748bb30e2320")</f>
        <v>95ba3f55eabb57837135f096a2f0fcd73e602128a294748bb30e2320</v>
      </c>
      <c r="E497" s="16" t="s">
        <v>3144</v>
      </c>
      <c r="F497" s="14" t="s">
        <v>668</v>
      </c>
      <c r="G497" s="14" t="str">
        <f>IFERROR(__xludf.DUMMYFUNCTION("REGEXEXTRACT(F497,""\d.\d+%"")"),"0.02%")</f>
        <v>0.02%</v>
      </c>
      <c r="H497" s="17">
        <v>2.0E-4</v>
      </c>
      <c r="I497" s="14">
        <v>2.0</v>
      </c>
      <c r="J497" s="22" t="s">
        <v>3145</v>
      </c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14" t="s">
        <v>468</v>
      </c>
      <c r="B498" s="24" t="s">
        <v>3146</v>
      </c>
      <c r="C498" s="20" t="s">
        <v>3147</v>
      </c>
      <c r="D498" s="16" t="str">
        <f>IFERROR(__xludf.DUMMYFUNCTION("REGEXREPLACE(C498,""https://adastat.net/accounts/"","""")"),"a757e3ecaaa3bdfddb6544ddef4fd95e4834ec516b7c64621d6113f4")</f>
        <v>a757e3ecaaa3bdfddb6544ddef4fd95e4834ec516b7c64621d6113f4</v>
      </c>
      <c r="E498" s="16" t="s">
        <v>3148</v>
      </c>
      <c r="F498" s="14" t="s">
        <v>1556</v>
      </c>
      <c r="G498" s="14" t="str">
        <f>IFERROR(__xludf.DUMMYFUNCTION("REGEXEXTRACT(F498,""\d.\d+%"")"),"0.02%")</f>
        <v>0.02%</v>
      </c>
      <c r="H498" s="17">
        <v>2.0E-4</v>
      </c>
      <c r="I498" s="14">
        <v>2.0</v>
      </c>
      <c r="J498" s="22" t="s">
        <v>3149</v>
      </c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24" t="s">
        <v>2274</v>
      </c>
      <c r="B499" s="24" t="s">
        <v>3150</v>
      </c>
      <c r="C499" s="20" t="s">
        <v>3151</v>
      </c>
      <c r="D499" s="16" t="str">
        <f>IFERROR(__xludf.DUMMYFUNCTION("REGEXREPLACE(C499,""https://adastat.net/accounts/"","""")"),"29d4dbdf9f61bc49eef71187df6849fb328a0a037f56fc6b7537a28f")</f>
        <v>29d4dbdf9f61bc49eef71187df6849fb328a0a037f56fc6b7537a28f</v>
      </c>
      <c r="E499" s="16" t="s">
        <v>3152</v>
      </c>
      <c r="F499" s="14" t="s">
        <v>858</v>
      </c>
      <c r="G499" s="14" t="str">
        <f>IFERROR(__xludf.DUMMYFUNCTION("REGEXEXTRACT(F499,""\d.\d+%"")"),"0.02%")</f>
        <v>0.02%</v>
      </c>
      <c r="H499" s="17">
        <v>2.0E-4</v>
      </c>
      <c r="I499" s="14">
        <v>2.0</v>
      </c>
      <c r="J499" s="22" t="s">
        <v>3153</v>
      </c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14" t="s">
        <v>468</v>
      </c>
      <c r="B500" s="24" t="s">
        <v>3154</v>
      </c>
      <c r="C500" s="20" t="s">
        <v>3155</v>
      </c>
      <c r="D500" s="16" t="str">
        <f>IFERROR(__xludf.DUMMYFUNCTION("REGEXREPLACE(C500,""https://adastat.net/accounts/"","""")"),"4132a36bfdf256f563f997a94cc30aff9acedcb15e27c3ed036e19e8")</f>
        <v>4132a36bfdf256f563f997a94cc30aff9acedcb15e27c3ed036e19e8</v>
      </c>
      <c r="E500" s="16" t="s">
        <v>3156</v>
      </c>
      <c r="F500" s="14" t="s">
        <v>3157</v>
      </c>
      <c r="G500" s="14" t="str">
        <f>IFERROR(__xludf.DUMMYFUNCTION("REGEXEXTRACT(F500,""\d.\d+%"")"),"0.12%")</f>
        <v>0.12%</v>
      </c>
      <c r="H500" s="17">
        <v>0.0012</v>
      </c>
      <c r="I500" s="14">
        <v>2.0</v>
      </c>
      <c r="J500" s="22" t="s">
        <v>3158</v>
      </c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14" t="s">
        <v>468</v>
      </c>
      <c r="B501" s="24" t="s">
        <v>3159</v>
      </c>
      <c r="C501" s="20" t="s">
        <v>3160</v>
      </c>
      <c r="D501" s="16" t="str">
        <f>IFERROR(__xludf.DUMMYFUNCTION("REGEXREPLACE(C501,""https://adastat.net/accounts/"","""")"),"b333e10e73405bc0b543dad542f8708b9a548730112623b1d72ab2a0")</f>
        <v>b333e10e73405bc0b543dad542f8708b9a548730112623b1d72ab2a0</v>
      </c>
      <c r="E501" s="16" t="s">
        <v>3161</v>
      </c>
      <c r="F501" s="14" t="s">
        <v>1348</v>
      </c>
      <c r="G501" s="14" t="str">
        <f>IFERROR(__xludf.DUMMYFUNCTION("REGEXEXTRACT(F501,""\d.\d+%"")"),"0.03%")</f>
        <v>0.03%</v>
      </c>
      <c r="H501" s="17">
        <v>3.0E-4</v>
      </c>
      <c r="I501" s="14">
        <v>2.0</v>
      </c>
      <c r="J501" s="22" t="s">
        <v>3162</v>
      </c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A6"/>
    <hyperlink r:id="rId10" ref="B6"/>
    <hyperlink r:id="rId11" ref="C6"/>
    <hyperlink r:id="rId12" ref="B7"/>
    <hyperlink r:id="rId13" ref="C7"/>
    <hyperlink r:id="rId14" ref="B8"/>
    <hyperlink r:id="rId15" ref="C8"/>
    <hyperlink r:id="rId16" ref="B9"/>
    <hyperlink r:id="rId17" ref="C9"/>
    <hyperlink r:id="rId18" ref="B10"/>
    <hyperlink r:id="rId19" ref="C10"/>
    <hyperlink r:id="rId20" ref="B11"/>
    <hyperlink r:id="rId21" ref="C11"/>
    <hyperlink r:id="rId22" ref="B12"/>
    <hyperlink r:id="rId23" ref="C12"/>
    <hyperlink r:id="rId24" ref="B13"/>
    <hyperlink r:id="rId25" ref="C13"/>
    <hyperlink r:id="rId26" ref="B14"/>
    <hyperlink r:id="rId27" ref="C14"/>
    <hyperlink r:id="rId28" ref="B15"/>
    <hyperlink r:id="rId29" ref="C15"/>
    <hyperlink r:id="rId30" ref="A16"/>
    <hyperlink r:id="rId31" ref="B16"/>
    <hyperlink r:id="rId32" ref="C16"/>
    <hyperlink r:id="rId33" ref="A17"/>
    <hyperlink r:id="rId34" ref="B17"/>
    <hyperlink r:id="rId35" ref="C17"/>
    <hyperlink r:id="rId36" ref="A18"/>
    <hyperlink r:id="rId37" ref="B18"/>
    <hyperlink r:id="rId38" ref="C18"/>
    <hyperlink r:id="rId39" ref="B19"/>
    <hyperlink r:id="rId40" ref="C19"/>
    <hyperlink r:id="rId41" ref="A20"/>
    <hyperlink r:id="rId42" ref="B20"/>
    <hyperlink r:id="rId43" ref="C20"/>
    <hyperlink r:id="rId44" ref="A21"/>
    <hyperlink r:id="rId45" ref="B21"/>
    <hyperlink r:id="rId46" ref="C21"/>
    <hyperlink r:id="rId47" ref="A22"/>
    <hyperlink r:id="rId48" ref="B22"/>
    <hyperlink r:id="rId49" ref="C22"/>
    <hyperlink r:id="rId50" ref="A23"/>
    <hyperlink r:id="rId51" ref="B23"/>
    <hyperlink r:id="rId52" ref="C23"/>
    <hyperlink r:id="rId53" ref="A24"/>
    <hyperlink r:id="rId54" ref="B24"/>
    <hyperlink r:id="rId55" ref="C24"/>
    <hyperlink r:id="rId56" ref="A25"/>
    <hyperlink r:id="rId57" ref="B25"/>
    <hyperlink r:id="rId58" ref="C25"/>
    <hyperlink r:id="rId59" ref="A26"/>
    <hyperlink r:id="rId60" ref="B26"/>
    <hyperlink r:id="rId61" ref="C26"/>
    <hyperlink r:id="rId62" ref="A27"/>
    <hyperlink r:id="rId63" ref="B27"/>
    <hyperlink r:id="rId64" ref="C27"/>
    <hyperlink r:id="rId65" ref="A28"/>
    <hyperlink r:id="rId66" ref="B28"/>
    <hyperlink r:id="rId67" ref="C28"/>
    <hyperlink r:id="rId68" ref="B29"/>
    <hyperlink r:id="rId69" ref="C29"/>
    <hyperlink r:id="rId70" ref="A30"/>
    <hyperlink r:id="rId71" ref="B30"/>
    <hyperlink r:id="rId72" ref="C30"/>
    <hyperlink r:id="rId73" ref="A31"/>
    <hyperlink r:id="rId74" ref="B31"/>
    <hyperlink r:id="rId75" ref="C31"/>
    <hyperlink r:id="rId76" ref="A32"/>
    <hyperlink r:id="rId77" ref="B32"/>
    <hyperlink r:id="rId78" ref="C32"/>
    <hyperlink r:id="rId79" ref="A33"/>
    <hyperlink r:id="rId80" ref="B33"/>
    <hyperlink r:id="rId81" ref="C33"/>
    <hyperlink r:id="rId82" ref="A34"/>
    <hyperlink r:id="rId83" ref="B34"/>
    <hyperlink r:id="rId84" ref="C34"/>
    <hyperlink r:id="rId85" ref="A35"/>
    <hyperlink r:id="rId86" ref="B35"/>
    <hyperlink r:id="rId87" ref="C35"/>
    <hyperlink r:id="rId88" ref="A36"/>
    <hyperlink r:id="rId89" ref="B36"/>
    <hyperlink r:id="rId90" ref="C36"/>
    <hyperlink r:id="rId91" ref="A37"/>
    <hyperlink r:id="rId92" ref="B37"/>
    <hyperlink r:id="rId93" ref="C37"/>
    <hyperlink r:id="rId94" ref="B38"/>
    <hyperlink r:id="rId95" ref="C38"/>
    <hyperlink r:id="rId96" ref="A39"/>
    <hyperlink r:id="rId97" ref="B39"/>
    <hyperlink r:id="rId98" ref="C39"/>
    <hyperlink r:id="rId99" ref="A40"/>
    <hyperlink r:id="rId100" ref="B40"/>
    <hyperlink r:id="rId101" ref="C40"/>
    <hyperlink r:id="rId102" ref="A41"/>
    <hyperlink r:id="rId103" ref="B41"/>
    <hyperlink r:id="rId104" ref="C41"/>
    <hyperlink r:id="rId105" ref="A42"/>
    <hyperlink r:id="rId106" ref="B42"/>
    <hyperlink r:id="rId107" ref="C42"/>
    <hyperlink r:id="rId108" ref="A43"/>
    <hyperlink r:id="rId109" ref="B43"/>
    <hyperlink r:id="rId110" ref="C43"/>
    <hyperlink r:id="rId111" ref="A44"/>
    <hyperlink r:id="rId112" ref="B44"/>
    <hyperlink r:id="rId113" ref="C44"/>
    <hyperlink r:id="rId114" ref="A45"/>
    <hyperlink r:id="rId115" ref="B45"/>
    <hyperlink r:id="rId116" ref="C45"/>
    <hyperlink r:id="rId117" ref="A46"/>
    <hyperlink r:id="rId118" ref="B46"/>
    <hyperlink r:id="rId119" ref="C46"/>
    <hyperlink r:id="rId120" ref="A47"/>
    <hyperlink r:id="rId121" ref="B47"/>
    <hyperlink r:id="rId122" ref="C47"/>
    <hyperlink r:id="rId123" ref="A48"/>
    <hyperlink r:id="rId124" ref="B48"/>
    <hyperlink r:id="rId125" ref="C48"/>
    <hyperlink r:id="rId126" ref="A49"/>
    <hyperlink r:id="rId127" ref="B49"/>
    <hyperlink r:id="rId128" ref="C49"/>
    <hyperlink r:id="rId129" ref="A50"/>
    <hyperlink r:id="rId130" ref="B50"/>
    <hyperlink r:id="rId131" ref="C50"/>
    <hyperlink r:id="rId132" ref="A51"/>
    <hyperlink r:id="rId133" ref="B51"/>
    <hyperlink r:id="rId134" ref="C51"/>
    <hyperlink r:id="rId135" ref="A52"/>
    <hyperlink r:id="rId136" ref="B52"/>
    <hyperlink r:id="rId137" ref="C52"/>
    <hyperlink r:id="rId138" ref="A53"/>
    <hyperlink r:id="rId139" ref="B53"/>
    <hyperlink r:id="rId140" ref="C53"/>
    <hyperlink r:id="rId141" ref="A54"/>
    <hyperlink r:id="rId142" ref="B54"/>
    <hyperlink r:id="rId143" ref="C54"/>
    <hyperlink r:id="rId144" ref="A55"/>
    <hyperlink r:id="rId145" ref="B55"/>
    <hyperlink r:id="rId146" ref="C55"/>
    <hyperlink r:id="rId147" ref="A56"/>
    <hyperlink r:id="rId148" ref="C56"/>
    <hyperlink r:id="rId149" ref="B57"/>
    <hyperlink r:id="rId150" ref="C57"/>
    <hyperlink r:id="rId151" ref="B58"/>
    <hyperlink r:id="rId152" ref="C58"/>
    <hyperlink r:id="rId153" ref="A59"/>
    <hyperlink r:id="rId154" ref="B59"/>
    <hyperlink r:id="rId155" ref="C59"/>
    <hyperlink r:id="rId156" ref="A60"/>
    <hyperlink r:id="rId157" ref="B60"/>
    <hyperlink r:id="rId158" ref="C60"/>
    <hyperlink r:id="rId159" ref="A61"/>
    <hyperlink r:id="rId160" ref="B61"/>
    <hyperlink r:id="rId161" ref="C61"/>
    <hyperlink r:id="rId162" ref="A62"/>
    <hyperlink r:id="rId163" ref="B62"/>
    <hyperlink r:id="rId164" ref="C62"/>
    <hyperlink r:id="rId165" ref="A63"/>
    <hyperlink r:id="rId166" ref="B63"/>
    <hyperlink r:id="rId167" ref="C63"/>
    <hyperlink r:id="rId168" ref="A64"/>
    <hyperlink r:id="rId169" ref="B64"/>
    <hyperlink r:id="rId170" ref="C64"/>
    <hyperlink r:id="rId171" ref="A65"/>
    <hyperlink r:id="rId172" ref="B65"/>
    <hyperlink r:id="rId173" ref="C65"/>
    <hyperlink r:id="rId174" ref="A66"/>
    <hyperlink r:id="rId175" ref="B66"/>
    <hyperlink r:id="rId176" ref="C66"/>
    <hyperlink r:id="rId177" ref="A67"/>
    <hyperlink r:id="rId178" ref="B67"/>
    <hyperlink r:id="rId179" ref="C67"/>
    <hyperlink r:id="rId180" ref="A68"/>
    <hyperlink r:id="rId181" ref="B68"/>
    <hyperlink r:id="rId182" ref="C68"/>
    <hyperlink r:id="rId183" ref="B69"/>
    <hyperlink r:id="rId184" ref="C69"/>
    <hyperlink r:id="rId185" ref="A70"/>
    <hyperlink r:id="rId186" ref="B70"/>
    <hyperlink r:id="rId187" ref="C70"/>
    <hyperlink r:id="rId188" ref="A71"/>
    <hyperlink r:id="rId189" ref="B71"/>
    <hyperlink r:id="rId190" ref="C71"/>
    <hyperlink r:id="rId191" ref="A72"/>
    <hyperlink r:id="rId192" ref="B72"/>
    <hyperlink r:id="rId193" ref="C72"/>
    <hyperlink r:id="rId194" ref="A73"/>
    <hyperlink r:id="rId195" ref="B73"/>
    <hyperlink r:id="rId196" ref="C73"/>
    <hyperlink r:id="rId197" ref="A74"/>
    <hyperlink r:id="rId198" ref="B74"/>
    <hyperlink r:id="rId199" ref="C74"/>
    <hyperlink r:id="rId200" ref="A75"/>
    <hyperlink r:id="rId201" ref="B75"/>
    <hyperlink r:id="rId202" ref="C75"/>
    <hyperlink r:id="rId203" ref="A76"/>
    <hyperlink r:id="rId204" ref="B76"/>
    <hyperlink r:id="rId205" ref="C76"/>
    <hyperlink r:id="rId206" ref="A77"/>
    <hyperlink r:id="rId207" ref="B77"/>
    <hyperlink r:id="rId208" ref="C77"/>
    <hyperlink r:id="rId209" ref="A78"/>
    <hyperlink r:id="rId210" ref="B78"/>
    <hyperlink r:id="rId211" ref="C78"/>
    <hyperlink r:id="rId212" ref="A79"/>
    <hyperlink r:id="rId213" ref="B79"/>
    <hyperlink r:id="rId214" ref="C79"/>
    <hyperlink r:id="rId215" ref="A80"/>
    <hyperlink r:id="rId216" ref="B80"/>
    <hyperlink r:id="rId217" ref="C80"/>
    <hyperlink r:id="rId218" ref="A81"/>
    <hyperlink r:id="rId219" ref="B81"/>
    <hyperlink r:id="rId220" ref="C81"/>
    <hyperlink r:id="rId221" ref="A82"/>
    <hyperlink r:id="rId222" ref="B82"/>
    <hyperlink r:id="rId223" ref="C82"/>
    <hyperlink r:id="rId224" ref="A83"/>
    <hyperlink r:id="rId225" ref="B83"/>
    <hyperlink r:id="rId226" ref="C83"/>
    <hyperlink r:id="rId227" ref="A84"/>
    <hyperlink r:id="rId228" ref="B84"/>
    <hyperlink r:id="rId229" ref="C84"/>
    <hyperlink r:id="rId230" ref="A85"/>
    <hyperlink r:id="rId231" ref="B85"/>
    <hyperlink r:id="rId232" ref="C85"/>
    <hyperlink r:id="rId233" ref="A86"/>
    <hyperlink r:id="rId234" ref="B86"/>
    <hyperlink r:id="rId235" ref="C86"/>
    <hyperlink r:id="rId236" ref="A87"/>
    <hyperlink r:id="rId237" ref="B87"/>
    <hyperlink r:id="rId238" ref="C87"/>
    <hyperlink r:id="rId239" ref="A88"/>
    <hyperlink r:id="rId240" ref="B88"/>
    <hyperlink r:id="rId241" ref="C88"/>
    <hyperlink r:id="rId242" ref="A89"/>
    <hyperlink r:id="rId243" ref="B89"/>
    <hyperlink r:id="rId244" ref="C89"/>
    <hyperlink r:id="rId245" ref="A90"/>
    <hyperlink r:id="rId246" ref="B90"/>
    <hyperlink r:id="rId247" ref="C90"/>
    <hyperlink r:id="rId248" ref="A91"/>
    <hyperlink r:id="rId249" ref="B91"/>
    <hyperlink r:id="rId250" ref="C91"/>
    <hyperlink r:id="rId251" ref="A92"/>
    <hyperlink r:id="rId252" ref="B92"/>
    <hyperlink r:id="rId253" ref="C92"/>
    <hyperlink r:id="rId254" ref="A93"/>
    <hyperlink r:id="rId255" ref="B93"/>
    <hyperlink r:id="rId256" ref="C93"/>
    <hyperlink r:id="rId257" ref="A94"/>
    <hyperlink r:id="rId258" ref="B94"/>
    <hyperlink r:id="rId259" ref="C94"/>
    <hyperlink r:id="rId260" ref="A95"/>
    <hyperlink r:id="rId261" ref="B95"/>
    <hyperlink r:id="rId262" ref="C95"/>
    <hyperlink r:id="rId263" ref="B96"/>
    <hyperlink r:id="rId264" ref="C96"/>
    <hyperlink r:id="rId265" ref="A97"/>
    <hyperlink r:id="rId266" ref="B97"/>
    <hyperlink r:id="rId267" ref="C97"/>
    <hyperlink r:id="rId268" ref="A98"/>
    <hyperlink r:id="rId269" ref="B98"/>
    <hyperlink r:id="rId270" ref="C98"/>
    <hyperlink r:id="rId271" ref="A99"/>
    <hyperlink r:id="rId272" ref="B99"/>
    <hyperlink r:id="rId273" ref="C99"/>
    <hyperlink r:id="rId274" ref="A100"/>
    <hyperlink r:id="rId275" ref="B100"/>
    <hyperlink r:id="rId276" ref="C100"/>
    <hyperlink r:id="rId277" ref="A101"/>
    <hyperlink r:id="rId278" ref="B101"/>
    <hyperlink r:id="rId279" ref="C101"/>
    <hyperlink r:id="rId280" ref="A102"/>
    <hyperlink r:id="rId281" ref="B102"/>
    <hyperlink r:id="rId282" ref="C102"/>
    <hyperlink r:id="rId283" ref="A103"/>
    <hyperlink r:id="rId284" ref="B103"/>
    <hyperlink r:id="rId285" ref="C103"/>
    <hyperlink r:id="rId286" ref="A104"/>
    <hyperlink r:id="rId287" ref="B104"/>
    <hyperlink r:id="rId288" ref="C104"/>
    <hyperlink r:id="rId289" ref="A105"/>
    <hyperlink r:id="rId290" ref="B105"/>
    <hyperlink r:id="rId291" ref="C105"/>
    <hyperlink r:id="rId292" ref="A106"/>
    <hyperlink r:id="rId293" ref="B106"/>
    <hyperlink r:id="rId294" ref="C106"/>
    <hyperlink r:id="rId295" ref="A107"/>
    <hyperlink r:id="rId296" ref="B107"/>
    <hyperlink r:id="rId297" ref="C107"/>
    <hyperlink r:id="rId298" ref="A108"/>
    <hyperlink r:id="rId299" ref="B108"/>
    <hyperlink r:id="rId300" ref="C108"/>
    <hyperlink r:id="rId301" ref="A109"/>
    <hyperlink r:id="rId302" ref="B109"/>
    <hyperlink r:id="rId303" ref="C109"/>
    <hyperlink r:id="rId304" ref="A110"/>
    <hyperlink r:id="rId305" ref="B110"/>
    <hyperlink r:id="rId306" ref="C110"/>
    <hyperlink r:id="rId307" ref="B111"/>
    <hyperlink r:id="rId308" ref="C111"/>
    <hyperlink r:id="rId309" ref="A112"/>
    <hyperlink r:id="rId310" ref="B112"/>
    <hyperlink r:id="rId311" ref="C112"/>
    <hyperlink r:id="rId312" ref="A113"/>
    <hyperlink r:id="rId313" ref="B113"/>
    <hyperlink r:id="rId314" ref="C113"/>
    <hyperlink r:id="rId315" ref="A114"/>
    <hyperlink r:id="rId316" ref="B114"/>
    <hyperlink r:id="rId317" ref="C114"/>
    <hyperlink r:id="rId318" ref="A115"/>
    <hyperlink r:id="rId319" ref="B115"/>
    <hyperlink r:id="rId320" ref="C115"/>
    <hyperlink r:id="rId321" ref="A116"/>
    <hyperlink r:id="rId322" ref="B116"/>
    <hyperlink r:id="rId323" ref="C116"/>
    <hyperlink r:id="rId324" ref="A117"/>
    <hyperlink r:id="rId325" ref="B117"/>
    <hyperlink r:id="rId326" ref="C117"/>
    <hyperlink r:id="rId327" ref="A118"/>
    <hyperlink r:id="rId328" ref="B118"/>
    <hyperlink r:id="rId329" ref="C118"/>
    <hyperlink r:id="rId330" ref="A119"/>
    <hyperlink r:id="rId331" ref="B119"/>
    <hyperlink r:id="rId332" ref="C119"/>
    <hyperlink r:id="rId333" ref="A120"/>
    <hyperlink r:id="rId334" ref="B120"/>
    <hyperlink r:id="rId335" ref="C120"/>
    <hyperlink r:id="rId336" ref="A121"/>
    <hyperlink r:id="rId337" ref="B121"/>
    <hyperlink r:id="rId338" ref="C121"/>
    <hyperlink r:id="rId339" ref="A122"/>
    <hyperlink r:id="rId340" ref="B122"/>
    <hyperlink r:id="rId341" ref="C122"/>
    <hyperlink r:id="rId342" ref="A123"/>
    <hyperlink r:id="rId343" ref="B123"/>
    <hyperlink r:id="rId344" ref="C123"/>
    <hyperlink r:id="rId345" ref="A124"/>
    <hyperlink r:id="rId346" ref="B124"/>
    <hyperlink r:id="rId347" ref="C124"/>
    <hyperlink r:id="rId348" ref="A125"/>
    <hyperlink r:id="rId349" ref="B125"/>
    <hyperlink r:id="rId350" ref="C125"/>
    <hyperlink r:id="rId351" ref="A126"/>
    <hyperlink r:id="rId352" ref="B126"/>
    <hyperlink r:id="rId353" ref="C126"/>
    <hyperlink r:id="rId354" ref="A127"/>
    <hyperlink r:id="rId355" ref="B127"/>
    <hyperlink r:id="rId356" ref="C127"/>
    <hyperlink r:id="rId357" ref="A128"/>
    <hyperlink r:id="rId358" ref="B128"/>
    <hyperlink r:id="rId359" ref="C128"/>
    <hyperlink r:id="rId360" ref="A129"/>
    <hyperlink r:id="rId361" ref="B129"/>
    <hyperlink r:id="rId362" ref="C129"/>
    <hyperlink r:id="rId363" ref="A130"/>
    <hyperlink r:id="rId364" ref="B130"/>
    <hyperlink r:id="rId365" ref="C130"/>
    <hyperlink r:id="rId366" ref="A131"/>
    <hyperlink r:id="rId367" ref="B131"/>
    <hyperlink r:id="rId368" ref="C131"/>
    <hyperlink r:id="rId369" ref="A132"/>
    <hyperlink r:id="rId370" ref="B132"/>
    <hyperlink r:id="rId371" ref="C132"/>
    <hyperlink r:id="rId372" ref="A133"/>
    <hyperlink r:id="rId373" ref="B133"/>
    <hyperlink r:id="rId374" ref="C133"/>
    <hyperlink r:id="rId375" ref="A134"/>
    <hyperlink r:id="rId376" ref="B134"/>
    <hyperlink r:id="rId377" ref="C134"/>
    <hyperlink r:id="rId378" ref="A135"/>
    <hyperlink r:id="rId379" ref="B135"/>
    <hyperlink r:id="rId380" ref="C135"/>
    <hyperlink r:id="rId381" ref="A136"/>
    <hyperlink r:id="rId382" ref="B136"/>
    <hyperlink r:id="rId383" ref="C136"/>
    <hyperlink r:id="rId384" ref="A137"/>
    <hyperlink r:id="rId385" ref="B137"/>
    <hyperlink r:id="rId386" ref="C137"/>
    <hyperlink r:id="rId387" ref="A138"/>
    <hyperlink r:id="rId388" ref="B138"/>
    <hyperlink r:id="rId389" ref="C138"/>
    <hyperlink r:id="rId390" ref="A139"/>
    <hyperlink r:id="rId391" ref="B139"/>
    <hyperlink r:id="rId392" ref="C139"/>
    <hyperlink r:id="rId393" ref="A140"/>
    <hyperlink r:id="rId394" ref="B140"/>
    <hyperlink r:id="rId395" ref="C140"/>
    <hyperlink r:id="rId396" ref="A141"/>
    <hyperlink r:id="rId397" ref="B141"/>
    <hyperlink r:id="rId398" ref="C141"/>
    <hyperlink r:id="rId399" ref="A142"/>
    <hyperlink r:id="rId400" ref="B142"/>
    <hyperlink r:id="rId401" ref="C142"/>
    <hyperlink r:id="rId402" ref="A143"/>
    <hyperlink r:id="rId403" ref="B143"/>
    <hyperlink r:id="rId404" ref="C143"/>
    <hyperlink r:id="rId405" ref="A144"/>
    <hyperlink r:id="rId406" ref="B144"/>
    <hyperlink r:id="rId407" ref="C144"/>
    <hyperlink r:id="rId408" ref="A145"/>
    <hyperlink r:id="rId409" ref="B145"/>
    <hyperlink r:id="rId410" ref="C145"/>
    <hyperlink r:id="rId411" ref="A146"/>
    <hyperlink r:id="rId412" ref="B146"/>
    <hyperlink r:id="rId413" ref="C146"/>
    <hyperlink r:id="rId414" ref="A147"/>
    <hyperlink r:id="rId415" ref="B147"/>
    <hyperlink r:id="rId416" ref="C147"/>
    <hyperlink r:id="rId417" ref="A148"/>
    <hyperlink r:id="rId418" ref="B148"/>
    <hyperlink r:id="rId419" ref="C148"/>
    <hyperlink r:id="rId420" ref="A149"/>
    <hyperlink r:id="rId421" ref="B149"/>
    <hyperlink r:id="rId422" ref="C149"/>
    <hyperlink r:id="rId423" ref="A150"/>
    <hyperlink r:id="rId424" ref="B150"/>
    <hyperlink r:id="rId425" ref="C150"/>
    <hyperlink r:id="rId426" ref="A151"/>
    <hyperlink r:id="rId427" ref="B151"/>
    <hyperlink r:id="rId428" ref="C151"/>
    <hyperlink r:id="rId429" ref="A152"/>
    <hyperlink r:id="rId430" ref="B152"/>
    <hyperlink r:id="rId431" ref="C152"/>
    <hyperlink r:id="rId432" ref="A153"/>
    <hyperlink r:id="rId433" ref="B153"/>
    <hyperlink r:id="rId434" ref="C153"/>
    <hyperlink r:id="rId435" ref="A154"/>
    <hyperlink r:id="rId436" ref="B154"/>
    <hyperlink r:id="rId437" ref="C154"/>
    <hyperlink r:id="rId438" ref="A155"/>
    <hyperlink r:id="rId439" ref="B155"/>
    <hyperlink r:id="rId440" ref="C155"/>
    <hyperlink r:id="rId441" ref="A156"/>
    <hyperlink r:id="rId442" ref="B156"/>
    <hyperlink r:id="rId443" ref="C156"/>
    <hyperlink r:id="rId444" ref="A157"/>
    <hyperlink r:id="rId445" ref="B157"/>
    <hyperlink r:id="rId446" ref="C157"/>
    <hyperlink r:id="rId447" ref="A158"/>
    <hyperlink r:id="rId448" ref="B158"/>
    <hyperlink r:id="rId449" ref="C158"/>
    <hyperlink r:id="rId450" ref="A159"/>
    <hyperlink r:id="rId451" ref="B159"/>
    <hyperlink r:id="rId452" ref="C159"/>
    <hyperlink r:id="rId453" ref="A160"/>
    <hyperlink r:id="rId454" ref="B160"/>
    <hyperlink r:id="rId455" ref="C160"/>
    <hyperlink r:id="rId456" ref="A161"/>
    <hyperlink r:id="rId457" ref="B161"/>
    <hyperlink r:id="rId458" ref="C161"/>
    <hyperlink r:id="rId459" ref="A162"/>
    <hyperlink r:id="rId460" ref="B162"/>
    <hyperlink r:id="rId461" ref="C162"/>
    <hyperlink r:id="rId462" ref="A163"/>
    <hyperlink r:id="rId463" ref="B163"/>
    <hyperlink r:id="rId464" ref="C163"/>
    <hyperlink r:id="rId465" ref="B164"/>
    <hyperlink r:id="rId466" ref="C164"/>
    <hyperlink r:id="rId467" ref="A165"/>
    <hyperlink r:id="rId468" ref="B165"/>
    <hyperlink r:id="rId469" ref="C165"/>
    <hyperlink r:id="rId470" ref="A166"/>
    <hyperlink r:id="rId471" ref="B166"/>
    <hyperlink r:id="rId472" ref="C166"/>
    <hyperlink r:id="rId473" ref="B167"/>
    <hyperlink r:id="rId474" ref="C167"/>
    <hyperlink r:id="rId475" ref="A168"/>
    <hyperlink r:id="rId476" ref="B168"/>
    <hyperlink r:id="rId477" ref="C168"/>
    <hyperlink r:id="rId478" ref="A169"/>
    <hyperlink r:id="rId479" ref="B169"/>
    <hyperlink r:id="rId480" ref="C169"/>
    <hyperlink r:id="rId481" ref="A170"/>
    <hyperlink r:id="rId482" ref="B170"/>
    <hyperlink r:id="rId483" ref="C170"/>
    <hyperlink r:id="rId484" ref="B171"/>
    <hyperlink r:id="rId485" ref="C171"/>
    <hyperlink r:id="rId486" ref="A172"/>
    <hyperlink r:id="rId487" ref="B172"/>
    <hyperlink r:id="rId488" ref="C172"/>
    <hyperlink r:id="rId489" ref="A173"/>
    <hyperlink r:id="rId490" ref="B173"/>
    <hyperlink r:id="rId491" ref="C173"/>
    <hyperlink r:id="rId492" ref="A174"/>
    <hyperlink r:id="rId493" ref="B174"/>
    <hyperlink r:id="rId494" ref="C174"/>
    <hyperlink r:id="rId495" ref="A175"/>
    <hyperlink r:id="rId496" ref="B175"/>
    <hyperlink r:id="rId497" ref="C175"/>
    <hyperlink r:id="rId498" ref="B176"/>
    <hyperlink r:id="rId499" ref="C176"/>
    <hyperlink r:id="rId500" ref="A177"/>
    <hyperlink r:id="rId501" ref="B177"/>
    <hyperlink r:id="rId502" ref="C177"/>
    <hyperlink r:id="rId503" ref="B178"/>
    <hyperlink r:id="rId504" ref="C178"/>
    <hyperlink r:id="rId505" ref="A179"/>
    <hyperlink r:id="rId506" ref="B179"/>
    <hyperlink r:id="rId507" ref="C179"/>
    <hyperlink r:id="rId508" ref="A180"/>
    <hyperlink r:id="rId509" ref="B180"/>
    <hyperlink r:id="rId510" ref="C180"/>
    <hyperlink r:id="rId511" ref="A181"/>
    <hyperlink r:id="rId512" ref="B181"/>
    <hyperlink r:id="rId513" ref="C181"/>
    <hyperlink r:id="rId514" ref="A182"/>
    <hyperlink r:id="rId515" ref="B182"/>
    <hyperlink r:id="rId516" ref="C182"/>
    <hyperlink r:id="rId517" ref="B183"/>
    <hyperlink r:id="rId518" ref="C183"/>
    <hyperlink r:id="rId519" ref="A184"/>
    <hyperlink r:id="rId520" ref="B184"/>
    <hyperlink r:id="rId521" ref="C184"/>
    <hyperlink r:id="rId522" ref="A185"/>
    <hyperlink r:id="rId523" ref="B185"/>
    <hyperlink r:id="rId524" ref="C185"/>
    <hyperlink r:id="rId525" ref="A186"/>
    <hyperlink r:id="rId526" ref="B186"/>
    <hyperlink r:id="rId527" ref="C186"/>
    <hyperlink r:id="rId528" ref="A187"/>
    <hyperlink r:id="rId529" ref="B187"/>
    <hyperlink r:id="rId530" ref="C187"/>
    <hyperlink r:id="rId531" ref="A188"/>
    <hyperlink r:id="rId532" ref="B188"/>
    <hyperlink r:id="rId533" ref="C188"/>
    <hyperlink r:id="rId534" ref="A189"/>
    <hyperlink r:id="rId535" ref="B189"/>
    <hyperlink r:id="rId536" ref="C189"/>
    <hyperlink r:id="rId537" ref="A190"/>
    <hyperlink r:id="rId538" ref="B190"/>
    <hyperlink r:id="rId539" ref="C190"/>
    <hyperlink r:id="rId540" ref="A191"/>
    <hyperlink r:id="rId541" ref="B191"/>
    <hyperlink r:id="rId542" ref="C191"/>
    <hyperlink r:id="rId543" ref="A192"/>
    <hyperlink r:id="rId544" ref="B192"/>
    <hyperlink r:id="rId545" ref="C192"/>
    <hyperlink r:id="rId546" ref="A193"/>
    <hyperlink r:id="rId547" ref="B193"/>
    <hyperlink r:id="rId548" ref="C193"/>
    <hyperlink r:id="rId549" ref="A194"/>
    <hyperlink r:id="rId550" ref="B194"/>
    <hyperlink r:id="rId551" ref="C194"/>
    <hyperlink r:id="rId552" ref="A195"/>
    <hyperlink r:id="rId553" ref="B195"/>
    <hyperlink r:id="rId554" ref="C195"/>
    <hyperlink r:id="rId555" ref="A196"/>
    <hyperlink r:id="rId556" ref="B196"/>
    <hyperlink r:id="rId557" ref="C196"/>
    <hyperlink r:id="rId558" ref="A197"/>
    <hyperlink r:id="rId559" ref="B197"/>
    <hyperlink r:id="rId560" ref="C197"/>
    <hyperlink r:id="rId561" ref="A198"/>
    <hyperlink r:id="rId562" ref="B198"/>
    <hyperlink r:id="rId563" ref="C198"/>
    <hyperlink r:id="rId564" ref="A199"/>
    <hyperlink r:id="rId565" ref="B199"/>
    <hyperlink r:id="rId566" ref="C199"/>
    <hyperlink r:id="rId567" ref="B200"/>
    <hyperlink r:id="rId568" ref="C200"/>
    <hyperlink r:id="rId569" ref="A201"/>
    <hyperlink r:id="rId570" ref="B201"/>
    <hyperlink r:id="rId571" ref="C201"/>
    <hyperlink r:id="rId572" ref="A202"/>
    <hyperlink r:id="rId573" ref="B202"/>
    <hyperlink r:id="rId574" ref="C202"/>
    <hyperlink r:id="rId575" ref="A203"/>
    <hyperlink r:id="rId576" ref="B203"/>
    <hyperlink r:id="rId577" ref="C203"/>
    <hyperlink r:id="rId578" ref="A204"/>
    <hyperlink r:id="rId579" ref="B204"/>
    <hyperlink r:id="rId580" ref="C204"/>
    <hyperlink r:id="rId581" ref="A205"/>
    <hyperlink r:id="rId582" ref="B205"/>
    <hyperlink r:id="rId583" ref="C205"/>
    <hyperlink r:id="rId584" ref="B206"/>
    <hyperlink r:id="rId585" ref="C206"/>
    <hyperlink r:id="rId586" ref="A207"/>
    <hyperlink r:id="rId587" ref="B207"/>
    <hyperlink r:id="rId588" ref="C207"/>
    <hyperlink r:id="rId589" ref="A208"/>
    <hyperlink r:id="rId590" ref="B208"/>
    <hyperlink r:id="rId591" ref="C208"/>
    <hyperlink r:id="rId592" ref="B209"/>
    <hyperlink r:id="rId593" ref="C209"/>
    <hyperlink r:id="rId594" ref="A210"/>
    <hyperlink r:id="rId595" ref="B210"/>
    <hyperlink r:id="rId596" ref="C210"/>
    <hyperlink r:id="rId597" ref="A211"/>
    <hyperlink r:id="rId598" ref="B211"/>
    <hyperlink r:id="rId599" ref="C211"/>
    <hyperlink r:id="rId600" ref="A212"/>
    <hyperlink r:id="rId601" ref="B212"/>
    <hyperlink r:id="rId602" ref="C212"/>
    <hyperlink r:id="rId603" ref="A213"/>
    <hyperlink r:id="rId604" ref="B213"/>
    <hyperlink r:id="rId605" ref="C213"/>
    <hyperlink r:id="rId606" ref="A214"/>
    <hyperlink r:id="rId607" ref="B214"/>
    <hyperlink r:id="rId608" ref="C214"/>
    <hyperlink r:id="rId609" ref="A215"/>
    <hyperlink r:id="rId610" ref="B215"/>
    <hyperlink r:id="rId611" ref="C215"/>
    <hyperlink r:id="rId612" ref="A216"/>
    <hyperlink r:id="rId613" ref="B216"/>
    <hyperlink r:id="rId614" ref="C216"/>
    <hyperlink r:id="rId615" ref="A217"/>
    <hyperlink r:id="rId616" ref="B217"/>
    <hyperlink r:id="rId617" ref="C217"/>
    <hyperlink r:id="rId618" ref="A218"/>
    <hyperlink r:id="rId619" ref="B218"/>
    <hyperlink r:id="rId620" ref="C218"/>
    <hyperlink r:id="rId621" ref="A219"/>
    <hyperlink r:id="rId622" ref="B219"/>
    <hyperlink r:id="rId623" ref="C219"/>
    <hyperlink r:id="rId624" ref="A220"/>
    <hyperlink r:id="rId625" ref="B220"/>
    <hyperlink r:id="rId626" ref="C220"/>
    <hyperlink r:id="rId627" ref="A221"/>
    <hyperlink r:id="rId628" ref="B221"/>
    <hyperlink r:id="rId629" ref="C221"/>
    <hyperlink r:id="rId630" ref="A222"/>
    <hyperlink r:id="rId631" ref="B222"/>
    <hyperlink r:id="rId632" ref="C222"/>
    <hyperlink r:id="rId633" ref="A223"/>
    <hyperlink r:id="rId634" ref="B223"/>
    <hyperlink r:id="rId635" ref="C223"/>
    <hyperlink r:id="rId636" ref="A224"/>
    <hyperlink r:id="rId637" ref="B224"/>
    <hyperlink r:id="rId638" ref="C224"/>
    <hyperlink r:id="rId639" ref="A225"/>
    <hyperlink r:id="rId640" ref="B225"/>
    <hyperlink r:id="rId641" ref="C225"/>
    <hyperlink r:id="rId642" ref="B226"/>
    <hyperlink r:id="rId643" ref="C226"/>
    <hyperlink r:id="rId644" ref="A227"/>
    <hyperlink r:id="rId645" ref="B227"/>
    <hyperlink r:id="rId646" ref="C227"/>
    <hyperlink r:id="rId647" ref="A228"/>
    <hyperlink r:id="rId648" ref="B228"/>
    <hyperlink r:id="rId649" ref="C228"/>
    <hyperlink r:id="rId650" ref="A229"/>
    <hyperlink r:id="rId651" ref="B229"/>
    <hyperlink r:id="rId652" ref="C229"/>
    <hyperlink r:id="rId653" ref="A230"/>
    <hyperlink r:id="rId654" ref="B230"/>
    <hyperlink r:id="rId655" ref="C230"/>
    <hyperlink r:id="rId656" ref="A231"/>
    <hyperlink r:id="rId657" ref="B231"/>
    <hyperlink r:id="rId658" ref="C231"/>
    <hyperlink r:id="rId659" ref="A232"/>
    <hyperlink r:id="rId660" ref="B232"/>
    <hyperlink r:id="rId661" ref="C232"/>
    <hyperlink r:id="rId662" ref="A233"/>
    <hyperlink r:id="rId663" ref="B233"/>
    <hyperlink r:id="rId664" ref="C233"/>
    <hyperlink r:id="rId665" ref="A234"/>
    <hyperlink r:id="rId666" ref="B234"/>
    <hyperlink r:id="rId667" ref="C234"/>
    <hyperlink r:id="rId668" ref="A235"/>
    <hyperlink r:id="rId669" ref="B235"/>
    <hyperlink r:id="rId670" ref="C235"/>
    <hyperlink r:id="rId671" ref="A236"/>
    <hyperlink r:id="rId672" ref="B236"/>
    <hyperlink r:id="rId673" ref="C236"/>
    <hyperlink r:id="rId674" ref="B237"/>
    <hyperlink r:id="rId675" ref="C237"/>
    <hyperlink r:id="rId676" ref="A238"/>
    <hyperlink r:id="rId677" ref="B238"/>
    <hyperlink r:id="rId678" ref="C238"/>
    <hyperlink r:id="rId679" ref="A239"/>
    <hyperlink r:id="rId680" ref="B239"/>
    <hyperlink r:id="rId681" ref="C239"/>
    <hyperlink r:id="rId682" ref="A240"/>
    <hyperlink r:id="rId683" ref="B240"/>
    <hyperlink r:id="rId684" ref="C240"/>
    <hyperlink r:id="rId685" ref="A241"/>
    <hyperlink r:id="rId686" ref="B241"/>
    <hyperlink r:id="rId687" ref="C241"/>
    <hyperlink r:id="rId688" ref="A242"/>
    <hyperlink r:id="rId689" ref="B242"/>
    <hyperlink r:id="rId690" ref="C242"/>
    <hyperlink r:id="rId691" ref="B243"/>
    <hyperlink r:id="rId692" ref="C243"/>
    <hyperlink r:id="rId693" ref="B244"/>
    <hyperlink r:id="rId694" ref="C244"/>
    <hyperlink r:id="rId695" ref="A245"/>
    <hyperlink r:id="rId696" ref="B245"/>
    <hyperlink r:id="rId697" ref="C245"/>
    <hyperlink r:id="rId698" ref="A246"/>
    <hyperlink r:id="rId699" ref="B246"/>
    <hyperlink r:id="rId700" ref="C246"/>
    <hyperlink r:id="rId701" ref="A247"/>
    <hyperlink r:id="rId702" ref="B247"/>
    <hyperlink r:id="rId703" ref="C247"/>
    <hyperlink r:id="rId704" ref="A248"/>
    <hyperlink r:id="rId705" ref="B248"/>
    <hyperlink r:id="rId706" ref="C248"/>
    <hyperlink r:id="rId707" ref="A249"/>
    <hyperlink r:id="rId708" ref="B249"/>
    <hyperlink r:id="rId709" ref="C249"/>
    <hyperlink r:id="rId710" ref="A250"/>
    <hyperlink r:id="rId711" ref="B250"/>
    <hyperlink r:id="rId712" ref="C250"/>
    <hyperlink r:id="rId713" ref="A251"/>
    <hyperlink r:id="rId714" ref="B251"/>
    <hyperlink r:id="rId715" ref="C251"/>
    <hyperlink r:id="rId716" ref="A252"/>
    <hyperlink r:id="rId717" ref="B252"/>
    <hyperlink r:id="rId718" ref="C252"/>
    <hyperlink r:id="rId719" ref="A253"/>
    <hyperlink r:id="rId720" ref="B253"/>
    <hyperlink r:id="rId721" ref="C253"/>
    <hyperlink r:id="rId722" ref="A254"/>
    <hyperlink r:id="rId723" ref="B254"/>
    <hyperlink r:id="rId724" ref="C254"/>
    <hyperlink r:id="rId725" ref="A255"/>
    <hyperlink r:id="rId726" ref="B255"/>
    <hyperlink r:id="rId727" ref="C255"/>
    <hyperlink r:id="rId728" ref="B256"/>
    <hyperlink r:id="rId729" ref="C256"/>
    <hyperlink r:id="rId730" ref="A257"/>
    <hyperlink r:id="rId731" ref="B257"/>
    <hyperlink r:id="rId732" ref="C257"/>
    <hyperlink r:id="rId733" ref="A258"/>
    <hyperlink r:id="rId734" ref="B258"/>
    <hyperlink r:id="rId735" ref="C258"/>
    <hyperlink r:id="rId736" ref="A259"/>
    <hyperlink r:id="rId737" ref="B259"/>
    <hyperlink r:id="rId738" ref="C259"/>
    <hyperlink r:id="rId739" ref="A260"/>
    <hyperlink r:id="rId740" ref="B260"/>
    <hyperlink r:id="rId741" ref="C260"/>
    <hyperlink r:id="rId742" ref="A261"/>
    <hyperlink r:id="rId743" ref="B261"/>
    <hyperlink r:id="rId744" ref="C261"/>
    <hyperlink r:id="rId745" ref="A262"/>
    <hyperlink r:id="rId746" ref="B262"/>
    <hyperlink r:id="rId747" ref="C262"/>
    <hyperlink r:id="rId748" ref="A263"/>
    <hyperlink r:id="rId749" ref="B263"/>
    <hyperlink r:id="rId750" ref="C263"/>
    <hyperlink r:id="rId751" ref="A264"/>
    <hyperlink r:id="rId752" ref="B264"/>
    <hyperlink r:id="rId753" ref="C264"/>
    <hyperlink r:id="rId754" ref="A265"/>
    <hyperlink r:id="rId755" ref="B265"/>
    <hyperlink r:id="rId756" ref="C265"/>
    <hyperlink r:id="rId757" ref="A266"/>
    <hyperlink r:id="rId758" ref="B266"/>
    <hyperlink r:id="rId759" ref="C266"/>
    <hyperlink r:id="rId760" ref="A267"/>
    <hyperlink r:id="rId761" ref="B267"/>
    <hyperlink r:id="rId762" ref="C267"/>
    <hyperlink r:id="rId763" ref="A268"/>
    <hyperlink r:id="rId764" ref="B268"/>
    <hyperlink r:id="rId765" ref="C268"/>
    <hyperlink r:id="rId766" ref="B269"/>
    <hyperlink r:id="rId767" ref="C269"/>
    <hyperlink r:id="rId768" ref="A270"/>
    <hyperlink r:id="rId769" ref="B270"/>
    <hyperlink r:id="rId770" ref="C270"/>
    <hyperlink r:id="rId771" ref="A271"/>
    <hyperlink r:id="rId772" ref="B271"/>
    <hyperlink r:id="rId773" ref="C271"/>
    <hyperlink r:id="rId774" ref="A272"/>
    <hyperlink r:id="rId775" ref="B272"/>
    <hyperlink r:id="rId776" ref="C272"/>
    <hyperlink r:id="rId777" ref="B273"/>
    <hyperlink r:id="rId778" ref="C273"/>
    <hyperlink r:id="rId779" ref="A274"/>
    <hyperlink r:id="rId780" ref="B274"/>
    <hyperlink r:id="rId781" ref="C274"/>
    <hyperlink r:id="rId782" ref="A275"/>
    <hyperlink r:id="rId783" ref="B275"/>
    <hyperlink r:id="rId784" ref="C275"/>
    <hyperlink r:id="rId785" ref="B276"/>
    <hyperlink r:id="rId786" ref="C276"/>
    <hyperlink r:id="rId787" ref="A277"/>
    <hyperlink r:id="rId788" ref="B277"/>
    <hyperlink r:id="rId789" ref="C277"/>
    <hyperlink r:id="rId790" ref="A278"/>
    <hyperlink r:id="rId791" ref="B278"/>
    <hyperlink r:id="rId792" ref="C278"/>
    <hyperlink r:id="rId793" ref="A279"/>
    <hyperlink r:id="rId794" ref="B279"/>
    <hyperlink r:id="rId795" ref="C279"/>
    <hyperlink r:id="rId796" ref="A280"/>
    <hyperlink r:id="rId797" ref="B280"/>
    <hyperlink r:id="rId798" ref="C280"/>
    <hyperlink r:id="rId799" ref="A281"/>
    <hyperlink r:id="rId800" ref="B281"/>
    <hyperlink r:id="rId801" ref="C281"/>
    <hyperlink r:id="rId802" ref="A282"/>
    <hyperlink r:id="rId803" ref="B282"/>
    <hyperlink r:id="rId804" ref="C282"/>
    <hyperlink r:id="rId805" ref="A283"/>
    <hyperlink r:id="rId806" ref="B283"/>
    <hyperlink r:id="rId807" ref="C283"/>
    <hyperlink r:id="rId808" ref="A284"/>
    <hyperlink r:id="rId809" ref="B284"/>
    <hyperlink r:id="rId810" ref="C284"/>
    <hyperlink r:id="rId811" ref="A285"/>
    <hyperlink r:id="rId812" ref="B285"/>
    <hyperlink r:id="rId813" ref="C285"/>
    <hyperlink r:id="rId814" ref="A286"/>
    <hyperlink r:id="rId815" ref="B286"/>
    <hyperlink r:id="rId816" ref="C286"/>
    <hyperlink r:id="rId817" ref="A287"/>
    <hyperlink r:id="rId818" ref="B287"/>
    <hyperlink r:id="rId819" ref="C287"/>
    <hyperlink r:id="rId820" ref="A288"/>
    <hyperlink r:id="rId821" ref="B288"/>
    <hyperlink r:id="rId822" ref="C288"/>
    <hyperlink r:id="rId823" ref="B289"/>
    <hyperlink r:id="rId824" ref="C289"/>
    <hyperlink r:id="rId825" ref="A290"/>
    <hyperlink r:id="rId826" ref="B290"/>
    <hyperlink r:id="rId827" ref="C290"/>
    <hyperlink r:id="rId828" ref="A291"/>
    <hyperlink r:id="rId829" ref="B291"/>
    <hyperlink r:id="rId830" ref="C291"/>
    <hyperlink r:id="rId831" ref="B292"/>
    <hyperlink r:id="rId832" ref="C292"/>
    <hyperlink r:id="rId833" ref="A293"/>
    <hyperlink r:id="rId834" ref="B293"/>
    <hyperlink r:id="rId835" ref="C293"/>
    <hyperlink r:id="rId836" ref="A294"/>
    <hyperlink r:id="rId837" ref="B294"/>
    <hyperlink r:id="rId838" ref="C294"/>
    <hyperlink r:id="rId839" ref="A295"/>
    <hyperlink r:id="rId840" ref="B295"/>
    <hyperlink r:id="rId841" ref="C295"/>
    <hyperlink r:id="rId842" ref="B296"/>
    <hyperlink r:id="rId843" ref="C296"/>
    <hyperlink r:id="rId844" ref="A297"/>
    <hyperlink r:id="rId845" ref="B297"/>
    <hyperlink r:id="rId846" ref="C297"/>
    <hyperlink r:id="rId847" ref="A298"/>
    <hyperlink r:id="rId848" ref="B298"/>
    <hyperlink r:id="rId849" ref="C298"/>
    <hyperlink r:id="rId850" ref="B299"/>
    <hyperlink r:id="rId851" ref="C299"/>
    <hyperlink r:id="rId852" ref="A300"/>
    <hyperlink r:id="rId853" ref="B300"/>
    <hyperlink r:id="rId854" ref="C300"/>
    <hyperlink r:id="rId855" ref="A301"/>
    <hyperlink r:id="rId856" ref="B301"/>
    <hyperlink r:id="rId857" ref="C301"/>
    <hyperlink r:id="rId858" ref="A302"/>
    <hyperlink r:id="rId859" ref="B302"/>
    <hyperlink r:id="rId860" ref="C302"/>
    <hyperlink r:id="rId861" ref="A303"/>
    <hyperlink r:id="rId862" ref="B303"/>
    <hyperlink r:id="rId863" ref="C303"/>
    <hyperlink r:id="rId864" ref="A304"/>
    <hyperlink r:id="rId865" ref="B304"/>
    <hyperlink r:id="rId866" ref="C304"/>
    <hyperlink r:id="rId867" ref="A305"/>
    <hyperlink r:id="rId868" ref="B305"/>
    <hyperlink r:id="rId869" ref="C305"/>
    <hyperlink r:id="rId870" ref="A306"/>
    <hyperlink r:id="rId871" ref="B306"/>
    <hyperlink r:id="rId872" ref="C306"/>
    <hyperlink r:id="rId873" ref="A307"/>
    <hyperlink r:id="rId874" ref="B307"/>
    <hyperlink r:id="rId875" ref="C307"/>
    <hyperlink r:id="rId876" ref="A308"/>
    <hyperlink r:id="rId877" ref="B308"/>
    <hyperlink r:id="rId878" ref="C308"/>
    <hyperlink r:id="rId879" ref="A309"/>
    <hyperlink r:id="rId880" ref="B309"/>
    <hyperlink r:id="rId881" ref="C309"/>
    <hyperlink r:id="rId882" ref="A310"/>
    <hyperlink r:id="rId883" ref="B310"/>
    <hyperlink r:id="rId884" ref="C310"/>
    <hyperlink r:id="rId885" ref="A311"/>
    <hyperlink r:id="rId886" ref="B311"/>
    <hyperlink r:id="rId887" ref="C311"/>
    <hyperlink r:id="rId888" ref="A312"/>
    <hyperlink r:id="rId889" ref="B312"/>
    <hyperlink r:id="rId890" ref="C312"/>
    <hyperlink r:id="rId891" ref="A313"/>
    <hyperlink r:id="rId892" ref="B313"/>
    <hyperlink r:id="rId893" ref="C313"/>
    <hyperlink r:id="rId894" ref="A314"/>
    <hyperlink r:id="rId895" ref="B314"/>
    <hyperlink r:id="rId896" ref="C314"/>
    <hyperlink r:id="rId897" ref="A315"/>
    <hyperlink r:id="rId898" ref="B315"/>
    <hyperlink r:id="rId899" ref="C315"/>
    <hyperlink r:id="rId900" ref="A316"/>
    <hyperlink r:id="rId901" ref="B316"/>
    <hyperlink r:id="rId902" ref="C316"/>
    <hyperlink r:id="rId903" ref="A317"/>
    <hyperlink r:id="rId904" ref="B317"/>
    <hyperlink r:id="rId905" ref="C317"/>
    <hyperlink r:id="rId906" ref="A318"/>
    <hyperlink r:id="rId907" ref="B318"/>
    <hyperlink r:id="rId908" ref="C318"/>
    <hyperlink r:id="rId909" ref="A319"/>
    <hyperlink r:id="rId910" ref="B319"/>
    <hyperlink r:id="rId911" ref="C319"/>
    <hyperlink r:id="rId912" ref="A320"/>
    <hyperlink r:id="rId913" ref="B320"/>
    <hyperlink r:id="rId914" ref="C320"/>
    <hyperlink r:id="rId915" ref="A321"/>
    <hyperlink r:id="rId916" ref="B321"/>
    <hyperlink r:id="rId917" ref="C321"/>
    <hyperlink r:id="rId918" ref="A322"/>
    <hyperlink r:id="rId919" ref="B322"/>
    <hyperlink r:id="rId920" ref="C322"/>
    <hyperlink r:id="rId921" ref="A323"/>
    <hyperlink r:id="rId922" ref="B323"/>
    <hyperlink r:id="rId923" ref="C323"/>
    <hyperlink r:id="rId924" ref="A324"/>
    <hyperlink r:id="rId925" ref="B324"/>
    <hyperlink r:id="rId926" ref="C324"/>
    <hyperlink r:id="rId927" ref="A325"/>
    <hyperlink r:id="rId928" ref="B325"/>
    <hyperlink r:id="rId929" ref="C325"/>
    <hyperlink r:id="rId930" ref="B326"/>
    <hyperlink r:id="rId931" ref="C326"/>
    <hyperlink r:id="rId932" ref="A327"/>
    <hyperlink r:id="rId933" ref="B327"/>
    <hyperlink r:id="rId934" ref="C327"/>
    <hyperlink r:id="rId935" ref="A328"/>
    <hyperlink r:id="rId936" ref="B328"/>
    <hyperlink r:id="rId937" ref="C328"/>
    <hyperlink r:id="rId938" ref="A329"/>
    <hyperlink r:id="rId939" ref="B329"/>
    <hyperlink r:id="rId940" ref="C329"/>
    <hyperlink r:id="rId941" ref="A330"/>
    <hyperlink r:id="rId942" ref="B330"/>
    <hyperlink r:id="rId943" ref="C330"/>
    <hyperlink r:id="rId944" ref="A331"/>
    <hyperlink r:id="rId945" ref="B331"/>
    <hyperlink r:id="rId946" ref="C331"/>
    <hyperlink r:id="rId947" ref="A332"/>
    <hyperlink r:id="rId948" ref="B332"/>
    <hyperlink r:id="rId949" ref="C332"/>
    <hyperlink r:id="rId950" ref="A333"/>
    <hyperlink r:id="rId951" ref="B333"/>
    <hyperlink r:id="rId952" ref="C333"/>
    <hyperlink r:id="rId953" ref="A334"/>
    <hyperlink r:id="rId954" ref="B334"/>
    <hyperlink r:id="rId955" ref="C334"/>
    <hyperlink r:id="rId956" ref="A335"/>
    <hyperlink r:id="rId957" ref="B335"/>
    <hyperlink r:id="rId958" ref="C335"/>
    <hyperlink r:id="rId959" ref="A336"/>
    <hyperlink r:id="rId960" ref="B336"/>
    <hyperlink r:id="rId961" ref="C336"/>
    <hyperlink r:id="rId962" ref="A337"/>
    <hyperlink r:id="rId963" ref="B337"/>
    <hyperlink r:id="rId964" ref="C337"/>
    <hyperlink r:id="rId965" ref="A338"/>
    <hyperlink r:id="rId966" ref="B338"/>
    <hyperlink r:id="rId967" ref="C338"/>
    <hyperlink r:id="rId968" ref="A339"/>
    <hyperlink r:id="rId969" ref="B339"/>
    <hyperlink r:id="rId970" ref="C339"/>
    <hyperlink r:id="rId971" ref="A340"/>
    <hyperlink r:id="rId972" ref="B340"/>
    <hyperlink r:id="rId973" ref="C340"/>
    <hyperlink r:id="rId974" ref="A341"/>
    <hyperlink r:id="rId975" ref="B341"/>
    <hyperlink r:id="rId976" ref="C341"/>
    <hyperlink r:id="rId977" ref="A342"/>
    <hyperlink r:id="rId978" ref="B342"/>
    <hyperlink r:id="rId979" ref="C342"/>
    <hyperlink r:id="rId980" ref="A343"/>
    <hyperlink r:id="rId981" ref="B343"/>
    <hyperlink r:id="rId982" ref="C343"/>
    <hyperlink r:id="rId983" ref="A344"/>
    <hyperlink r:id="rId984" ref="B344"/>
    <hyperlink r:id="rId985" ref="C344"/>
    <hyperlink r:id="rId986" ref="A345"/>
    <hyperlink r:id="rId987" ref="B345"/>
    <hyperlink r:id="rId988" ref="C345"/>
    <hyperlink r:id="rId989" ref="A346"/>
    <hyperlink r:id="rId990" ref="B346"/>
    <hyperlink r:id="rId991" ref="C346"/>
    <hyperlink r:id="rId992" ref="B347"/>
    <hyperlink r:id="rId993" ref="C347"/>
    <hyperlink r:id="rId994" ref="A348"/>
    <hyperlink r:id="rId995" ref="B348"/>
    <hyperlink r:id="rId996" ref="C348"/>
    <hyperlink r:id="rId997" ref="A349"/>
    <hyperlink r:id="rId998" ref="B349"/>
    <hyperlink r:id="rId999" ref="C349"/>
    <hyperlink r:id="rId1000" ref="A350"/>
    <hyperlink r:id="rId1001" ref="B350"/>
    <hyperlink r:id="rId1002" ref="C350"/>
    <hyperlink r:id="rId1003" ref="A351"/>
    <hyperlink r:id="rId1004" ref="B351"/>
    <hyperlink r:id="rId1005" ref="C351"/>
    <hyperlink r:id="rId1006" ref="A352"/>
    <hyperlink r:id="rId1007" ref="B352"/>
    <hyperlink r:id="rId1008" ref="C352"/>
    <hyperlink r:id="rId1009" ref="A353"/>
    <hyperlink r:id="rId1010" ref="B353"/>
    <hyperlink r:id="rId1011" ref="C353"/>
    <hyperlink r:id="rId1012" ref="A354"/>
    <hyperlink r:id="rId1013" ref="B354"/>
    <hyperlink r:id="rId1014" ref="C354"/>
    <hyperlink r:id="rId1015" ref="A355"/>
    <hyperlink r:id="rId1016" ref="B355"/>
    <hyperlink r:id="rId1017" ref="C355"/>
    <hyperlink r:id="rId1018" ref="A356"/>
    <hyperlink r:id="rId1019" ref="B356"/>
    <hyperlink r:id="rId1020" ref="C356"/>
    <hyperlink r:id="rId1021" ref="A357"/>
    <hyperlink r:id="rId1022" ref="B357"/>
    <hyperlink r:id="rId1023" ref="C357"/>
    <hyperlink r:id="rId1024" ref="A358"/>
    <hyperlink r:id="rId1025" ref="B358"/>
    <hyperlink r:id="rId1026" ref="C358"/>
    <hyperlink r:id="rId1027" ref="A359"/>
    <hyperlink r:id="rId1028" ref="B359"/>
    <hyperlink r:id="rId1029" ref="C359"/>
    <hyperlink r:id="rId1030" ref="A360"/>
    <hyperlink r:id="rId1031" ref="B360"/>
    <hyperlink r:id="rId1032" ref="C360"/>
    <hyperlink r:id="rId1033" ref="A361"/>
    <hyperlink r:id="rId1034" ref="B361"/>
    <hyperlink r:id="rId1035" ref="C361"/>
    <hyperlink r:id="rId1036" ref="A362"/>
    <hyperlink r:id="rId1037" ref="B362"/>
    <hyperlink r:id="rId1038" ref="C362"/>
    <hyperlink r:id="rId1039" ref="A363"/>
    <hyperlink r:id="rId1040" ref="B363"/>
    <hyperlink r:id="rId1041" ref="C363"/>
    <hyperlink r:id="rId1042" ref="A364"/>
    <hyperlink r:id="rId1043" ref="B364"/>
    <hyperlink r:id="rId1044" ref="C364"/>
    <hyperlink r:id="rId1045" ref="A365"/>
    <hyperlink r:id="rId1046" ref="B365"/>
    <hyperlink r:id="rId1047" ref="C365"/>
    <hyperlink r:id="rId1048" ref="A366"/>
    <hyperlink r:id="rId1049" ref="B366"/>
    <hyperlink r:id="rId1050" ref="C366"/>
    <hyperlink r:id="rId1051" ref="A367"/>
    <hyperlink r:id="rId1052" ref="B367"/>
    <hyperlink r:id="rId1053" ref="C367"/>
    <hyperlink r:id="rId1054" ref="A368"/>
    <hyperlink r:id="rId1055" ref="B368"/>
    <hyperlink r:id="rId1056" ref="C368"/>
    <hyperlink r:id="rId1057" ref="A369"/>
    <hyperlink r:id="rId1058" ref="B369"/>
    <hyperlink r:id="rId1059" ref="C369"/>
    <hyperlink r:id="rId1060" ref="A370"/>
    <hyperlink r:id="rId1061" ref="B370"/>
    <hyperlink r:id="rId1062" ref="C370"/>
    <hyperlink r:id="rId1063" ref="A371"/>
    <hyperlink r:id="rId1064" ref="B371"/>
    <hyperlink r:id="rId1065" ref="C371"/>
    <hyperlink r:id="rId1066" ref="A372"/>
    <hyperlink r:id="rId1067" ref="B372"/>
    <hyperlink r:id="rId1068" ref="C372"/>
    <hyperlink r:id="rId1069" ref="A373"/>
    <hyperlink r:id="rId1070" ref="B373"/>
    <hyperlink r:id="rId1071" ref="C373"/>
    <hyperlink r:id="rId1072" ref="A374"/>
    <hyperlink r:id="rId1073" ref="B374"/>
    <hyperlink r:id="rId1074" ref="C374"/>
    <hyperlink r:id="rId1075" ref="A375"/>
    <hyperlink r:id="rId1076" ref="B375"/>
    <hyperlink r:id="rId1077" ref="C375"/>
    <hyperlink r:id="rId1078" ref="A376"/>
    <hyperlink r:id="rId1079" ref="B376"/>
    <hyperlink r:id="rId1080" ref="C376"/>
    <hyperlink r:id="rId1081" ref="A377"/>
    <hyperlink r:id="rId1082" ref="B377"/>
    <hyperlink r:id="rId1083" ref="C377"/>
    <hyperlink r:id="rId1084" ref="A378"/>
    <hyperlink r:id="rId1085" ref="B378"/>
    <hyperlink r:id="rId1086" ref="C378"/>
    <hyperlink r:id="rId1087" ref="A379"/>
    <hyperlink r:id="rId1088" ref="B379"/>
    <hyperlink r:id="rId1089" ref="C379"/>
    <hyperlink r:id="rId1090" ref="A380"/>
    <hyperlink r:id="rId1091" ref="B380"/>
    <hyperlink r:id="rId1092" ref="C380"/>
    <hyperlink r:id="rId1093" ref="A381"/>
    <hyperlink r:id="rId1094" ref="B381"/>
    <hyperlink r:id="rId1095" ref="C381"/>
    <hyperlink r:id="rId1096" ref="A382"/>
    <hyperlink r:id="rId1097" ref="B382"/>
    <hyperlink r:id="rId1098" ref="C382"/>
    <hyperlink r:id="rId1099" ref="A383"/>
    <hyperlink r:id="rId1100" ref="B383"/>
    <hyperlink r:id="rId1101" ref="C383"/>
    <hyperlink r:id="rId1102" ref="A384"/>
    <hyperlink r:id="rId1103" ref="B384"/>
    <hyperlink r:id="rId1104" ref="C384"/>
    <hyperlink r:id="rId1105" ref="A385"/>
    <hyperlink r:id="rId1106" ref="B385"/>
    <hyperlink r:id="rId1107" ref="C385"/>
    <hyperlink r:id="rId1108" ref="A386"/>
    <hyperlink r:id="rId1109" ref="B386"/>
    <hyperlink r:id="rId1110" ref="C386"/>
    <hyperlink r:id="rId1111" ref="A387"/>
    <hyperlink r:id="rId1112" ref="B387"/>
    <hyperlink r:id="rId1113" ref="C387"/>
    <hyperlink r:id="rId1114" ref="A388"/>
    <hyperlink r:id="rId1115" ref="B388"/>
    <hyperlink r:id="rId1116" ref="C388"/>
    <hyperlink r:id="rId1117" ref="A389"/>
    <hyperlink r:id="rId1118" ref="B389"/>
    <hyperlink r:id="rId1119" ref="C389"/>
    <hyperlink r:id="rId1120" ref="A390"/>
    <hyperlink r:id="rId1121" ref="B390"/>
    <hyperlink r:id="rId1122" ref="C390"/>
    <hyperlink r:id="rId1123" ref="A391"/>
    <hyperlink r:id="rId1124" ref="B391"/>
    <hyperlink r:id="rId1125" ref="C391"/>
    <hyperlink r:id="rId1126" ref="A392"/>
    <hyperlink r:id="rId1127" ref="B392"/>
    <hyperlink r:id="rId1128" ref="C392"/>
    <hyperlink r:id="rId1129" ref="A393"/>
    <hyperlink r:id="rId1130" ref="B393"/>
    <hyperlink r:id="rId1131" ref="C393"/>
    <hyperlink r:id="rId1132" ref="A394"/>
    <hyperlink r:id="rId1133" ref="B394"/>
    <hyperlink r:id="rId1134" ref="C394"/>
    <hyperlink r:id="rId1135" ref="A395"/>
    <hyperlink r:id="rId1136" ref="B395"/>
    <hyperlink r:id="rId1137" ref="C395"/>
    <hyperlink r:id="rId1138" ref="A396"/>
    <hyperlink r:id="rId1139" ref="B396"/>
    <hyperlink r:id="rId1140" ref="C396"/>
    <hyperlink r:id="rId1141" ref="A397"/>
    <hyperlink r:id="rId1142" ref="B397"/>
    <hyperlink r:id="rId1143" ref="C397"/>
    <hyperlink r:id="rId1144" ref="A398"/>
    <hyperlink r:id="rId1145" ref="B398"/>
    <hyperlink r:id="rId1146" ref="C398"/>
    <hyperlink r:id="rId1147" ref="B399"/>
    <hyperlink r:id="rId1148" ref="C399"/>
    <hyperlink r:id="rId1149" ref="A400"/>
    <hyperlink r:id="rId1150" ref="B400"/>
    <hyperlink r:id="rId1151" ref="C400"/>
    <hyperlink r:id="rId1152" ref="A401"/>
    <hyperlink r:id="rId1153" ref="B401"/>
    <hyperlink r:id="rId1154" ref="C401"/>
    <hyperlink r:id="rId1155" ref="B402"/>
    <hyperlink r:id="rId1156" ref="C402"/>
    <hyperlink r:id="rId1157" ref="A403"/>
    <hyperlink r:id="rId1158" ref="B403"/>
    <hyperlink r:id="rId1159" ref="C403"/>
    <hyperlink r:id="rId1160" ref="A404"/>
    <hyperlink r:id="rId1161" ref="B404"/>
    <hyperlink r:id="rId1162" ref="C404"/>
    <hyperlink r:id="rId1163" ref="A405"/>
    <hyperlink r:id="rId1164" ref="B405"/>
    <hyperlink r:id="rId1165" ref="C405"/>
    <hyperlink r:id="rId1166" ref="A406"/>
    <hyperlink r:id="rId1167" ref="B406"/>
    <hyperlink r:id="rId1168" ref="C406"/>
    <hyperlink r:id="rId1169" ref="A407"/>
    <hyperlink r:id="rId1170" ref="B407"/>
    <hyperlink r:id="rId1171" ref="C407"/>
    <hyperlink r:id="rId1172" ref="A408"/>
    <hyperlink r:id="rId1173" ref="B408"/>
    <hyperlink r:id="rId1174" ref="C408"/>
    <hyperlink r:id="rId1175" ref="A409"/>
    <hyperlink r:id="rId1176" ref="B409"/>
    <hyperlink r:id="rId1177" ref="C409"/>
    <hyperlink r:id="rId1178" ref="A410"/>
    <hyperlink r:id="rId1179" ref="B410"/>
    <hyperlink r:id="rId1180" ref="C410"/>
    <hyperlink r:id="rId1181" ref="A411"/>
    <hyperlink r:id="rId1182" ref="B411"/>
    <hyperlink r:id="rId1183" ref="C411"/>
    <hyperlink r:id="rId1184" ref="A412"/>
    <hyperlink r:id="rId1185" ref="B412"/>
    <hyperlink r:id="rId1186" ref="C412"/>
    <hyperlink r:id="rId1187" ref="A413"/>
    <hyperlink r:id="rId1188" ref="B413"/>
    <hyperlink r:id="rId1189" ref="C413"/>
    <hyperlink r:id="rId1190" ref="A414"/>
    <hyperlink r:id="rId1191" ref="B414"/>
    <hyperlink r:id="rId1192" ref="C414"/>
    <hyperlink r:id="rId1193" ref="A415"/>
    <hyperlink r:id="rId1194" ref="B415"/>
    <hyperlink r:id="rId1195" ref="C415"/>
    <hyperlink r:id="rId1196" ref="A416"/>
    <hyperlink r:id="rId1197" ref="B416"/>
    <hyperlink r:id="rId1198" ref="C416"/>
    <hyperlink r:id="rId1199" ref="A417"/>
    <hyperlink r:id="rId1200" ref="B417"/>
    <hyperlink r:id="rId1201" ref="C417"/>
    <hyperlink r:id="rId1202" ref="A418"/>
    <hyperlink r:id="rId1203" ref="B418"/>
    <hyperlink r:id="rId1204" ref="C418"/>
    <hyperlink r:id="rId1205" ref="A419"/>
    <hyperlink r:id="rId1206" ref="B419"/>
    <hyperlink r:id="rId1207" ref="C419"/>
    <hyperlink r:id="rId1208" ref="A420"/>
    <hyperlink r:id="rId1209" ref="B420"/>
    <hyperlink r:id="rId1210" ref="C420"/>
    <hyperlink r:id="rId1211" ref="A421"/>
    <hyperlink r:id="rId1212" ref="B421"/>
    <hyperlink r:id="rId1213" ref="C421"/>
    <hyperlink r:id="rId1214" ref="B422"/>
    <hyperlink r:id="rId1215" ref="C422"/>
    <hyperlink r:id="rId1216" ref="A423"/>
    <hyperlink r:id="rId1217" ref="B423"/>
    <hyperlink r:id="rId1218" ref="C423"/>
    <hyperlink r:id="rId1219" ref="A424"/>
    <hyperlink r:id="rId1220" ref="B424"/>
    <hyperlink r:id="rId1221" ref="C424"/>
    <hyperlink r:id="rId1222" ref="A425"/>
    <hyperlink r:id="rId1223" ref="B425"/>
    <hyperlink r:id="rId1224" ref="C425"/>
    <hyperlink r:id="rId1225" ref="A426"/>
    <hyperlink r:id="rId1226" ref="B426"/>
    <hyperlink r:id="rId1227" ref="C426"/>
    <hyperlink r:id="rId1228" ref="A427"/>
    <hyperlink r:id="rId1229" ref="B427"/>
    <hyperlink r:id="rId1230" ref="C427"/>
    <hyperlink r:id="rId1231" ref="A428"/>
    <hyperlink r:id="rId1232" ref="B428"/>
    <hyperlink r:id="rId1233" ref="C428"/>
    <hyperlink r:id="rId1234" ref="A429"/>
    <hyperlink r:id="rId1235" ref="B429"/>
    <hyperlink r:id="rId1236" ref="C429"/>
    <hyperlink r:id="rId1237" ref="B430"/>
    <hyperlink r:id="rId1238" ref="C430"/>
    <hyperlink r:id="rId1239" ref="A431"/>
    <hyperlink r:id="rId1240" ref="B431"/>
    <hyperlink r:id="rId1241" ref="C431"/>
    <hyperlink r:id="rId1242" ref="A432"/>
    <hyperlink r:id="rId1243" ref="B432"/>
    <hyperlink r:id="rId1244" ref="C432"/>
    <hyperlink r:id="rId1245" ref="A433"/>
    <hyperlink r:id="rId1246" ref="B433"/>
    <hyperlink r:id="rId1247" ref="C433"/>
    <hyperlink r:id="rId1248" ref="A434"/>
    <hyperlink r:id="rId1249" ref="B434"/>
    <hyperlink r:id="rId1250" ref="C434"/>
    <hyperlink r:id="rId1251" ref="A435"/>
    <hyperlink r:id="rId1252" ref="B435"/>
    <hyperlink r:id="rId1253" ref="C435"/>
    <hyperlink r:id="rId1254" ref="A436"/>
    <hyperlink r:id="rId1255" ref="B436"/>
    <hyperlink r:id="rId1256" ref="C436"/>
    <hyperlink r:id="rId1257" ref="A437"/>
    <hyperlink r:id="rId1258" ref="B437"/>
    <hyperlink r:id="rId1259" ref="C437"/>
    <hyperlink r:id="rId1260" ref="B438"/>
    <hyperlink r:id="rId1261" ref="C438"/>
    <hyperlink r:id="rId1262" ref="A439"/>
    <hyperlink r:id="rId1263" ref="B439"/>
    <hyperlink r:id="rId1264" ref="C439"/>
    <hyperlink r:id="rId1265" ref="B440"/>
    <hyperlink r:id="rId1266" ref="C440"/>
    <hyperlink r:id="rId1267" ref="B441"/>
    <hyperlink r:id="rId1268" ref="C441"/>
    <hyperlink r:id="rId1269" ref="B442"/>
    <hyperlink r:id="rId1270" ref="C442"/>
    <hyperlink r:id="rId1271" ref="A443"/>
    <hyperlink r:id="rId1272" ref="B443"/>
    <hyperlink r:id="rId1273" ref="C443"/>
    <hyperlink r:id="rId1274" ref="A444"/>
    <hyperlink r:id="rId1275" ref="B444"/>
    <hyperlink r:id="rId1276" ref="C444"/>
    <hyperlink r:id="rId1277" ref="A445"/>
    <hyperlink r:id="rId1278" ref="B445"/>
    <hyperlink r:id="rId1279" ref="C445"/>
    <hyperlink r:id="rId1280" ref="A446"/>
    <hyperlink r:id="rId1281" ref="B446"/>
    <hyperlink r:id="rId1282" ref="C446"/>
    <hyperlink r:id="rId1283" ref="A447"/>
    <hyperlink r:id="rId1284" ref="B447"/>
    <hyperlink r:id="rId1285" ref="C447"/>
    <hyperlink r:id="rId1286" ref="A448"/>
    <hyperlink r:id="rId1287" ref="B448"/>
    <hyperlink r:id="rId1288" ref="C448"/>
    <hyperlink r:id="rId1289" ref="A449"/>
    <hyperlink r:id="rId1290" ref="B449"/>
    <hyperlink r:id="rId1291" ref="C449"/>
    <hyperlink r:id="rId1292" ref="A450"/>
    <hyperlink r:id="rId1293" ref="B450"/>
    <hyperlink r:id="rId1294" ref="C450"/>
    <hyperlink r:id="rId1295" ref="A451"/>
    <hyperlink r:id="rId1296" ref="B451"/>
    <hyperlink r:id="rId1297" ref="C451"/>
    <hyperlink r:id="rId1298" ref="A452"/>
    <hyperlink r:id="rId1299" ref="B452"/>
    <hyperlink r:id="rId1300" ref="C452"/>
    <hyperlink r:id="rId1301" ref="A453"/>
    <hyperlink r:id="rId1302" ref="B453"/>
    <hyperlink r:id="rId1303" ref="C453"/>
    <hyperlink r:id="rId1304" ref="A454"/>
    <hyperlink r:id="rId1305" ref="B454"/>
    <hyperlink r:id="rId1306" ref="C454"/>
    <hyperlink r:id="rId1307" ref="B455"/>
    <hyperlink r:id="rId1308" ref="C455"/>
    <hyperlink r:id="rId1309" ref="A456"/>
    <hyperlink r:id="rId1310" ref="B456"/>
    <hyperlink r:id="rId1311" ref="C456"/>
    <hyperlink r:id="rId1312" ref="A457"/>
    <hyperlink r:id="rId1313" ref="B457"/>
    <hyperlink r:id="rId1314" ref="C457"/>
    <hyperlink r:id="rId1315" ref="A458"/>
    <hyperlink r:id="rId1316" ref="B458"/>
    <hyperlink r:id="rId1317" ref="C458"/>
    <hyperlink r:id="rId1318" ref="A459"/>
    <hyperlink r:id="rId1319" ref="B459"/>
    <hyperlink r:id="rId1320" ref="C459"/>
    <hyperlink r:id="rId1321" ref="A460"/>
    <hyperlink r:id="rId1322" ref="B460"/>
    <hyperlink r:id="rId1323" ref="C460"/>
    <hyperlink r:id="rId1324" ref="A461"/>
    <hyperlink r:id="rId1325" ref="B461"/>
    <hyperlink r:id="rId1326" ref="C461"/>
    <hyperlink r:id="rId1327" ref="A462"/>
    <hyperlink r:id="rId1328" ref="B462"/>
    <hyperlink r:id="rId1329" ref="C462"/>
    <hyperlink r:id="rId1330" ref="A463"/>
    <hyperlink r:id="rId1331" ref="B463"/>
    <hyperlink r:id="rId1332" ref="C463"/>
    <hyperlink r:id="rId1333" ref="A464"/>
    <hyperlink r:id="rId1334" ref="B464"/>
    <hyperlink r:id="rId1335" ref="C464"/>
    <hyperlink r:id="rId1336" ref="A465"/>
    <hyperlink r:id="rId1337" ref="B465"/>
    <hyperlink r:id="rId1338" ref="C465"/>
    <hyperlink r:id="rId1339" ref="A466"/>
    <hyperlink r:id="rId1340" ref="B466"/>
    <hyperlink r:id="rId1341" ref="C466"/>
    <hyperlink r:id="rId1342" ref="A467"/>
    <hyperlink r:id="rId1343" ref="B467"/>
    <hyperlink r:id="rId1344" ref="C467"/>
    <hyperlink r:id="rId1345" ref="A468"/>
    <hyperlink r:id="rId1346" ref="B468"/>
    <hyperlink r:id="rId1347" ref="C468"/>
    <hyperlink r:id="rId1348" ref="A469"/>
    <hyperlink r:id="rId1349" ref="B469"/>
    <hyperlink r:id="rId1350" ref="C469"/>
    <hyperlink r:id="rId1351" ref="A470"/>
    <hyperlink r:id="rId1352" ref="B470"/>
    <hyperlink r:id="rId1353" ref="C470"/>
    <hyperlink r:id="rId1354" ref="A471"/>
    <hyperlink r:id="rId1355" ref="B471"/>
    <hyperlink r:id="rId1356" ref="C471"/>
    <hyperlink r:id="rId1357" ref="B472"/>
    <hyperlink r:id="rId1358" ref="C472"/>
    <hyperlink r:id="rId1359" ref="A473"/>
    <hyperlink r:id="rId1360" ref="B473"/>
    <hyperlink r:id="rId1361" ref="C473"/>
    <hyperlink r:id="rId1362" ref="A474"/>
    <hyperlink r:id="rId1363" ref="B474"/>
    <hyperlink r:id="rId1364" ref="C474"/>
    <hyperlink r:id="rId1365" ref="A475"/>
    <hyperlink r:id="rId1366" ref="B475"/>
    <hyperlink r:id="rId1367" ref="C475"/>
    <hyperlink r:id="rId1368" ref="A476"/>
    <hyperlink r:id="rId1369" ref="B476"/>
    <hyperlink r:id="rId1370" ref="C476"/>
    <hyperlink r:id="rId1371" ref="B477"/>
    <hyperlink r:id="rId1372" ref="C477"/>
    <hyperlink r:id="rId1373" ref="A478"/>
    <hyperlink r:id="rId1374" ref="B478"/>
    <hyperlink r:id="rId1375" ref="C478"/>
    <hyperlink r:id="rId1376" ref="B479"/>
    <hyperlink r:id="rId1377" ref="C479"/>
    <hyperlink r:id="rId1378" ref="B480"/>
    <hyperlink r:id="rId1379" ref="C480"/>
    <hyperlink r:id="rId1380" ref="B481"/>
    <hyperlink r:id="rId1381" ref="C481"/>
    <hyperlink r:id="rId1382" ref="B482"/>
    <hyperlink r:id="rId1383" ref="C482"/>
    <hyperlink r:id="rId1384" ref="B483"/>
    <hyperlink r:id="rId1385" ref="C483"/>
    <hyperlink r:id="rId1386" ref="B484"/>
    <hyperlink r:id="rId1387" ref="C484"/>
    <hyperlink r:id="rId1388" ref="A485"/>
    <hyperlink r:id="rId1389" ref="B485"/>
    <hyperlink r:id="rId1390" ref="C485"/>
    <hyperlink r:id="rId1391" ref="A486"/>
    <hyperlink r:id="rId1392" ref="B486"/>
    <hyperlink r:id="rId1393" ref="C486"/>
    <hyperlink r:id="rId1394" ref="A487"/>
    <hyperlink r:id="rId1395" ref="B487"/>
    <hyperlink r:id="rId1396" ref="C487"/>
    <hyperlink r:id="rId1397" ref="A488"/>
    <hyperlink r:id="rId1398" ref="B488"/>
    <hyperlink r:id="rId1399" ref="C488"/>
    <hyperlink r:id="rId1400" ref="B489"/>
    <hyperlink r:id="rId1401" ref="C489"/>
    <hyperlink r:id="rId1402" ref="B490"/>
    <hyperlink r:id="rId1403" ref="C490"/>
    <hyperlink r:id="rId1404" ref="B491"/>
    <hyperlink r:id="rId1405" ref="C491"/>
    <hyperlink r:id="rId1406" ref="B492"/>
    <hyperlink r:id="rId1407" ref="C492"/>
    <hyperlink r:id="rId1408" ref="A493"/>
    <hyperlink r:id="rId1409" ref="B493"/>
    <hyperlink r:id="rId1410" ref="C493"/>
    <hyperlink r:id="rId1411" ref="B494"/>
    <hyperlink r:id="rId1412" ref="C494"/>
    <hyperlink r:id="rId1413" ref="B495"/>
    <hyperlink r:id="rId1414" ref="C495"/>
    <hyperlink r:id="rId1415" ref="B496"/>
    <hyperlink r:id="rId1416" ref="C496"/>
    <hyperlink r:id="rId1417" ref="B497"/>
    <hyperlink r:id="rId1418" ref="C497"/>
    <hyperlink r:id="rId1419" ref="B498"/>
    <hyperlink r:id="rId1420" ref="C498"/>
    <hyperlink r:id="rId1421" ref="A499"/>
    <hyperlink r:id="rId1422" ref="B499"/>
    <hyperlink r:id="rId1423" ref="C499"/>
    <hyperlink r:id="rId1424" ref="B500"/>
    <hyperlink r:id="rId1425" ref="C500"/>
    <hyperlink r:id="rId1426" ref="B501"/>
    <hyperlink r:id="rId1427" ref="C501"/>
  </hyperlinks>
  <drawing r:id="rId142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468</v>
      </c>
      <c r="B1" s="19" t="s">
        <v>3163</v>
      </c>
      <c r="C1" s="20" t="s">
        <v>3164</v>
      </c>
      <c r="D1" s="16" t="str">
        <f>IFERROR(__xludf.DUMMYFUNCTION("REGEXREPLACE(C1,""https://adastat.net/accounts/"","""")"),"e310d5e43e36ff0fa572060407cf16ad7c502b58f33e97d8d667a09f")</f>
        <v>e310d5e43e36ff0fa572060407cf16ad7c502b58f33e97d8d667a09f</v>
      </c>
      <c r="E1" s="16" t="s">
        <v>3165</v>
      </c>
      <c r="F1" s="14" t="s">
        <v>3166</v>
      </c>
      <c r="G1" s="14" t="str">
        <f>IFERROR(__xludf.DUMMYFUNCTION("REGEXEXTRACT(F1,""\d.\d+%"")"),"0.68%")</f>
        <v>0.68%</v>
      </c>
      <c r="H1" s="17">
        <v>0.0068</v>
      </c>
      <c r="I1" s="21">
        <v>49450.0</v>
      </c>
      <c r="J1" s="28" t="s">
        <v>3167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24" t="s">
        <v>2836</v>
      </c>
      <c r="B2" s="19" t="s">
        <v>3168</v>
      </c>
      <c r="C2" s="20" t="s">
        <v>3169</v>
      </c>
      <c r="D2" s="16" t="str">
        <f>IFERROR(__xludf.DUMMYFUNCTION("REGEXREPLACE(C2,""https://adastat.net/accounts/"","""")"),"80bea3d4c2c21b1f169e85cea41bcd53d8a0d1411f3937fb62083f3f")</f>
        <v>80bea3d4c2c21b1f169e85cea41bcd53d8a0d1411f3937fb62083f3f</v>
      </c>
      <c r="E2" s="16" t="s">
        <v>3170</v>
      </c>
      <c r="F2" s="14" t="s">
        <v>2671</v>
      </c>
      <c r="G2" s="14" t="str">
        <f>IFERROR(__xludf.DUMMYFUNCTION("REGEXEXTRACT(F2,""\d.\d+%"")"),"0.02%")</f>
        <v>0.02%</v>
      </c>
      <c r="H2" s="17">
        <v>2.0E-4</v>
      </c>
      <c r="I2" s="21">
        <v>11984.0</v>
      </c>
      <c r="J2" s="22" t="s">
        <v>3171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4" t="s">
        <v>468</v>
      </c>
      <c r="B3" s="19" t="s">
        <v>3172</v>
      </c>
      <c r="C3" s="20" t="s">
        <v>3173</v>
      </c>
      <c r="D3" s="16" t="str">
        <f>IFERROR(__xludf.DUMMYFUNCTION("REGEXREPLACE(C3,""https://adastat.net/accounts/"","""")"),"52367ebd7b91bb572a3a395ec0801b7591362e9c72a73415bc6f3f44")</f>
        <v>52367ebd7b91bb572a3a395ec0801b7591362e9c72a73415bc6f3f44</v>
      </c>
      <c r="E3" s="16" t="s">
        <v>3174</v>
      </c>
      <c r="F3" s="14" t="s">
        <v>3175</v>
      </c>
      <c r="G3" s="14" t="str">
        <f>IFERROR(__xludf.DUMMYFUNCTION("REGEXEXTRACT(F3,""\d.\d+%"")"),"0.06%")</f>
        <v>0.06%</v>
      </c>
      <c r="H3" s="17">
        <v>6.0E-4</v>
      </c>
      <c r="I3" s="21">
        <v>10499.0</v>
      </c>
      <c r="J3" s="22" t="s">
        <v>3176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14" t="s">
        <v>468</v>
      </c>
      <c r="B4" s="19" t="s">
        <v>3177</v>
      </c>
      <c r="C4" s="20" t="s">
        <v>3178</v>
      </c>
      <c r="D4" s="16" t="str">
        <f>IFERROR(__xludf.DUMMYFUNCTION("REGEXREPLACE(C4,""https://adastat.net/accounts/"","""")"),"c1aae7c6f19265a36e41d77ed24e233ff6582ba1f531466e5beb6675")</f>
        <v>c1aae7c6f19265a36e41d77ed24e233ff6582ba1f531466e5beb6675</v>
      </c>
      <c r="E4" s="16" t="s">
        <v>3179</v>
      </c>
      <c r="F4" s="14" t="s">
        <v>2113</v>
      </c>
      <c r="G4" s="14" t="str">
        <f>IFERROR(__xludf.DUMMYFUNCTION("REGEXEXTRACT(F4,""\d.\d+%"")"),"0.02%")</f>
        <v>0.02%</v>
      </c>
      <c r="H4" s="17">
        <v>2.0E-4</v>
      </c>
      <c r="I4" s="21">
        <v>10455.0</v>
      </c>
      <c r="J4" s="22" t="s">
        <v>3180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hyperlinks>
    <hyperlink r:id="rId1" ref="B1"/>
    <hyperlink r:id="rId2" ref="C1"/>
    <hyperlink r:id="rId3" ref="A2"/>
    <hyperlink r:id="rId4" ref="B2"/>
    <hyperlink r:id="rId5" ref="C2"/>
    <hyperlink r:id="rId6" ref="B3"/>
    <hyperlink r:id="rId7" ref="C3"/>
    <hyperlink r:id="rId8" ref="B4"/>
    <hyperlink r:id="rId9" ref="C4"/>
  </hyperlinks>
  <drawing r:id="rId10"/>
</worksheet>
</file>