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evin\Desktop\Python Projects\smont_y_aragon_rrhh\EJEMPLO 2\"/>
    </mc:Choice>
  </mc:AlternateContent>
  <xr:revisionPtr revIDLastSave="0" documentId="13_ncr:1_{FD54ACF3-2566-48EF-BD0D-03AE47FB8F6B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EMPLEADOS-SETIEMBRE 2023" sheetId="1" state="hidden" r:id="rId1"/>
    <sheet name="OBREROS S37" sheetId="8" state="hidden" r:id="rId2"/>
    <sheet name="OBREROS S38" sheetId="9" state="hidden" r:id="rId3"/>
    <sheet name="TAREO OBREROS SEMANA 13" sheetId="12" r:id="rId4"/>
    <sheet name="SEMANA" sheetId="13" r:id="rId5"/>
  </sheets>
  <definedNames>
    <definedName name="_xlnm._FilterDatabase" localSheetId="0" hidden="1">'EMPLEADOS-SETIEMBRE 2023'!$A$2:$AP$30</definedName>
    <definedName name="_xlnm._FilterDatabase" localSheetId="3" hidden="1">'TAREO OBREROS SEMANA 13'!$Y$5:$Y$11</definedName>
    <definedName name="_xlnm.Print_Area" localSheetId="4">SEMANA!$A$1:$P$59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6" i="12" l="1"/>
  <c r="R36" i="12"/>
  <c r="S22" i="12"/>
  <c r="R22" i="12"/>
  <c r="S46" i="12"/>
  <c r="R46" i="12"/>
  <c r="S24" i="12"/>
  <c r="R24" i="12"/>
  <c r="S43" i="12"/>
  <c r="R43" i="12"/>
  <c r="S35" i="12"/>
  <c r="R35" i="12"/>
  <c r="S42" i="12"/>
  <c r="R42" i="12"/>
  <c r="S21" i="12"/>
  <c r="R21" i="12"/>
  <c r="S34" i="12"/>
  <c r="R34" i="12"/>
  <c r="S27" i="12"/>
  <c r="R27" i="12"/>
  <c r="S26" i="12"/>
  <c r="R26" i="12"/>
  <c r="S33" i="12"/>
  <c r="R33" i="12"/>
  <c r="S31" i="12"/>
  <c r="R31" i="12"/>
  <c r="S25" i="12"/>
  <c r="R25" i="12"/>
  <c r="S41" i="12"/>
  <c r="R41" i="12"/>
  <c r="S20" i="12"/>
  <c r="R20" i="12"/>
  <c r="S40" i="12"/>
  <c r="R40" i="12"/>
  <c r="S45" i="12"/>
  <c r="R45" i="12"/>
  <c r="S28" i="12"/>
  <c r="R28" i="12"/>
  <c r="R18" i="12"/>
  <c r="S17" i="12"/>
  <c r="R17" i="12"/>
  <c r="S15" i="12"/>
  <c r="R15" i="12"/>
  <c r="S14" i="12"/>
  <c r="R14" i="12"/>
  <c r="S16" i="12"/>
  <c r="R16" i="12"/>
  <c r="S13" i="12"/>
  <c r="R13" i="12"/>
  <c r="S39" i="12"/>
  <c r="R39" i="12"/>
  <c r="S38" i="12"/>
  <c r="R38" i="12"/>
  <c r="S30" i="12"/>
  <c r="R30" i="12"/>
  <c r="S49" i="12"/>
  <c r="R49" i="12"/>
  <c r="S47" i="12"/>
  <c r="R47" i="12"/>
  <c r="S29" i="12"/>
  <c r="R29" i="12"/>
  <c r="S12" i="12"/>
  <c r="R12" i="12"/>
  <c r="S37" i="12"/>
  <c r="R37" i="12"/>
  <c r="S32" i="12"/>
  <c r="R32" i="12"/>
  <c r="S10" i="12"/>
  <c r="R10" i="12"/>
  <c r="S44" i="12"/>
  <c r="R44" i="12"/>
  <c r="S11" i="12"/>
  <c r="R11" i="12"/>
  <c r="S9" i="12"/>
  <c r="R9" i="12"/>
  <c r="S23" i="12"/>
  <c r="R23" i="12"/>
  <c r="S48" i="12"/>
  <c r="R48" i="12"/>
  <c r="S8" i="12"/>
  <c r="R8" i="12"/>
  <c r="S7" i="12"/>
  <c r="R7" i="12"/>
  <c r="R6" i="12"/>
  <c r="V44" i="12" l="1"/>
  <c r="V47" i="12"/>
  <c r="V41" i="12"/>
  <c r="V49" i="12"/>
  <c r="V10" i="12"/>
  <c r="V12" i="12"/>
  <c r="V48" i="12"/>
  <c r="V45" i="12"/>
  <c r="V36" i="12"/>
  <c r="V42" i="12"/>
  <c r="V46" i="12"/>
  <c r="V43" i="12"/>
  <c r="V35" i="12"/>
  <c r="V34" i="12"/>
  <c r="V27" i="12"/>
  <c r="V33" i="12"/>
  <c r="V31" i="12"/>
  <c r="V40" i="12"/>
  <c r="V39" i="12"/>
  <c r="V38" i="12"/>
  <c r="V32" i="12"/>
  <c r="V37" i="12"/>
  <c r="V18" i="12" l="1"/>
  <c r="V28" i="12"/>
  <c r="V13" i="12"/>
  <c r="V26" i="12"/>
  <c r="V23" i="12"/>
  <c r="V9" i="12"/>
  <c r="V7" i="12" l="1"/>
  <c r="V20" i="12" l="1"/>
  <c r="V24" i="12"/>
  <c r="V17" i="12"/>
  <c r="V16" i="12" l="1"/>
  <c r="V21" i="12"/>
  <c r="V19" i="12"/>
  <c r="T42" i="13"/>
  <c r="T41" i="13"/>
  <c r="T40" i="13"/>
  <c r="P39" i="13"/>
  <c r="O39" i="13"/>
  <c r="N39" i="13"/>
  <c r="M39" i="13"/>
  <c r="L39" i="13"/>
  <c r="K39" i="13"/>
  <c r="J39" i="13"/>
  <c r="F37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V29" i="12"/>
  <c r="V14" i="12" l="1"/>
  <c r="V15" i="12"/>
  <c r="V25" i="12"/>
  <c r="V30" i="12"/>
  <c r="V22" i="12" l="1"/>
  <c r="V8" i="12"/>
  <c r="AO47" i="1"/>
  <c r="AN47" i="1"/>
  <c r="AO46" i="1"/>
  <c r="AN46" i="1"/>
  <c r="AO45" i="1"/>
  <c r="AN45" i="1"/>
  <c r="AM53" i="1"/>
  <c r="AN53" i="1"/>
  <c r="AO53" i="1"/>
  <c r="AO44" i="1"/>
  <c r="AN44" i="1"/>
  <c r="AM44" i="1"/>
  <c r="AO52" i="1"/>
  <c r="AN52" i="1"/>
  <c r="AM52" i="1"/>
  <c r="T54" i="9" l="1"/>
  <c r="T46" i="9"/>
  <c r="T47" i="9"/>
  <c r="T48" i="9"/>
  <c r="T49" i="9"/>
  <c r="T50" i="9"/>
  <c r="AM25" i="1"/>
  <c r="AN25" i="1"/>
  <c r="AO25" i="1"/>
  <c r="T3" i="8" l="1"/>
  <c r="T4" i="9"/>
  <c r="T13" i="9"/>
  <c r="T15" i="9"/>
  <c r="T23" i="9"/>
  <c r="T35" i="9"/>
  <c r="T36" i="9"/>
  <c r="T37" i="9"/>
  <c r="T9" i="9"/>
  <c r="T20" i="9"/>
  <c r="T22" i="9"/>
  <c r="T26" i="9"/>
  <c r="T31" i="9"/>
  <c r="T40" i="9"/>
  <c r="T17" i="9"/>
  <c r="T10" i="9"/>
  <c r="T34" i="9"/>
  <c r="T3" i="9"/>
  <c r="T6" i="9"/>
  <c r="T7" i="9"/>
  <c r="T14" i="9"/>
  <c r="T18" i="9"/>
  <c r="T28" i="9"/>
  <c r="T29" i="9"/>
  <c r="T38" i="9"/>
  <c r="T39" i="9"/>
  <c r="T5" i="9"/>
  <c r="T8" i="9"/>
  <c r="T11" i="9"/>
  <c r="T12" i="9"/>
  <c r="T16" i="9"/>
  <c r="T19" i="9"/>
  <c r="T21" i="9"/>
  <c r="T24" i="9"/>
  <c r="T25" i="9"/>
  <c r="T58" i="9"/>
  <c r="T33" i="9"/>
  <c r="T32" i="9"/>
  <c r="T30" i="9"/>
  <c r="T27" i="9"/>
  <c r="AM42" i="1" l="1"/>
  <c r="AN42" i="1"/>
  <c r="AO42" i="1"/>
  <c r="AM43" i="1"/>
  <c r="AN43" i="1"/>
  <c r="AO43" i="1"/>
  <c r="AM36" i="1"/>
  <c r="AN36" i="1"/>
  <c r="AO36" i="1"/>
  <c r="T47" i="8"/>
  <c r="AM21" i="1" l="1"/>
  <c r="AN21" i="1"/>
  <c r="AO21" i="1"/>
  <c r="AO41" i="1"/>
  <c r="AN41" i="1"/>
  <c r="AM41" i="1"/>
  <c r="T55" i="8"/>
  <c r="AO35" i="1"/>
  <c r="AN35" i="1"/>
  <c r="AM35" i="1"/>
  <c r="AO34" i="1"/>
  <c r="AN34" i="1"/>
  <c r="AM34" i="1"/>
  <c r="T40" i="8" l="1"/>
  <c r="T29" i="8"/>
  <c r="T19" i="8"/>
  <c r="T14" i="8"/>
  <c r="T7" i="8"/>
  <c r="T39" i="8"/>
  <c r="T38" i="8"/>
  <c r="T30" i="8"/>
  <c r="T15" i="8"/>
  <c r="T6" i="8"/>
  <c r="T41" i="8"/>
  <c r="T35" i="8"/>
  <c r="T32" i="8"/>
  <c r="T27" i="8"/>
  <c r="T21" i="8"/>
  <c r="T18" i="8"/>
  <c r="T11" i="8"/>
  <c r="T10" i="8"/>
  <c r="T34" i="8"/>
  <c r="T33" i="8"/>
  <c r="T31" i="8"/>
  <c r="T28" i="8"/>
  <c r="T26" i="8"/>
  <c r="T25" i="8"/>
  <c r="T23" i="8"/>
  <c r="T22" i="8"/>
  <c r="T20" i="8"/>
  <c r="T17" i="8"/>
  <c r="T13" i="8"/>
  <c r="T12" i="8"/>
  <c r="T9" i="8"/>
  <c r="T8" i="8"/>
  <c r="T5" i="8"/>
  <c r="T37" i="8"/>
  <c r="T36" i="8"/>
  <c r="T24" i="8"/>
  <c r="T16" i="8"/>
  <c r="T4" i="8"/>
  <c r="AO11" i="1" l="1"/>
  <c r="AN11" i="1"/>
  <c r="AM11" i="1"/>
  <c r="AM22" i="1" l="1"/>
  <c r="AN22" i="1"/>
  <c r="AO22" i="1"/>
  <c r="AM3" i="1"/>
  <c r="AM4" i="1"/>
  <c r="AM5" i="1"/>
  <c r="AM6" i="1"/>
  <c r="AM7" i="1"/>
  <c r="AM8" i="1"/>
  <c r="AM9" i="1"/>
  <c r="AM10" i="1"/>
  <c r="AM12" i="1"/>
  <c r="AM13" i="1"/>
  <c r="AM14" i="1"/>
  <c r="AM15" i="1"/>
  <c r="AM16" i="1"/>
  <c r="AM17" i="1"/>
  <c r="AM18" i="1"/>
  <c r="AM19" i="1"/>
  <c r="AM20" i="1"/>
  <c r="AM23" i="1"/>
  <c r="AM24" i="1"/>
  <c r="AM26" i="1"/>
  <c r="AM27" i="1"/>
  <c r="AM29" i="1"/>
  <c r="AM30" i="1"/>
  <c r="AO3" i="1"/>
  <c r="AO4" i="1"/>
  <c r="AO5" i="1"/>
  <c r="AO6" i="1"/>
  <c r="AO7" i="1"/>
  <c r="AO8" i="1"/>
  <c r="AO9" i="1"/>
  <c r="AO10" i="1"/>
  <c r="AO12" i="1"/>
  <c r="AO13" i="1"/>
  <c r="AO14" i="1"/>
  <c r="AO15" i="1"/>
  <c r="AO16" i="1"/>
  <c r="AO17" i="1"/>
  <c r="AO18" i="1"/>
  <c r="AO19" i="1"/>
  <c r="AO20" i="1"/>
  <c r="AO23" i="1"/>
  <c r="AO24" i="1"/>
  <c r="AO26" i="1"/>
  <c r="AO27" i="1"/>
  <c r="AO29" i="1"/>
  <c r="AO30" i="1"/>
  <c r="AN27" i="1" l="1"/>
  <c r="AN29" i="1"/>
  <c r="AN30" i="1"/>
  <c r="AN3" i="1"/>
  <c r="AN4" i="1"/>
  <c r="AN5" i="1"/>
  <c r="AN6" i="1"/>
  <c r="AN7" i="1"/>
  <c r="AN8" i="1"/>
  <c r="AN9" i="1"/>
  <c r="AN10" i="1"/>
  <c r="AN12" i="1"/>
  <c r="AN13" i="1"/>
  <c r="AN14" i="1"/>
  <c r="AN15" i="1"/>
  <c r="AN16" i="1"/>
  <c r="AN17" i="1"/>
  <c r="AN18" i="1"/>
  <c r="AN19" i="1"/>
  <c r="AN20" i="1"/>
  <c r="AN23" i="1"/>
  <c r="AN24" i="1"/>
  <c r="AN26" i="1"/>
  <c r="V6" i="12"/>
</calcChain>
</file>

<file path=xl/sharedStrings.xml><?xml version="1.0" encoding="utf-8"?>
<sst xmlns="http://schemas.openxmlformats.org/spreadsheetml/2006/main" count="4021" uniqueCount="443">
  <si>
    <t>EMPLEADOS</t>
  </si>
  <si>
    <t>SMONT</t>
  </si>
  <si>
    <t>SETIEMBRE</t>
  </si>
  <si>
    <t>N°</t>
  </si>
  <si>
    <t>DNI</t>
  </si>
  <si>
    <t>EMPRESA</t>
  </si>
  <si>
    <t>APELLIDOS PATERNOS Y NOMBRES</t>
  </si>
  <si>
    <t>SEDE</t>
  </si>
  <si>
    <t>AREA</t>
  </si>
  <si>
    <t>PUESTO</t>
  </si>
  <si>
    <t>HORAS EXTRAS</t>
  </si>
  <si>
    <t>DESCANSO MEDICO</t>
  </si>
  <si>
    <t>DIAS DE VACACIONES</t>
  </si>
  <si>
    <t>DIAS DE FALTA</t>
  </si>
  <si>
    <t>OBSERVACIÓN</t>
  </si>
  <si>
    <t>49172529</t>
  </si>
  <si>
    <t>AYALA CONSUELO KATHLEEN ROMINA</t>
  </si>
  <si>
    <t>CAMPO</t>
  </si>
  <si>
    <t>OPERACIONES</t>
  </si>
  <si>
    <t>RESIDENTE</t>
  </si>
  <si>
    <t>AN</t>
  </si>
  <si>
    <t>D</t>
  </si>
  <si>
    <t>AD</t>
  </si>
  <si>
    <t>AD+1</t>
  </si>
  <si>
    <t>DE BAJA</t>
  </si>
  <si>
    <t>YA SE LE PAGÓ LA 2DA QUINCENA</t>
  </si>
  <si>
    <t>06189784</t>
  </si>
  <si>
    <t>CHAVEZ SALINAS VERONICA DEL SOCORRO</t>
  </si>
  <si>
    <t>OFICINA</t>
  </si>
  <si>
    <t>ADMINISTRACIÓN Y FINANZAS</t>
  </si>
  <si>
    <t>JEFA DE ADMINISTRACIÓN Y FINANZAS</t>
  </si>
  <si>
    <t>DESC-PERM</t>
  </si>
  <si>
    <t>46297542</t>
  </si>
  <si>
    <t>COBEÑAS PRADO, JOSE ALEXANDER</t>
  </si>
  <si>
    <t>ALMACEN CARABAYLLO</t>
  </si>
  <si>
    <t>MAQUINAS, EQUIPOS Y VEHICULOS</t>
  </si>
  <si>
    <t>MECANICO</t>
  </si>
  <si>
    <t>AD+2</t>
  </si>
  <si>
    <t>AD+3</t>
  </si>
  <si>
    <t>AD+4</t>
  </si>
  <si>
    <t>CORDOVA JULIAN GIUSSEPE EDUARDO</t>
  </si>
  <si>
    <t>SUPERVISOR DE PRODUCION</t>
  </si>
  <si>
    <t>AN+1</t>
  </si>
  <si>
    <t>AN+2</t>
  </si>
  <si>
    <t>COSIO RABELO AYRTON GIUSEPPE</t>
  </si>
  <si>
    <t>SOSTENIBILIDAD</t>
  </si>
  <si>
    <t>SUPERVISOR SSOMA</t>
  </si>
  <si>
    <t>V</t>
  </si>
  <si>
    <t>71937134</t>
  </si>
  <si>
    <t>DEPAZ ESCOBAR PAOLO CESAR</t>
  </si>
  <si>
    <t>RECURSOS HUMANOS</t>
  </si>
  <si>
    <t>ASISTENTE RRHH</t>
  </si>
  <si>
    <t>10135494</t>
  </si>
  <si>
    <t>ESCATE MOSQUERA, MARIELLA</t>
  </si>
  <si>
    <t>COORDINADORA GENERAL DE GESTION HUMANA</t>
  </si>
  <si>
    <t>10254101</t>
  </si>
  <si>
    <t>GIURFA MORALES DANIEL ALBERTO</t>
  </si>
  <si>
    <t>FALTA</t>
  </si>
  <si>
    <t>43657245</t>
  </si>
  <si>
    <t>GONZALES AHUANARI, MAX</t>
  </si>
  <si>
    <t>ALMACEN LURIN</t>
  </si>
  <si>
    <t>ALMACENERO</t>
  </si>
  <si>
    <t>40639261</t>
  </si>
  <si>
    <t>CONTRATISTA TRANSPORTES YANACOCHA</t>
  </si>
  <si>
    <t>GUEVARA ZAMBRANO, KEIKO YURICO</t>
  </si>
  <si>
    <t>CHOFER (AIIB)</t>
  </si>
  <si>
    <t>09255113</t>
  </si>
  <si>
    <t>GUTIERREZ GUTIERREZ RAUL FLORENTINO</t>
  </si>
  <si>
    <t>COORDINADOR LOGISTICO</t>
  </si>
  <si>
    <t>HINOSTROZA CASO RODRIGO</t>
  </si>
  <si>
    <t>SUPERVISOR</t>
  </si>
  <si>
    <t>10528870</t>
  </si>
  <si>
    <t>HUILLCA HUAMAN EDWIN EDGAR</t>
  </si>
  <si>
    <t>JEFE DE OPERACIONES</t>
  </si>
  <si>
    <t>JAIME GALLARDO RODRIGO FRANCO</t>
  </si>
  <si>
    <t>INGENIERO DE OFICINA TECNICA</t>
  </si>
  <si>
    <t>74644133</t>
  </si>
  <si>
    <t>LECAROS RAU LUIS GUSTAVO</t>
  </si>
  <si>
    <t>INGENIERO DE PRODUCCION</t>
  </si>
  <si>
    <t>47155579</t>
  </si>
  <si>
    <t>CONTRATISTA HUGO HUERTA</t>
  </si>
  <si>
    <t>LOPEZ GALVEZ JULIO CESAR</t>
  </si>
  <si>
    <t>CHOFER</t>
  </si>
  <si>
    <t>70208542</t>
  </si>
  <si>
    <t>MARTOS ZAMORA EDWAR SAUL</t>
  </si>
  <si>
    <t xml:space="preserve">25720580 </t>
  </si>
  <si>
    <t>MEDINA RIVERO JHEREMY JOAN</t>
  </si>
  <si>
    <t>JEFE DE SOSTENIBILIDAD</t>
  </si>
  <si>
    <t>-</t>
  </si>
  <si>
    <t>MENA TERNERO, ARNOLD DANIEL</t>
  </si>
  <si>
    <t>SEGURIDAD</t>
  </si>
  <si>
    <t>VIGILANTE POLICIAL</t>
  </si>
  <si>
    <t>POR INGRESAR</t>
  </si>
  <si>
    <t>42324181</t>
  </si>
  <si>
    <t xml:space="preserve">MORALES SILUPU, EDWIN JESUS </t>
  </si>
  <si>
    <t>09405539</t>
  </si>
  <si>
    <t>OCHOA PEREZ PABLO GRIMALDO</t>
  </si>
  <si>
    <t>OVIEDO CANELO JAIME ISRAEL JUNIOR</t>
  </si>
  <si>
    <t>JEFE DE SOSTENIBILIDAD REGION LIMA</t>
  </si>
  <si>
    <t>DM</t>
  </si>
  <si>
    <t>47146497</t>
  </si>
  <si>
    <t>PAREDES BACA MARCO ANTONIO</t>
  </si>
  <si>
    <t>PEREZ CARRANZA CESAR DAVID</t>
  </si>
  <si>
    <t>VIGILANTE</t>
  </si>
  <si>
    <t>RAMIREZ SEGUNDO FERNANDO</t>
  </si>
  <si>
    <t>CHOFER (AIA)</t>
  </si>
  <si>
    <t>71271903</t>
  </si>
  <si>
    <t>ROJAS BALBOA, RICARDO RAUL</t>
  </si>
  <si>
    <t>10867650</t>
  </si>
  <si>
    <t>SANCHEZ CUYA EDGAR JUBERT</t>
  </si>
  <si>
    <t>72651249</t>
  </si>
  <si>
    <t>SERRANO ESPINOZA LUISA ANGELICA</t>
  </si>
  <si>
    <t xml:space="preserve"> RUTA 108</t>
  </si>
  <si>
    <t>SER &amp; LITT</t>
  </si>
  <si>
    <t xml:space="preserve">SETIEMBRE </t>
  </si>
  <si>
    <t>07537299</t>
  </si>
  <si>
    <t>ALIAGA SANDOVAL ROLY ANTONIO</t>
  </si>
  <si>
    <t>ESPEJO MARMOLEJO DRAGO HERNAN</t>
  </si>
  <si>
    <t>43983493</t>
  </si>
  <si>
    <t>RAMIREZ RAMOS, GUSTAVO ALVA</t>
  </si>
  <si>
    <t>TOPOGRAFO</t>
  </si>
  <si>
    <t>RUTA 110</t>
  </si>
  <si>
    <t xml:space="preserve">SER &amp; LITT </t>
  </si>
  <si>
    <t>CRUZ HUAMAN ANIBAL WILLEBALDO</t>
  </si>
  <si>
    <t>10339237</t>
  </si>
  <si>
    <t>TEJADA MESTANZA, PATRICIA ANILU</t>
  </si>
  <si>
    <t>27750489</t>
  </si>
  <si>
    <t xml:space="preserve">PEREZ PEREZ, LUIS ENRIQUE </t>
  </si>
  <si>
    <t>72615343</t>
  </si>
  <si>
    <t>VILLEGAS CARDENAS, EDWUIN RONALDO</t>
  </si>
  <si>
    <t>46444403</t>
  </si>
  <si>
    <t>GARCIA FELIPE, JUAN ENRIQUE</t>
  </si>
  <si>
    <t xml:space="preserve"> </t>
  </si>
  <si>
    <t>48722111</t>
  </si>
  <si>
    <t>VILLEGAS CARDENAS, ROSA MERLYN</t>
  </si>
  <si>
    <t>VIGIA</t>
  </si>
  <si>
    <t>44028457</t>
  </si>
  <si>
    <t>FLORES CASTILLO, ZENOVIA VANESSA</t>
  </si>
  <si>
    <t>OBREROS</t>
  </si>
  <si>
    <t>15286455</t>
  </si>
  <si>
    <t>CALLME BENITO, VICTOR ANTOLINO</t>
  </si>
  <si>
    <t>OBRAS</t>
  </si>
  <si>
    <t>AYUDANTE</t>
  </si>
  <si>
    <t>15286405</t>
  </si>
  <si>
    <t>FLORES CASTAÑEDA, FERNANDO FORTUNATO</t>
  </si>
  <si>
    <t>Asistencia en horario dia</t>
  </si>
  <si>
    <t>Asistencia en horario nocturno</t>
  </si>
  <si>
    <t>AF</t>
  </si>
  <si>
    <t>Asistencia en feriado</t>
  </si>
  <si>
    <t>Dia de descanso</t>
  </si>
  <si>
    <t>Descanso permitido</t>
  </si>
  <si>
    <t>Vacaciones</t>
  </si>
  <si>
    <t>F</t>
  </si>
  <si>
    <t>Feriado</t>
  </si>
  <si>
    <t>Descanco medico</t>
  </si>
  <si>
    <t>Falta</t>
  </si>
  <si>
    <t>SEMANA 37</t>
  </si>
  <si>
    <t>CEX</t>
  </si>
  <si>
    <t>TIPO TRABAJADOR</t>
  </si>
  <si>
    <t>APELLIDOS Y NOMBRES</t>
  </si>
  <si>
    <t>11-Set</t>
  </si>
  <si>
    <t>12 setiebre</t>
  </si>
  <si>
    <t>13-Set</t>
  </si>
  <si>
    <t>14-Set</t>
  </si>
  <si>
    <t>15-Set</t>
  </si>
  <si>
    <t>16-Set</t>
  </si>
  <si>
    <t>17-Set</t>
  </si>
  <si>
    <t>OBSERVACION</t>
  </si>
  <si>
    <t>GRUPO</t>
  </si>
  <si>
    <t>SEMANA</t>
  </si>
  <si>
    <t>CONSTRUCCION CIVIL</t>
  </si>
  <si>
    <t>ANGULO TIMANA JAIME</t>
  </si>
  <si>
    <t>OPERARIO ALBAÑIL</t>
  </si>
  <si>
    <t>KATHLEEN</t>
  </si>
  <si>
    <t>SEMANA 36</t>
  </si>
  <si>
    <t>ANGULO TIMANA ROBERTO CARLOS</t>
  </si>
  <si>
    <t>ALMACEN</t>
  </si>
  <si>
    <t>OPERARIO PINTOR</t>
  </si>
  <si>
    <t>003298641</t>
  </si>
  <si>
    <t>ARIAS MORENO, ALVARO LUIS</t>
  </si>
  <si>
    <t>OPERARIO CARPINTERO</t>
  </si>
  <si>
    <t>RODRIGO HINOSTROZA</t>
  </si>
  <si>
    <t>10191664</t>
  </si>
  <si>
    <t>ARZOLA GUERRERO PAULO CESAR</t>
  </si>
  <si>
    <t>OFICIAL PINTOR</t>
  </si>
  <si>
    <t>09694795</t>
  </si>
  <si>
    <t>ASCA CIEZA JOSE ANTONIO</t>
  </si>
  <si>
    <t>AYLLON SUAREZ CARLOS EDUARDO</t>
  </si>
  <si>
    <t>76156320</t>
  </si>
  <si>
    <t>BENAVIDES PEREZ GERMAN LORENZO</t>
  </si>
  <si>
    <t>DAR DE BAJA</t>
  </si>
  <si>
    <t>BENAVIDES QUIROZ SEGUNDO LORENZO</t>
  </si>
  <si>
    <t>OFICIAL ALBAÑIL</t>
  </si>
  <si>
    <t>CORDOVA</t>
  </si>
  <si>
    <t>71606948</t>
  </si>
  <si>
    <t>BRIONES FIGUEROA JULIO</t>
  </si>
  <si>
    <t>CORDOVA/ KATHLEEN</t>
  </si>
  <si>
    <t>10861470</t>
  </si>
  <si>
    <t>CARRASCO ANGULO CESAR GERMAN</t>
  </si>
  <si>
    <t>CASTILLO CORNEJO, ERICK ALEXIS</t>
  </si>
  <si>
    <t>47223868</t>
  </si>
  <si>
    <t>CCAHUANA HUAMACCTO, GIAN CARLOS</t>
  </si>
  <si>
    <t>CERRUTTI RAMOS LUIS ALEXANDER</t>
  </si>
  <si>
    <t>CHAVEZ NAVARRO NICK MALDON</t>
  </si>
  <si>
    <t>OPERARIO SOLDADOR</t>
  </si>
  <si>
    <t>CONDORI SANCHEZ MARTIN</t>
  </si>
  <si>
    <t>002343022</t>
  </si>
  <si>
    <t>DIAZ LEAL JESÚS ALBERTO</t>
  </si>
  <si>
    <t>CORDOVA / KATHLEEN</t>
  </si>
  <si>
    <t>ESPIRITU PAJARES JONATHAN</t>
  </si>
  <si>
    <t>FIGUEROA ORTIZ FLORENCIO</t>
  </si>
  <si>
    <t>48234978</t>
  </si>
  <si>
    <t>FIGUEROA ORTIZ SANTOS WILSON</t>
  </si>
  <si>
    <t>LANDACAY ALBERCA BAYRON YOSEL</t>
  </si>
  <si>
    <t>LANDACAY ALBERCA EDIN ROMEL</t>
  </si>
  <si>
    <t>LANDACAY ALBERCA YORDIN NOEL</t>
  </si>
  <si>
    <t>003964101</t>
  </si>
  <si>
    <t>LARA CORDERO KAISER EDUARDO</t>
  </si>
  <si>
    <t>71124392</t>
  </si>
  <si>
    <t>LIVIAPOMA FLORES JOSE</t>
  </si>
  <si>
    <t>MACHADO CONDORI IVAN</t>
  </si>
  <si>
    <t>NARVA YAÑEZ, JUAN</t>
  </si>
  <si>
    <t>CHOFER (AIIIB)</t>
  </si>
  <si>
    <t>NEYRA FLORES JIMMY</t>
  </si>
  <si>
    <t>004295982</t>
  </si>
  <si>
    <t>OROPEZA GRATEROL IVAN ANDRES</t>
  </si>
  <si>
    <t>25474780</t>
  </si>
  <si>
    <t>PACHERREZ ARISMENDIZ, ROLANDO</t>
  </si>
  <si>
    <t>PALACIOS CASTILLO, JOEL</t>
  </si>
  <si>
    <t>PEREZ ALCAHUAMAN EDUARDO DIRCEU</t>
  </si>
  <si>
    <t>REYES CASTRO FRANZ EMERSON</t>
  </si>
  <si>
    <t>003339887</t>
  </si>
  <si>
    <t>RIVAS YANEZ JAIRO RAFAEL</t>
  </si>
  <si>
    <t>SINTI TAPULLIMA JHON DEYVIN</t>
  </si>
  <si>
    <t>TARICUARIMA CASHU RONALD</t>
  </si>
  <si>
    <t>TIMANA CCORAGUA MIGUEL ANGEL</t>
  </si>
  <si>
    <t>46317928</t>
  </si>
  <si>
    <t>TIPACTI TORIBIO JHONATAN JAVIER</t>
  </si>
  <si>
    <t>47328047</t>
  </si>
  <si>
    <t>TRILLO MEMENZA JONATHAN</t>
  </si>
  <si>
    <t>10073104</t>
  </si>
  <si>
    <t xml:space="preserve">VILCHEZ AUCCASI ANIBAL </t>
  </si>
  <si>
    <t>SEMANA 2</t>
  </si>
  <si>
    <t>RUTA 108</t>
  </si>
  <si>
    <t>44383397</t>
  </si>
  <si>
    <t>YAÑEZ LEDESMA PEDRO ARTURO</t>
  </si>
  <si>
    <t>OPERARADOR DE MINICARGADOR</t>
  </si>
  <si>
    <t>ROLY</t>
  </si>
  <si>
    <t>04383397</t>
  </si>
  <si>
    <t>RECIBO POR HONORARIOS</t>
  </si>
  <si>
    <t>MORVELI PELAYO, ARMANDO</t>
  </si>
  <si>
    <t>CAPATAZ</t>
  </si>
  <si>
    <t>4-Set</t>
  </si>
  <si>
    <t>5-Set</t>
  </si>
  <si>
    <t>6-Set</t>
  </si>
  <si>
    <t>7-Set</t>
  </si>
  <si>
    <t>8-Set</t>
  </si>
  <si>
    <t>9-Set</t>
  </si>
  <si>
    <t>10-Set</t>
  </si>
  <si>
    <t>07646770</t>
  </si>
  <si>
    <t>RIVERA ARÉVALO JESÚS ANTONIO</t>
  </si>
  <si>
    <t>ANIBAL</t>
  </si>
  <si>
    <t>T</t>
  </si>
  <si>
    <t>SEMANA 38</t>
  </si>
  <si>
    <t>18-Set</t>
  </si>
  <si>
    <t>19/</t>
  </si>
  <si>
    <t>20-Set</t>
  </si>
  <si>
    <t>21-Set</t>
  </si>
  <si>
    <t>22-Set</t>
  </si>
  <si>
    <t>23-Set</t>
  </si>
  <si>
    <t>24-Set</t>
  </si>
  <si>
    <t>SEMANA 3</t>
  </si>
  <si>
    <t>76949531</t>
  </si>
  <si>
    <t>FLORES AMAO, JHON EDWIN</t>
  </si>
  <si>
    <t>77355072</t>
  </si>
  <si>
    <t>HUILCA LINARES, OSCAR ROBERTO</t>
  </si>
  <si>
    <t>41484063</t>
  </si>
  <si>
    <t>MONJA MAYANGA, YOVANNI</t>
  </si>
  <si>
    <t>TALLER</t>
  </si>
  <si>
    <t>62949824</t>
  </si>
  <si>
    <t>FUERTES GUIZADO YERMEN</t>
  </si>
  <si>
    <t>OPERADOR DE MOTONIVELADORA</t>
  </si>
  <si>
    <t>19-Set</t>
  </si>
  <si>
    <t>SMONT &amp; ARAGON</t>
  </si>
  <si>
    <t>SEMANA 52</t>
  </si>
  <si>
    <t>23-Mar</t>
  </si>
  <si>
    <t>65%</t>
  </si>
  <si>
    <t>100%</t>
  </si>
  <si>
    <t>Columna1</t>
  </si>
  <si>
    <t>OBSERVACION1</t>
  </si>
  <si>
    <t>PERMISO</t>
  </si>
  <si>
    <t>ING ANIBAL</t>
  </si>
  <si>
    <t>TRABAJO DESCANSO</t>
  </si>
  <si>
    <t>BENAVIDES QUIROZ SEGUNDO</t>
  </si>
  <si>
    <t>AD+5</t>
  </si>
  <si>
    <t>AD+6</t>
  </si>
  <si>
    <t>AD+8.5</t>
  </si>
  <si>
    <t>AD+7</t>
  </si>
  <si>
    <t>LAP</t>
  </si>
  <si>
    <t>AD+6.5</t>
  </si>
  <si>
    <t>CALDERON LLUMPOR ALEX</t>
  </si>
  <si>
    <t>AN+3</t>
  </si>
  <si>
    <t>CASTILLO CORNEJO ERICK ALEXIS</t>
  </si>
  <si>
    <t>AD+4.5</t>
  </si>
  <si>
    <t>AD+AN</t>
  </si>
  <si>
    <t>AD+5.5</t>
  </si>
  <si>
    <t>AD+3+AN</t>
  </si>
  <si>
    <t>AN+0.5</t>
  </si>
  <si>
    <t>CHAVEZ NAVARRO NICK</t>
  </si>
  <si>
    <t>SOLDADOR</t>
  </si>
  <si>
    <t>AD+0.5</t>
  </si>
  <si>
    <t>AD+3.5</t>
  </si>
  <si>
    <t>AD+1.5</t>
  </si>
  <si>
    <t>CHAVEZ VEGA WILFREDO JUNIOR</t>
  </si>
  <si>
    <t>CUMAPA FASABI ENARTE</t>
  </si>
  <si>
    <t>CUMAPA FASABI JOSE</t>
  </si>
  <si>
    <t>FIGUEROA ORTIZ, WILSON</t>
  </si>
  <si>
    <t>RDL - EDISON</t>
  </si>
  <si>
    <t>FLORES QUISPE JAIME</t>
  </si>
  <si>
    <t>GARCIA LEON CESAR</t>
  </si>
  <si>
    <t>AD+2.5</t>
  </si>
  <si>
    <t>GUEVARA ZAMBRANO KEIKO YURICO</t>
  </si>
  <si>
    <t>GUTIERREZ GARCIA LIZ KATY</t>
  </si>
  <si>
    <t>CESE</t>
  </si>
  <si>
    <t>HORNA LUJAN LUIS ENRIQUE</t>
  </si>
  <si>
    <t>HUAMAN ROSALES CARLOS</t>
  </si>
  <si>
    <t>LANDACAY ALBERCA BAYRON</t>
  </si>
  <si>
    <t>OFICIAL</t>
  </si>
  <si>
    <t>LANDACAY ALBERCA EDIN</t>
  </si>
  <si>
    <t>AD+8</t>
  </si>
  <si>
    <t>AD+9</t>
  </si>
  <si>
    <t>LANDACAY ALBERCA YORDIN</t>
  </si>
  <si>
    <t>LARA CORDERO EDUARDO KAISER</t>
  </si>
  <si>
    <t>LAVIO QUISPE JULIO FRANCISCO</t>
  </si>
  <si>
    <t>LLICO MINCHAN ROSMER</t>
  </si>
  <si>
    <t>CESAR</t>
  </si>
  <si>
    <t>MACHADO CONDORI</t>
  </si>
  <si>
    <t>CONTRATISTA - NOCHE</t>
  </si>
  <si>
    <t>OCHOA AVILA RICHARD</t>
  </si>
  <si>
    <t>OROPEZA GRATEROL IVAN</t>
  </si>
  <si>
    <t>PADILLA MARTINEZ JIMMY</t>
  </si>
  <si>
    <t>PALACIOS CASTILLO JOEL</t>
  </si>
  <si>
    <t>AN+1.5</t>
  </si>
  <si>
    <t>PALACIOS CELI DANIEL EXIQUIO</t>
  </si>
  <si>
    <t>PAUCAR PEREZ YAMILY</t>
  </si>
  <si>
    <t>PEREZ ALCAHUAMAN EDUARDO</t>
  </si>
  <si>
    <t>PORTOCARRERO PRADO AUGUSTO</t>
  </si>
  <si>
    <t>RAMOS LABAN MERLY</t>
  </si>
  <si>
    <t>REYES CASTRO FRANZ</t>
  </si>
  <si>
    <t>OPERARIO</t>
  </si>
  <si>
    <t>REYES MONTES JUAN JOSE</t>
  </si>
  <si>
    <t>RODRIGUEZ CARLOS LUZ MARIA</t>
  </si>
  <si>
    <t>ROJAS MORALES JUAN CARLOS</t>
  </si>
  <si>
    <t>TIMANA CCORGUA MIGUEL</t>
  </si>
  <si>
    <t>VILLANUEVA IPARRAGUIRRE ORLANDO</t>
  </si>
  <si>
    <t>ZUBIAURRE FLORIAN MERCEDES</t>
  </si>
  <si>
    <t>Descanco medico/Maternidad</t>
  </si>
  <si>
    <t>AD-PL</t>
  </si>
  <si>
    <t>Asistencia en horario dia Pueblo Libre</t>
  </si>
  <si>
    <t>OBREROS RUTAS DE LIMA (SEMANA 22-2024)</t>
  </si>
  <si>
    <t>DEL LUNES 27 DE MAYO AL DOMINGO 02 DE JUNIO</t>
  </si>
  <si>
    <t>27-May</t>
  </si>
  <si>
    <t>28-May</t>
  </si>
  <si>
    <t>29-May</t>
  </si>
  <si>
    <t>30-May</t>
  </si>
  <si>
    <t>31-May</t>
  </si>
  <si>
    <t>1-Jun</t>
  </si>
  <si>
    <t>2-Jun</t>
  </si>
  <si>
    <t>LUIS LECAROS</t>
  </si>
  <si>
    <t>ANGULO TIMANA ROBERTO</t>
  </si>
  <si>
    <t>AYLLON SUAREZ, CARLOS EDUARDO</t>
  </si>
  <si>
    <t>ANIBAL CRUZ</t>
  </si>
  <si>
    <t xml:space="preserve">BENAVIDES QUIROZ, SEGUNDO LORENZO </t>
  </si>
  <si>
    <t xml:space="preserve">CASTILLO CORNEJO, ERICK ALEXIS </t>
  </si>
  <si>
    <t>FIGUEROA ORTIZ, FLORENCIO</t>
  </si>
  <si>
    <t>OFICIAL 'SOLDADOR</t>
  </si>
  <si>
    <t>MACHADO CONDORI , IVAN</t>
  </si>
  <si>
    <t>NARVA YAÑEZ JUAN</t>
  </si>
  <si>
    <t>NOLASCO BARRAZA NILTON NOEL</t>
  </si>
  <si>
    <t>RIVERA AREVALO JESUS</t>
  </si>
  <si>
    <t xml:space="preserve">REYES CASTRO, FRANZ EMERSON </t>
  </si>
  <si>
    <t>VILCHEZ AUCCASI, ANIBAL</t>
  </si>
  <si>
    <t xml:space="preserve">ALMACEN </t>
  </si>
  <si>
    <t>OBREROS PUEBLO LIBRE (SEMANA 2-2024)</t>
  </si>
  <si>
    <t>CCAHUANA HUAMACCTO GIAN CARLOS</t>
  </si>
  <si>
    <t>CONDOR QUIROZ URICHER</t>
  </si>
  <si>
    <t>TIMANA CCORAGUA MUGUEL ANGEL</t>
  </si>
  <si>
    <t>BENAVIDEZ PEREZ GERMAN LORENZO</t>
  </si>
  <si>
    <t>SANTIAGO CRISPIN ALEXANDER VERGUED</t>
  </si>
  <si>
    <t>COD</t>
  </si>
  <si>
    <t>S&amp;A0002</t>
  </si>
  <si>
    <t>S&amp;A0004</t>
  </si>
  <si>
    <t>S&amp;A0005</t>
  </si>
  <si>
    <t>S&amp;A0006</t>
  </si>
  <si>
    <t>S&amp;A0008</t>
  </si>
  <si>
    <t>S&amp;A0161</t>
  </si>
  <si>
    <t>S&amp;A0027</t>
  </si>
  <si>
    <t>S&amp;A0130</t>
  </si>
  <si>
    <t>S&amp;A0007</t>
  </si>
  <si>
    <t>S&amp;A0110</t>
  </si>
  <si>
    <t>S&amp;A0097</t>
  </si>
  <si>
    <t>S&amp;A0119</t>
  </si>
  <si>
    <t>S&amp;A0011</t>
  </si>
  <si>
    <t>S&amp;A0153</t>
  </si>
  <si>
    <t>S&amp;A0163</t>
  </si>
  <si>
    <t>S&amp;A0103</t>
  </si>
  <si>
    <t>S&amp;A0121</t>
  </si>
  <si>
    <t>S&amp;A0122</t>
  </si>
  <si>
    <t>S&amp;A0012</t>
  </si>
  <si>
    <t>S&amp;A0016</t>
  </si>
  <si>
    <t>S&amp;A0014</t>
  </si>
  <si>
    <t>S&amp;A0015</t>
  </si>
  <si>
    <t>S&amp;A0017</t>
  </si>
  <si>
    <t>S&amp;A0018</t>
  </si>
  <si>
    <t>S&amp;A0076</t>
  </si>
  <si>
    <t>S&amp;A0131</t>
  </si>
  <si>
    <t>S&amp;A0020</t>
  </si>
  <si>
    <t>S&amp;A0123</t>
  </si>
  <si>
    <t>S&amp;A0021</t>
  </si>
  <si>
    <t>S&amp;A0126</t>
  </si>
  <si>
    <t>S&amp;A0048</t>
  </si>
  <si>
    <t>S&amp;A0109</t>
  </si>
  <si>
    <t>S&amp;A0115</t>
  </si>
  <si>
    <t>S&amp;A0058</t>
  </si>
  <si>
    <t>S&amp;A0059</t>
  </si>
  <si>
    <t>S&amp;A0116</t>
  </si>
  <si>
    <t>S&amp;A0022</t>
  </si>
  <si>
    <t>S&amp;A0127</t>
  </si>
  <si>
    <t>S&amp;A0117</t>
  </si>
  <si>
    <t>S&amp;A0128</t>
  </si>
  <si>
    <t>S&amp;A0030</t>
  </si>
  <si>
    <t>S&amp;A0132</t>
  </si>
  <si>
    <t>S&amp;A0026</t>
  </si>
  <si>
    <t>S&amp;A0118</t>
  </si>
  <si>
    <t>OBREROS RUTAS DE LIMA (SEMANA 13-2025)</t>
  </si>
  <si>
    <t>DEL DOMINGO 23 DE MARZO AL DOMINGO DE 30 DE MARZO</t>
  </si>
  <si>
    <t>24-Mar</t>
  </si>
  <si>
    <t>25-Mar</t>
  </si>
  <si>
    <t>26-Mar</t>
  </si>
  <si>
    <t>27-Mar</t>
  </si>
  <si>
    <t>28-Mar</t>
  </si>
  <si>
    <t>29-Mar</t>
  </si>
  <si>
    <t>30-Mar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</si>
</sst>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dd"/>
    <numFmt numFmtId="165" formatCode="_-* #,##0_-;\-* #,##0_-;_-* &quot;-&quot;??_-;_-@_-"/>
  </numFmts>
  <fonts count="45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  <font>
      <b/>
      <sz val="11"/>
      <color theme="0"/>
      <name val="Arial"/>
      <family val="2"/>
    </font>
    <font>
      <b/>
      <sz val="14"/>
      <color theme="0"/>
      <name val="Arial"/>
      <family val="2"/>
    </font>
    <font>
      <sz val="18"/>
      <color theme="1"/>
      <name val="Arial"/>
      <family val="2"/>
    </font>
    <font>
      <b/>
      <sz val="18"/>
      <color theme="1"/>
      <name val="Arial"/>
      <family val="2"/>
    </font>
    <font>
      <sz val="11"/>
      <color theme="1"/>
      <name val="Arial"/>
      <family val="2"/>
    </font>
    <font>
      <b/>
      <sz val="14"/>
      <name val="Arial"/>
      <family val="2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Arial"/>
      <family val="2"/>
    </font>
    <font>
      <b/>
      <sz val="11"/>
      <name val="Arial"/>
      <family val="2"/>
    </font>
    <font>
      <sz val="8"/>
      <name val="Calibri"/>
      <family val="2"/>
      <scheme val="minor"/>
    </font>
    <font>
      <b/>
      <sz val="11"/>
      <color rgb="FFFF0000"/>
      <name val="Arial"/>
      <family val="2"/>
    </font>
    <font>
      <b/>
      <sz val="18"/>
      <color theme="0"/>
      <name val="Arial"/>
      <family val="2"/>
    </font>
    <font>
      <b/>
      <sz val="11"/>
      <name val="Calibri"/>
      <family val="2"/>
      <scheme val="minor"/>
    </font>
    <font>
      <b/>
      <u val="double"/>
      <sz val="9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color rgb="FFFF0000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00"/>
      <name val="Arial"/>
      <family val="2"/>
    </font>
    <font>
      <sz val="11"/>
      <color rgb="FF0070C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rgb="FFFF0000"/>
      <name val="Arial"/>
      <family val="2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Arial"/>
      <family val="2"/>
    </font>
    <font>
      <sz val="14"/>
      <color rgb="FFFF0000"/>
      <name val="Arial"/>
      <family val="2"/>
    </font>
    <font>
      <b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1" fillId="5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</cellStyleXfs>
  <cellXfs count="199">
    <xf numFmtId="0" fontId="0" fillId="0" borderId="0" xfId="0"/>
    <xf numFmtId="0" fontId="4" fillId="2" borderId="1" xfId="0" applyFont="1" applyFill="1" applyBorder="1"/>
    <xf numFmtId="0" fontId="5" fillId="4" borderId="2" xfId="0" applyFont="1" applyFill="1" applyBorder="1"/>
    <xf numFmtId="0" fontId="5" fillId="4" borderId="2" xfId="0" applyFont="1" applyFill="1" applyBorder="1" applyAlignment="1">
      <alignment wrapText="1"/>
    </xf>
    <xf numFmtId="0" fontId="5" fillId="4" borderId="2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2" borderId="0" xfId="0" applyFont="1" applyFill="1"/>
    <xf numFmtId="16" fontId="6" fillId="4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3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0" fillId="0" borderId="1" xfId="0" quotePrefix="1" applyFont="1" applyBorder="1" applyAlignment="1">
      <alignment horizontal="center"/>
    </xf>
    <xf numFmtId="16" fontId="6" fillId="6" borderId="1" xfId="0" applyNumberFormat="1" applyFont="1" applyFill="1" applyBorder="1" applyAlignment="1">
      <alignment horizontal="center" vertical="center"/>
    </xf>
    <xf numFmtId="164" fontId="6" fillId="6" borderId="1" xfId="0" applyNumberFormat="1" applyFont="1" applyFill="1" applyBorder="1" applyAlignment="1">
      <alignment horizontal="center" vertical="center"/>
    </xf>
    <xf numFmtId="49" fontId="9" fillId="2" borderId="1" xfId="0" quotePrefix="1" applyNumberFormat="1" applyFont="1" applyFill="1" applyBorder="1" applyAlignment="1">
      <alignment horizontal="center" vertical="center"/>
    </xf>
    <xf numFmtId="0" fontId="9" fillId="2" borderId="1" xfId="0" quotePrefix="1" applyFont="1" applyFill="1" applyBorder="1" applyAlignment="1">
      <alignment vertical="center" wrapText="1"/>
    </xf>
    <xf numFmtId="0" fontId="9" fillId="2" borderId="1" xfId="0" quotePrefix="1" applyFont="1" applyFill="1" applyBorder="1" applyAlignment="1">
      <alignment vertical="center"/>
    </xf>
    <xf numFmtId="43" fontId="10" fillId="0" borderId="1" xfId="2" applyFont="1" applyBorder="1" applyAlignment="1">
      <alignment horizontal="center"/>
    </xf>
    <xf numFmtId="165" fontId="10" fillId="0" borderId="1" xfId="2" applyNumberFormat="1" applyFont="1" applyBorder="1" applyAlignment="1">
      <alignment horizontal="center"/>
    </xf>
    <xf numFmtId="165" fontId="7" fillId="0" borderId="0" xfId="2" applyNumberFormat="1" applyFont="1" applyAlignment="1">
      <alignment horizontal="center"/>
    </xf>
    <xf numFmtId="165" fontId="3" fillId="2" borderId="1" xfId="2" applyNumberFormat="1" applyFont="1" applyFill="1" applyBorder="1"/>
    <xf numFmtId="165" fontId="3" fillId="2" borderId="0" xfId="2" applyNumberFormat="1" applyFont="1" applyFill="1"/>
    <xf numFmtId="165" fontId="1" fillId="0" borderId="0" xfId="0" applyNumberFormat="1" applyFont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wrapText="1"/>
    </xf>
    <xf numFmtId="17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64" fontId="6" fillId="4" borderId="3" xfId="0" applyNumberFormat="1" applyFont="1" applyFill="1" applyBorder="1" applyAlignment="1">
      <alignment horizontal="center" vertical="center"/>
    </xf>
    <xf numFmtId="164" fontId="6" fillId="6" borderId="3" xfId="0" applyNumberFormat="1" applyFont="1" applyFill="1" applyBorder="1" applyAlignment="1">
      <alignment horizontal="center" vertical="center"/>
    </xf>
    <xf numFmtId="0" fontId="5" fillId="4" borderId="4" xfId="0" applyFont="1" applyFill="1" applyBorder="1"/>
    <xf numFmtId="0" fontId="5" fillId="4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wrapText="1"/>
    </xf>
    <xf numFmtId="0" fontId="5" fillId="4" borderId="5" xfId="0" applyFont="1" applyFill="1" applyBorder="1" applyAlignment="1">
      <alignment horizontal="center" wrapText="1"/>
    </xf>
    <xf numFmtId="16" fontId="6" fillId="4" borderId="5" xfId="0" applyNumberFormat="1" applyFont="1" applyFill="1" applyBorder="1" applyAlignment="1">
      <alignment horizontal="center" vertical="center"/>
    </xf>
    <xf numFmtId="16" fontId="6" fillId="6" borderId="5" xfId="0" applyNumberFormat="1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0" fillId="0" borderId="7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/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43" fontId="3" fillId="2" borderId="8" xfId="2" applyFont="1" applyFill="1" applyBorder="1"/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quotePrefix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wrapText="1"/>
    </xf>
    <xf numFmtId="0" fontId="10" fillId="0" borderId="3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9" borderId="1" xfId="0" quotePrefix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0" fillId="7" borderId="1" xfId="0" quotePrefix="1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6" borderId="1" xfId="0" quotePrefix="1" applyFont="1" applyFill="1" applyBorder="1" applyAlignment="1">
      <alignment horizontal="center" wrapText="1"/>
    </xf>
    <xf numFmtId="0" fontId="10" fillId="3" borderId="1" xfId="0" applyFont="1" applyFill="1" applyBorder="1" applyAlignment="1">
      <alignment horizontal="center" wrapText="1"/>
    </xf>
    <xf numFmtId="0" fontId="12" fillId="5" borderId="1" xfId="1" applyFont="1" applyBorder="1" applyAlignment="1">
      <alignment horizontal="center" wrapText="1"/>
    </xf>
    <xf numFmtId="0" fontId="19" fillId="0" borderId="1" xfId="0" applyFont="1" applyBorder="1" applyAlignment="1">
      <alignment horizontal="center" vertical="center"/>
    </xf>
    <xf numFmtId="0" fontId="0" fillId="0" borderId="10" xfId="0" applyBorder="1"/>
    <xf numFmtId="43" fontId="3" fillId="2" borderId="9" xfId="2" applyFont="1" applyFill="1" applyBorder="1"/>
    <xf numFmtId="0" fontId="0" fillId="0" borderId="6" xfId="0" applyBorder="1"/>
    <xf numFmtId="43" fontId="3" fillId="2" borderId="1" xfId="2" applyFont="1" applyFill="1" applyBorder="1"/>
    <xf numFmtId="0" fontId="5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0" fillId="10" borderId="1" xfId="0" quotePrefix="1" applyFont="1" applyFill="1" applyBorder="1" applyAlignment="1">
      <alignment horizontal="center" wrapText="1"/>
    </xf>
    <xf numFmtId="0" fontId="10" fillId="8" borderId="1" xfId="0" applyFont="1" applyFill="1" applyBorder="1" applyAlignment="1">
      <alignment horizontal="center" wrapText="1"/>
    </xf>
    <xf numFmtId="0" fontId="0" fillId="0" borderId="11" xfId="0" applyBorder="1"/>
    <xf numFmtId="0" fontId="5" fillId="4" borderId="1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0" fillId="11" borderId="8" xfId="0" applyFont="1" applyFill="1" applyBorder="1" applyAlignment="1">
      <alignment horizontal="center"/>
    </xf>
    <xf numFmtId="0" fontId="4" fillId="2" borderId="0" xfId="0" applyFont="1" applyFill="1"/>
    <xf numFmtId="49" fontId="9" fillId="2" borderId="0" xfId="0" quotePrefix="1" applyNumberFormat="1" applyFont="1" applyFill="1" applyAlignment="1">
      <alignment horizontal="center" vertical="center"/>
    </xf>
    <xf numFmtId="0" fontId="9" fillId="2" borderId="0" xfId="0" quotePrefix="1" applyFont="1" applyFill="1" applyAlignment="1">
      <alignment vertical="center" wrapText="1"/>
    </xf>
    <xf numFmtId="0" fontId="9" fillId="2" borderId="0" xfId="0" quotePrefix="1" applyFont="1" applyFill="1" applyAlignment="1">
      <alignment vertical="center"/>
    </xf>
    <xf numFmtId="0" fontId="10" fillId="0" borderId="0" xfId="0" quotePrefix="1" applyFont="1" applyAlignment="1">
      <alignment horizontal="center"/>
    </xf>
    <xf numFmtId="0" fontId="10" fillId="0" borderId="0" xfId="0" applyFont="1" applyAlignment="1">
      <alignment horizontal="center"/>
    </xf>
    <xf numFmtId="165" fontId="10" fillId="0" borderId="0" xfId="2" applyNumberFormat="1" applyFont="1" applyBorder="1" applyAlignment="1">
      <alignment horizontal="center"/>
    </xf>
    <xf numFmtId="165" fontId="3" fillId="2" borderId="0" xfId="2" applyNumberFormat="1" applyFont="1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2" borderId="1" xfId="0" applyFill="1" applyBorder="1" applyAlignment="1">
      <alignment vertical="center"/>
    </xf>
    <xf numFmtId="0" fontId="0" fillId="0" borderId="0" xfId="0" quotePrefix="1"/>
    <xf numFmtId="0" fontId="15" fillId="2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1" xfId="0" quotePrefix="1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22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23" fillId="2" borderId="0" xfId="0" applyFont="1" applyFill="1" applyAlignment="1">
      <alignment vertical="center"/>
    </xf>
    <xf numFmtId="0" fontId="21" fillId="2" borderId="0" xfId="0" applyFont="1" applyFill="1" applyAlignment="1">
      <alignment vertical="center"/>
    </xf>
    <xf numFmtId="0" fontId="24" fillId="2" borderId="0" xfId="0" applyFont="1" applyFill="1" applyAlignment="1">
      <alignment vertical="center"/>
    </xf>
    <xf numFmtId="0" fontId="26" fillId="2" borderId="1" xfId="0" quotePrefix="1" applyFont="1" applyFill="1" applyBorder="1" applyAlignment="1">
      <alignment vertical="center"/>
    </xf>
    <xf numFmtId="0" fontId="26" fillId="2" borderId="1" xfId="0" quotePrefix="1" applyFont="1" applyFill="1" applyBorder="1" applyAlignment="1">
      <alignment vertical="center" wrapText="1"/>
    </xf>
    <xf numFmtId="0" fontId="27" fillId="0" borderId="7" xfId="0" applyFont="1" applyBorder="1"/>
    <xf numFmtId="0" fontId="19" fillId="0" borderId="1" xfId="0" applyFont="1" applyBorder="1" applyAlignment="1">
      <alignment horizontal="center" vertical="center" wrapText="1"/>
    </xf>
    <xf numFmtId="0" fontId="27" fillId="0" borderId="0" xfId="0" applyFont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43" fontId="3" fillId="2" borderId="0" xfId="2" applyFont="1" applyFill="1" applyBorder="1"/>
    <xf numFmtId="0" fontId="15" fillId="0" borderId="1" xfId="0" applyFont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/>
    </xf>
    <xf numFmtId="0" fontId="30" fillId="2" borderId="1" xfId="0" applyFont="1" applyFill="1" applyBorder="1" applyAlignment="1">
      <alignment horizontal="left" vertical="center" wrapText="1"/>
    </xf>
    <xf numFmtId="0" fontId="30" fillId="2" borderId="1" xfId="0" applyFont="1" applyFill="1" applyBorder="1"/>
    <xf numFmtId="0" fontId="27" fillId="2" borderId="1" xfId="0" applyFont="1" applyFill="1" applyBorder="1"/>
    <xf numFmtId="0" fontId="10" fillId="2" borderId="1" xfId="0" quotePrefix="1" applyFont="1" applyFill="1" applyBorder="1" applyAlignment="1">
      <alignment horizontal="center" vertical="center" wrapText="1"/>
    </xf>
    <xf numFmtId="164" fontId="16" fillId="0" borderId="3" xfId="0" applyNumberFormat="1" applyFont="1" applyBorder="1" applyAlignment="1">
      <alignment horizontal="center" vertical="center"/>
    </xf>
    <xf numFmtId="16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9" fontId="6" fillId="6" borderId="5" xfId="0" applyNumberFormat="1" applyFont="1" applyFill="1" applyBorder="1" applyAlignment="1">
      <alignment horizontal="center" vertical="center" wrapText="1"/>
    </xf>
    <xf numFmtId="0" fontId="31" fillId="0" borderId="7" xfId="0" applyFont="1" applyBorder="1" applyAlignment="1">
      <alignment horizontal="center" vertical="center"/>
    </xf>
    <xf numFmtId="0" fontId="32" fillId="0" borderId="1" xfId="0" applyFont="1" applyBorder="1" applyAlignment="1">
      <alignment vertical="center"/>
    </xf>
    <xf numFmtId="0" fontId="33" fillId="0" borderId="1" xfId="0" quotePrefix="1" applyFont="1" applyBorder="1" applyAlignment="1">
      <alignment horizontal="center" vertical="center"/>
    </xf>
    <xf numFmtId="0" fontId="32" fillId="0" borderId="1" xfId="0" applyFont="1" applyBorder="1" applyAlignment="1">
      <alignment vertical="center" wrapText="1"/>
    </xf>
    <xf numFmtId="0" fontId="32" fillId="2" borderId="1" xfId="0" applyFont="1" applyFill="1" applyBorder="1" applyAlignment="1">
      <alignment wrapText="1"/>
    </xf>
    <xf numFmtId="0" fontId="32" fillId="2" borderId="1" xfId="0" applyFont="1" applyFill="1" applyBorder="1" applyAlignment="1">
      <alignment vertical="center"/>
    </xf>
    <xf numFmtId="0" fontId="32" fillId="2" borderId="1" xfId="0" applyFont="1" applyFill="1" applyBorder="1" applyAlignment="1">
      <alignment vertical="center" wrapText="1"/>
    </xf>
    <xf numFmtId="0" fontId="10" fillId="9" borderId="5" xfId="0" quotePrefix="1" applyFont="1" applyFill="1" applyBorder="1" applyAlignment="1">
      <alignment horizontal="center" wrapText="1"/>
    </xf>
    <xf numFmtId="0" fontId="32" fillId="2" borderId="0" xfId="0" applyFont="1" applyFill="1"/>
    <xf numFmtId="0" fontId="32" fillId="2" borderId="0" xfId="0" applyFont="1" applyFill="1" applyAlignment="1">
      <alignment vertical="center"/>
    </xf>
    <xf numFmtId="0" fontId="32" fillId="2" borderId="0" xfId="0" applyFont="1" applyFill="1" applyAlignment="1">
      <alignment wrapText="1"/>
    </xf>
    <xf numFmtId="0" fontId="36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3" fillId="0" borderId="0" xfId="0" quotePrefix="1" applyFont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32" fillId="0" borderId="0" xfId="0" applyFont="1" applyAlignment="1">
      <alignment vertical="center" wrapText="1"/>
    </xf>
    <xf numFmtId="0" fontId="32" fillId="0" borderId="0" xfId="0" applyFont="1"/>
    <xf numFmtId="0" fontId="32" fillId="0" borderId="0" xfId="0" applyFont="1" applyAlignment="1">
      <alignment vertical="center"/>
    </xf>
    <xf numFmtId="16" fontId="6" fillId="6" borderId="5" xfId="0" applyNumberFormat="1" applyFont="1" applyFill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/>
    </xf>
    <xf numFmtId="0" fontId="38" fillId="14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0" fontId="39" fillId="2" borderId="1" xfId="0" applyFont="1" applyFill="1" applyBorder="1" applyAlignment="1">
      <alignment vertical="center" wrapText="1"/>
    </xf>
    <xf numFmtId="0" fontId="40" fillId="2" borderId="1" xfId="0" applyFont="1" applyFill="1" applyBorder="1" applyAlignment="1">
      <alignment vertical="center"/>
    </xf>
    <xf numFmtId="0" fontId="40" fillId="2" borderId="1" xfId="0" applyFont="1" applyFill="1" applyBorder="1" applyAlignment="1">
      <alignment wrapText="1"/>
    </xf>
    <xf numFmtId="0" fontId="40" fillId="2" borderId="1" xfId="0" applyFont="1" applyFill="1" applyBorder="1" applyAlignment="1">
      <alignment vertical="center" wrapText="1"/>
    </xf>
    <xf numFmtId="43" fontId="43" fillId="2" borderId="8" xfId="2" applyFont="1" applyFill="1" applyBorder="1"/>
    <xf numFmtId="0" fontId="35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/>
    </xf>
    <xf numFmtId="0" fontId="42" fillId="0" borderId="13" xfId="0" applyFont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32" fillId="0" borderId="3" xfId="0" applyFont="1" applyBorder="1" applyAlignment="1">
      <alignment vertical="center"/>
    </xf>
    <xf numFmtId="0" fontId="31" fillId="0" borderId="1" xfId="0" applyFont="1" applyBorder="1" applyAlignment="1">
      <alignment vertical="center"/>
    </xf>
    <xf numFmtId="0" fontId="32" fillId="9" borderId="1" xfId="0" applyFont="1" applyFill="1" applyBorder="1" applyAlignment="1">
      <alignment vertical="center"/>
    </xf>
    <xf numFmtId="0" fontId="35" fillId="15" borderId="1" xfId="0" applyFont="1" applyFill="1" applyBorder="1" applyAlignment="1">
      <alignment horizontal="center" vertical="center"/>
    </xf>
    <xf numFmtId="0" fontId="41" fillId="15" borderId="1" xfId="0" applyFont="1" applyFill="1" applyBorder="1" applyAlignment="1">
      <alignment horizontal="center" vertical="center" wrapText="1"/>
    </xf>
    <xf numFmtId="0" fontId="41" fillId="15" borderId="1" xfId="0" applyFont="1" applyFill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32" fillId="2" borderId="1" xfId="0" applyFont="1" applyFill="1" applyBorder="1"/>
    <xf numFmtId="0" fontId="32" fillId="0" borderId="1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9" fillId="2" borderId="0" xfId="0" applyFont="1" applyFill="1" applyAlignment="1">
      <alignment vertical="center" wrapText="1"/>
    </xf>
    <xf numFmtId="0" fontId="32" fillId="2" borderId="1" xfId="0" applyFont="1" applyFill="1" applyBorder="1" applyAlignment="1">
      <alignment horizontal="left" vertical="center" wrapText="1"/>
    </xf>
    <xf numFmtId="0" fontId="32" fillId="2" borderId="3" xfId="0" applyFont="1" applyFill="1" applyBorder="1" applyAlignment="1">
      <alignment horizontal="left" vertical="center" wrapText="1"/>
    </xf>
    <xf numFmtId="0" fontId="32" fillId="0" borderId="3" xfId="0" applyFont="1" applyBorder="1" applyAlignment="1">
      <alignment vertical="center" wrapText="1"/>
    </xf>
    <xf numFmtId="0" fontId="35" fillId="9" borderId="1" xfId="0" applyFont="1" applyFill="1" applyBorder="1" applyAlignment="1">
      <alignment horizontal="center" vertical="center"/>
    </xf>
    <xf numFmtId="0" fontId="28" fillId="9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29" fillId="12" borderId="1" xfId="0" applyFont="1" applyFill="1" applyBorder="1" applyAlignment="1">
      <alignment horizontal="center"/>
    </xf>
    <xf numFmtId="164" fontId="6" fillId="6" borderId="9" xfId="0" applyNumberFormat="1" applyFont="1" applyFill="1" applyBorder="1" applyAlignment="1">
      <alignment horizontal="center" vertical="center"/>
    </xf>
    <xf numFmtId="164" fontId="6" fillId="6" borderId="10" xfId="0" applyNumberFormat="1" applyFont="1" applyFill="1" applyBorder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28" fillId="13" borderId="0" xfId="0" applyFont="1" applyFill="1" applyAlignment="1">
      <alignment horizontal="center" vertical="center" wrapText="1"/>
    </xf>
  </cellXfs>
  <cellStyles count="5">
    <cellStyle name="Incorrecto" xfId="1" builtinId="27"/>
    <cellStyle name="Millares" xfId="2" builtinId="3"/>
    <cellStyle name="Millares 2" xfId="3" xr:uid="{00000000-0005-0000-0000-000002000000}"/>
    <cellStyle name="Normal" xfId="0" builtinId="0"/>
    <cellStyle name="Normal 2" xfId="4" xr:uid="{00000000-0005-0000-0000-000004000000}"/>
  </cellStyles>
  <dxfs count="1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1"/>
        <color rgb="FFFF0000"/>
      </font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FF0000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none"/>
      </font>
      <numFmt numFmtId="21" formatCode="d\-mmm"/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</font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none"/>
      </font>
      <numFmt numFmtId="21" formatCode="d\-mmm"/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none"/>
      </font>
      <numFmt numFmtId="21" formatCode="d\-mmm"/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1"/>
        <color rgb="FFFF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none"/>
      </font>
      <numFmt numFmtId="21" formatCode="d\-mmm"/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none"/>
      </font>
      <numFmt numFmtId="21" formatCode="d\-mmm"/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1"/>
        <color rgb="FFFF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none"/>
      </font>
      <numFmt numFmtId="21" formatCode="d\-mmm"/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0066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356" displayName="Tabla356" ref="A2:U41" totalsRowShown="0" headerRowDxfId="970" headerRowBorderDxfId="969" tableBorderDxfId="968">
  <autoFilter ref="A2:U41" xr:uid="{00000000-0009-0000-0100-000001000000}"/>
  <sortState xmlns:xlrd2="http://schemas.microsoft.com/office/spreadsheetml/2017/richdata2" ref="A3:U41">
    <sortCondition ref="F2:F41"/>
  </sortState>
  <tableColumns count="21">
    <tableColumn id="1" xr3:uid="{00000000-0010-0000-0000-000001000000}" name="N°" dataDxfId="967"/>
    <tableColumn id="2" xr3:uid="{00000000-0010-0000-0000-000002000000}" name="DNI" dataDxfId="966"/>
    <tableColumn id="3" xr3:uid="{00000000-0010-0000-0000-000003000000}" name="CEX" dataDxfId="965"/>
    <tableColumn id="4" xr3:uid="{00000000-0010-0000-0000-000004000000}" name="EMPRESA" dataDxfId="964"/>
    <tableColumn id="21" xr3:uid="{00000000-0010-0000-0000-000015000000}" name="TIPO TRABAJADOR" dataDxfId="963"/>
    <tableColumn id="5" xr3:uid="{00000000-0010-0000-0000-000005000000}" name="APELLIDOS Y NOMBRES" dataDxfId="962"/>
    <tableColumn id="6" xr3:uid="{00000000-0010-0000-0000-000006000000}" name="SEDE" dataDxfId="961"/>
    <tableColumn id="7" xr3:uid="{00000000-0010-0000-0000-000007000000}" name="AREA" dataDxfId="960"/>
    <tableColumn id="8" xr3:uid="{00000000-0010-0000-0000-000008000000}" name="PUESTO" dataDxfId="959"/>
    <tableColumn id="9" xr3:uid="{00000000-0010-0000-0000-000009000000}" name="11-Set" dataDxfId="958"/>
    <tableColumn id="10" xr3:uid="{00000000-0010-0000-0000-00000A000000}" name="12 setiebre" dataDxfId="957"/>
    <tableColumn id="11" xr3:uid="{00000000-0010-0000-0000-00000B000000}" name="13-Set" dataDxfId="956"/>
    <tableColumn id="12" xr3:uid="{00000000-0010-0000-0000-00000C000000}" name="14-Set" dataDxfId="955"/>
    <tableColumn id="13" xr3:uid="{00000000-0010-0000-0000-00000D000000}" name="15-Set" dataDxfId="954"/>
    <tableColumn id="14" xr3:uid="{00000000-0010-0000-0000-00000E000000}" name="16-Set" dataDxfId="953"/>
    <tableColumn id="15" xr3:uid="{00000000-0010-0000-0000-00000F000000}" name="17-Set" dataDxfId="952"/>
    <tableColumn id="16" xr3:uid="{00000000-0010-0000-0000-000010000000}" name="HORAS EXTRAS" dataDxfId="951"/>
    <tableColumn id="19" xr3:uid="{00000000-0010-0000-0000-000013000000}" name="OBSERVACION" dataDxfId="950"/>
    <tableColumn id="17" xr3:uid="{00000000-0010-0000-0000-000011000000}" name="GRUPO" dataDxfId="949"/>
    <tableColumn id="18" xr3:uid="{00000000-0010-0000-0000-000012000000}" name="DIAS DE FALTA" dataDxfId="948" dataCellStyle="Millares">
      <calculatedColumnFormula>COUNTIFS(J3:O3,"FALTA")</calculatedColumnFormula>
    </tableColumn>
    <tableColumn id="20" xr3:uid="{00000000-0010-0000-0000-000014000000}" name="SEMAN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3563" displayName="Tabla3563" ref="A54:U55" totalsRowShown="0" headerRowDxfId="947" headerRowBorderDxfId="946" tableBorderDxfId="945">
  <autoFilter ref="A54:U55" xr:uid="{00000000-0009-0000-0100-000002000000}"/>
  <sortState xmlns:xlrd2="http://schemas.microsoft.com/office/spreadsheetml/2017/richdata2" ref="A55:U55">
    <sortCondition ref="F2:F41"/>
  </sortState>
  <tableColumns count="21">
    <tableColumn id="1" xr3:uid="{00000000-0010-0000-0100-000001000000}" name="N°" dataDxfId="944"/>
    <tableColumn id="2" xr3:uid="{00000000-0010-0000-0100-000002000000}" name="DNI" dataDxfId="943"/>
    <tableColumn id="3" xr3:uid="{00000000-0010-0000-0100-000003000000}" name="CEX" dataDxfId="942"/>
    <tableColumn id="4" xr3:uid="{00000000-0010-0000-0100-000004000000}" name="EMPRESA" dataDxfId="941"/>
    <tableColumn id="21" xr3:uid="{00000000-0010-0000-0100-000015000000}" name="TIPO TRABAJADOR" dataDxfId="940"/>
    <tableColumn id="5" xr3:uid="{00000000-0010-0000-0100-000005000000}" name="APELLIDOS Y NOMBRES" dataDxfId="939"/>
    <tableColumn id="6" xr3:uid="{00000000-0010-0000-0100-000006000000}" name="SEDE" dataDxfId="938"/>
    <tableColumn id="7" xr3:uid="{00000000-0010-0000-0100-000007000000}" name="AREA" dataDxfId="937"/>
    <tableColumn id="8" xr3:uid="{00000000-0010-0000-0100-000008000000}" name="PUESTO" dataDxfId="936"/>
    <tableColumn id="9" xr3:uid="{00000000-0010-0000-0100-000009000000}" name="4-Set" dataDxfId="935"/>
    <tableColumn id="10" xr3:uid="{00000000-0010-0000-0100-00000A000000}" name="5-Set" dataDxfId="934"/>
    <tableColumn id="11" xr3:uid="{00000000-0010-0000-0100-00000B000000}" name="6-Set" dataDxfId="933"/>
    <tableColumn id="12" xr3:uid="{00000000-0010-0000-0100-00000C000000}" name="7-Set" dataDxfId="932"/>
    <tableColumn id="13" xr3:uid="{00000000-0010-0000-0100-00000D000000}" name="8-Set" dataDxfId="931"/>
    <tableColumn id="14" xr3:uid="{00000000-0010-0000-0100-00000E000000}" name="9-Set" dataDxfId="930"/>
    <tableColumn id="15" xr3:uid="{00000000-0010-0000-0100-00000F000000}" name="10-Set" dataDxfId="929"/>
    <tableColumn id="16" xr3:uid="{00000000-0010-0000-0100-000010000000}" name="HORAS EXTRAS" dataDxfId="928"/>
    <tableColumn id="19" xr3:uid="{00000000-0010-0000-0100-000013000000}" name="OBSERVACION"/>
    <tableColumn id="17" xr3:uid="{00000000-0010-0000-0100-000011000000}" name="GRUPO"/>
    <tableColumn id="18" xr3:uid="{00000000-0010-0000-0100-000012000000}" name="DIAS DE FALTA" dataDxfId="927" dataCellStyle="Millares">
      <calculatedColumnFormula>COUNTIFS(J55:O55,"FALTA")</calculatedColumnFormula>
    </tableColumn>
    <tableColumn id="20" xr3:uid="{00000000-0010-0000-0100-000014000000}" name="SEMANA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564" displayName="Tabla3564" ref="A2:T40" totalsRowShown="0" headerRowDxfId="413" headerRowBorderDxfId="412" tableBorderDxfId="411">
  <autoFilter ref="A2:T40" xr:uid="{00000000-0009-0000-0100-000003000000}"/>
  <sortState xmlns:xlrd2="http://schemas.microsoft.com/office/spreadsheetml/2017/richdata2" ref="A3:T40">
    <sortCondition ref="F2:F40"/>
  </sortState>
  <tableColumns count="20">
    <tableColumn id="1" xr3:uid="{00000000-0010-0000-0200-000001000000}" name="N°" dataDxfId="410"/>
    <tableColumn id="2" xr3:uid="{00000000-0010-0000-0200-000002000000}" name="DNI" dataDxfId="409"/>
    <tableColumn id="3" xr3:uid="{00000000-0010-0000-0200-000003000000}" name="CEX" dataDxfId="408"/>
    <tableColumn id="4" xr3:uid="{00000000-0010-0000-0200-000004000000}" name="EMPRESA" dataDxfId="407"/>
    <tableColumn id="21" xr3:uid="{00000000-0010-0000-0200-000015000000}" name="TIPO TRABAJADOR" dataDxfId="406"/>
    <tableColumn id="5" xr3:uid="{00000000-0010-0000-0200-000005000000}" name="APELLIDOS Y NOMBRES" dataDxfId="405"/>
    <tableColumn id="6" xr3:uid="{00000000-0010-0000-0200-000006000000}" name="SEDE" dataDxfId="404"/>
    <tableColumn id="7" xr3:uid="{00000000-0010-0000-0200-000007000000}" name="AREA" dataDxfId="403"/>
    <tableColumn id="8" xr3:uid="{00000000-0010-0000-0200-000008000000}" name="PUESTO" dataDxfId="402"/>
    <tableColumn id="9" xr3:uid="{00000000-0010-0000-0200-000009000000}" name="18-Set" dataDxfId="401"/>
    <tableColumn id="10" xr3:uid="{00000000-0010-0000-0200-00000A000000}" name="19/" dataDxfId="400"/>
    <tableColumn id="11" xr3:uid="{00000000-0010-0000-0200-00000B000000}" name="20-Set" dataDxfId="399"/>
    <tableColumn id="12" xr3:uid="{00000000-0010-0000-0200-00000C000000}" name="21-Set" dataDxfId="398"/>
    <tableColumn id="13" xr3:uid="{00000000-0010-0000-0200-00000D000000}" name="22-Set" dataDxfId="397"/>
    <tableColumn id="14" xr3:uid="{00000000-0010-0000-0200-00000E000000}" name="23-Set" dataDxfId="396"/>
    <tableColumn id="15" xr3:uid="{00000000-0010-0000-0200-00000F000000}" name="24-Set" dataDxfId="395"/>
    <tableColumn id="16" xr3:uid="{00000000-0010-0000-0200-000010000000}" name="HORAS EXTRAS" dataDxfId="394"/>
    <tableColumn id="19" xr3:uid="{00000000-0010-0000-0200-000013000000}" name="OBSERVACION" dataDxfId="393"/>
    <tableColumn id="17" xr3:uid="{00000000-0010-0000-0200-000011000000}" name="GRUPO" dataDxfId="392"/>
    <tableColumn id="18" xr3:uid="{00000000-0010-0000-0200-000012000000}" name="DIAS DE FALTA" dataDxfId="391" dataCellStyle="Millares">
      <calculatedColumnFormula>COUNTIFS(J3:O3,"FALTA")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35635" displayName="Tabla35635" ref="A57:T58" totalsRowShown="0" headerRowDxfId="390" headerRowBorderDxfId="389" tableBorderDxfId="388">
  <autoFilter ref="A57:T58" xr:uid="{00000000-0009-0000-0100-000004000000}"/>
  <sortState xmlns:xlrd2="http://schemas.microsoft.com/office/spreadsheetml/2017/richdata2" ref="A58:T58">
    <sortCondition ref="F2:F40"/>
  </sortState>
  <tableColumns count="20">
    <tableColumn id="1" xr3:uid="{00000000-0010-0000-0300-000001000000}" name="N°" dataDxfId="387"/>
    <tableColumn id="2" xr3:uid="{00000000-0010-0000-0300-000002000000}" name="DNI" dataDxfId="386"/>
    <tableColumn id="3" xr3:uid="{00000000-0010-0000-0300-000003000000}" name="CEX" dataDxfId="385"/>
    <tableColumn id="4" xr3:uid="{00000000-0010-0000-0300-000004000000}" name="EMPRESA" dataDxfId="384"/>
    <tableColumn id="21" xr3:uid="{00000000-0010-0000-0300-000015000000}" name="TIPO TRABAJADOR" dataDxfId="383"/>
    <tableColumn id="5" xr3:uid="{00000000-0010-0000-0300-000005000000}" name="APELLIDOS Y NOMBRES" dataDxfId="382"/>
    <tableColumn id="6" xr3:uid="{00000000-0010-0000-0300-000006000000}" name="SEDE" dataDxfId="381"/>
    <tableColumn id="7" xr3:uid="{00000000-0010-0000-0300-000007000000}" name="AREA" dataDxfId="380"/>
    <tableColumn id="8" xr3:uid="{00000000-0010-0000-0300-000008000000}" name="PUESTO" dataDxfId="379"/>
    <tableColumn id="9" xr3:uid="{00000000-0010-0000-0300-000009000000}" name="18-Set" dataDxfId="378"/>
    <tableColumn id="10" xr3:uid="{00000000-0010-0000-0300-00000A000000}" name="19-Set" dataDxfId="377"/>
    <tableColumn id="11" xr3:uid="{00000000-0010-0000-0300-00000B000000}" name="20-Set" dataDxfId="376"/>
    <tableColumn id="12" xr3:uid="{00000000-0010-0000-0300-00000C000000}" name="21-Set" dataDxfId="375"/>
    <tableColumn id="13" xr3:uid="{00000000-0010-0000-0300-00000D000000}" name="22-Set" dataDxfId="374"/>
    <tableColumn id="14" xr3:uid="{00000000-0010-0000-0300-00000E000000}" name="23-Set" dataDxfId="373"/>
    <tableColumn id="15" xr3:uid="{00000000-0010-0000-0300-00000F000000}" name="24-Set" dataDxfId="372"/>
    <tableColumn id="16" xr3:uid="{00000000-0010-0000-0300-000010000000}" name="HORAS EXTRAS" dataDxfId="371"/>
    <tableColumn id="19" xr3:uid="{00000000-0010-0000-0300-000013000000}" name="OBSERVACION"/>
    <tableColumn id="17" xr3:uid="{00000000-0010-0000-0300-000011000000}" name="GRUPO"/>
    <tableColumn id="18" xr3:uid="{00000000-0010-0000-0300-000012000000}" name="DIAS DE FALTA" dataDxfId="370" dataCellStyle="Millares">
      <calculatedColumnFormula>COUNTIFS(J58:O58,"FALTA")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a356468" displayName="Tabla356468" ref="A5:W49" totalsRowShown="0" headerRowDxfId="105" headerRowBorderDxfId="104" tableBorderDxfId="103">
  <autoFilter ref="A5:W49" xr:uid="{00000000-0009-0000-0100-000007000000}"/>
  <sortState xmlns:xlrd2="http://schemas.microsoft.com/office/spreadsheetml/2017/richdata2" ref="A6:W49">
    <sortCondition ref="E5:E49"/>
  </sortState>
  <tableColumns count="23">
    <tableColumn id="1" xr3:uid="{00000000-0010-0000-0400-000001000000}" name="N°" dataDxfId="102"/>
    <tableColumn id="2" xr3:uid="{00000000-0010-0000-0400-000002000000}" name="DNI" dataDxfId="101"/>
    <tableColumn id="4" xr3:uid="{00000000-0010-0000-0400-000004000000}" name="EMPRESA" dataDxfId="100"/>
    <tableColumn id="21" xr3:uid="{00000000-0010-0000-0400-000015000000}" name="TIPO TRABAJADOR" dataDxfId="99"/>
    <tableColumn id="25" xr3:uid="{149F2B72-CC90-405A-A0C1-2E20A276CBA7}" name="COD" dataDxfId="98"/>
    <tableColumn id="5" xr3:uid="{00000000-0010-0000-0400-000005000000}" name="APELLIDOS Y NOMBRES" dataDxfId="97"/>
    <tableColumn id="6" xr3:uid="{00000000-0010-0000-0400-000006000000}" name="SEDE" dataDxfId="96"/>
    <tableColumn id="7" xr3:uid="{00000000-0010-0000-0400-000007000000}" name="AREA" dataDxfId="95"/>
    <tableColumn id="8" xr3:uid="{00000000-0010-0000-0400-000008000000}" name="PUESTO" dataDxfId="94"/>
    <tableColumn id="20" xr3:uid="{00000000-0010-0000-0400-000014000000}" name="23-Mar" dataDxfId="93"/>
    <tableColumn id="9" xr3:uid="{00000000-0010-0000-0400-000009000000}" name="24-Mar" dataDxfId="92"/>
    <tableColumn id="10" xr3:uid="{00000000-0010-0000-0400-00000A000000}" name="25-Mar" dataDxfId="91"/>
    <tableColumn id="11" xr3:uid="{00000000-0010-0000-0400-00000B000000}" name="26-Mar" dataDxfId="90"/>
    <tableColumn id="12" xr3:uid="{00000000-0010-0000-0400-00000C000000}" name="27-Mar" dataDxfId="89"/>
    <tableColumn id="13" xr3:uid="{00000000-0010-0000-0400-00000D000000}" name="28-Mar" dataDxfId="88"/>
    <tableColumn id="14" xr3:uid="{00000000-0010-0000-0400-00000E000000}" name="29-Mar" dataDxfId="87"/>
    <tableColumn id="15" xr3:uid="{00000000-0010-0000-0400-00000F000000}" name="30-Mar" dataDxfId="86"/>
    <tableColumn id="16" xr3:uid="{00000000-0010-0000-0400-000010000000}" name="65%" dataDxfId="85"/>
    <tableColumn id="22" xr3:uid="{00000000-0010-0000-0400-000016000000}" name="100%" dataDxfId="84"/>
    <tableColumn id="19" xr3:uid="{00000000-0010-0000-0400-000013000000}" name="OBSERVACION" dataDxfId="83"/>
    <tableColumn id="17" xr3:uid="{00000000-0010-0000-0400-000011000000}" name="GRUPO" dataDxfId="82"/>
    <tableColumn id="18" xr3:uid="{00000000-0010-0000-0400-000012000000}" name="DIAS DE FALTA" dataDxfId="81" dataCellStyle="Millares">
      <calculatedColumnFormula>COUNTIFS(J6:P6,"FALTA")</calculatedColumnFormula>
    </tableColumn>
    <tableColumn id="23" xr3:uid="{00000000-0010-0000-0400-000017000000}" name="Columna1" dataDxfId="80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a3564686" displayName="Tabla3564686" ref="A5:T31" totalsRowShown="0" headerRowDxfId="22" headerRowBorderDxfId="21" tableBorderDxfId="20">
  <autoFilter ref="A5:T31" xr:uid="{00000000-0009-0000-0100-000005000000}"/>
  <sortState xmlns:xlrd2="http://schemas.microsoft.com/office/spreadsheetml/2017/richdata2" ref="A6:T17">
    <sortCondition ref="F5:F17"/>
  </sortState>
  <tableColumns count="20">
    <tableColumn id="1" xr3:uid="{00000000-0010-0000-0500-000001000000}" name="N°" dataDxfId="19"/>
    <tableColumn id="2" xr3:uid="{00000000-0010-0000-0500-000002000000}" name="DNI" dataDxfId="18"/>
    <tableColumn id="3" xr3:uid="{00000000-0010-0000-0500-000003000000}" name="CEX" dataDxfId="17"/>
    <tableColumn id="4" xr3:uid="{00000000-0010-0000-0500-000004000000}" name="EMPRESA" dataDxfId="16"/>
    <tableColumn id="21" xr3:uid="{00000000-0010-0000-0500-000015000000}" name="TIPO TRABAJADOR" dataDxfId="15"/>
    <tableColumn id="5" xr3:uid="{00000000-0010-0000-0500-000005000000}" name="APELLIDOS Y NOMBRES" dataDxfId="14"/>
    <tableColumn id="6" xr3:uid="{00000000-0010-0000-0500-000006000000}" name="SEDE" dataDxfId="13"/>
    <tableColumn id="7" xr3:uid="{00000000-0010-0000-0500-000007000000}" name="AREA" dataDxfId="12"/>
    <tableColumn id="8" xr3:uid="{00000000-0010-0000-0500-000008000000}" name="PUESTO" dataDxfId="11"/>
    <tableColumn id="9" xr3:uid="{00000000-0010-0000-0500-000009000000}" name="27-May" dataDxfId="10"/>
    <tableColumn id="10" xr3:uid="{00000000-0010-0000-0500-00000A000000}" name="28-May" dataDxfId="9"/>
    <tableColumn id="11" xr3:uid="{00000000-0010-0000-0500-00000B000000}" name="29-May" dataDxfId="8"/>
    <tableColumn id="12" xr3:uid="{00000000-0010-0000-0500-00000C000000}" name="30-May" dataDxfId="7"/>
    <tableColumn id="13" xr3:uid="{00000000-0010-0000-0500-00000D000000}" name="31-May" dataDxfId="6"/>
    <tableColumn id="14" xr3:uid="{00000000-0010-0000-0500-00000E000000}" name="1-Jun" dataDxfId="5"/>
    <tableColumn id="15" xr3:uid="{00000000-0010-0000-0500-00000F000000}" name="2-Jun" dataDxfId="4"/>
    <tableColumn id="16" xr3:uid="{00000000-0010-0000-0500-000010000000}" name="HORAS EXTRAS" dataDxfId="3"/>
    <tableColumn id="19" xr3:uid="{00000000-0010-0000-0500-000013000000}" name="OBSERVACION" dataDxfId="2"/>
    <tableColumn id="17" xr3:uid="{00000000-0010-0000-0500-000011000000}" name="GRUPO" dataDxfId="1"/>
    <tableColumn id="18" xr3:uid="{00000000-0010-0000-0500-000012000000}" name="DIAS DE FALTA" dataDxfId="0" dataCellStyle="Millares">
      <calculatedColumnFormula>COUNTIFS(J6:O6,"FALTA")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65"/>
  <sheetViews>
    <sheetView zoomScale="60" zoomScaleNormal="60" workbookViewId="0">
      <pane xSplit="7" ySplit="2" topLeftCell="O3" activePane="bottomRight" state="frozen"/>
      <selection pane="topRight" activeCell="H1" sqref="H1"/>
      <selection pane="bottomLeft" activeCell="A3" sqref="A3"/>
      <selection pane="bottomRight" activeCell="G37" sqref="G37"/>
    </sheetView>
  </sheetViews>
  <sheetFormatPr baseColWidth="10" defaultColWidth="11.44140625" defaultRowHeight="22.8" x14ac:dyDescent="0.4"/>
  <cols>
    <col min="1" max="1" width="14.88671875" style="14" bestFit="1" customWidth="1"/>
    <col min="2" max="2" width="19" style="14" customWidth="1"/>
    <col min="3" max="3" width="20.88671875" style="78" customWidth="1"/>
    <col min="4" max="4" width="53.33203125" style="14" bestFit="1" customWidth="1"/>
    <col min="5" max="5" width="29.44140625" style="14" customWidth="1"/>
    <col min="6" max="6" width="34.6640625" style="78" customWidth="1"/>
    <col min="7" max="7" width="35.44140625" style="78" customWidth="1"/>
    <col min="8" max="8" width="18.33203125" style="13" bestFit="1" customWidth="1"/>
    <col min="9" max="9" width="20.109375" style="13" customWidth="1"/>
    <col min="10" max="11" width="16.88671875" style="13" bestFit="1" customWidth="1"/>
    <col min="12" max="12" width="20.109375" style="13" bestFit="1" customWidth="1"/>
    <col min="13" max="18" width="16.88671875" style="13" bestFit="1" customWidth="1"/>
    <col min="19" max="19" width="20.88671875" style="13" bestFit="1" customWidth="1"/>
    <col min="20" max="23" width="17.6640625" style="13" bestFit="1" customWidth="1"/>
    <col min="24" max="25" width="22.109375" style="13" bestFit="1" customWidth="1"/>
    <col min="26" max="29" width="17.6640625" style="13" customWidth="1"/>
    <col min="30" max="30" width="24.109375" style="13" bestFit="1" customWidth="1"/>
    <col min="31" max="37" width="17.6640625" style="13" customWidth="1"/>
    <col min="38" max="38" width="35.109375" style="13" bestFit="1" customWidth="1"/>
    <col min="39" max="39" width="42.6640625" style="13" bestFit="1" customWidth="1"/>
    <col min="40" max="40" width="44.33203125" style="7" bestFit="1" customWidth="1"/>
    <col min="41" max="41" width="32.6640625" style="8" bestFit="1" customWidth="1"/>
    <col min="42" max="42" width="138.33203125" style="8" bestFit="1" customWidth="1"/>
    <col min="43" max="16384" width="11.44140625" style="8"/>
  </cols>
  <sheetData>
    <row r="1" spans="1:42" ht="23.4" thickBot="1" x14ac:dyDescent="0.45">
      <c r="A1" s="5"/>
      <c r="B1" s="5" t="s">
        <v>0</v>
      </c>
      <c r="C1" s="32" t="s">
        <v>1</v>
      </c>
      <c r="D1" s="31" t="s">
        <v>2</v>
      </c>
      <c r="E1" s="5"/>
      <c r="F1" s="32"/>
      <c r="G1" s="32"/>
      <c r="H1" s="6">
        <v>45170</v>
      </c>
      <c r="I1" s="6">
        <v>45171</v>
      </c>
      <c r="J1" s="18">
        <v>45172</v>
      </c>
      <c r="K1" s="6">
        <v>45173</v>
      </c>
      <c r="L1" s="6">
        <v>45174</v>
      </c>
      <c r="M1" s="6">
        <v>45175</v>
      </c>
      <c r="N1" s="6">
        <v>45176</v>
      </c>
      <c r="O1" s="6">
        <v>45177</v>
      </c>
      <c r="P1" s="6">
        <v>45178</v>
      </c>
      <c r="Q1" s="18">
        <v>45179</v>
      </c>
      <c r="R1" s="6">
        <v>45180</v>
      </c>
      <c r="S1" s="6">
        <v>45181</v>
      </c>
      <c r="T1" s="6">
        <v>45182</v>
      </c>
      <c r="U1" s="6">
        <v>45183</v>
      </c>
      <c r="V1" s="6">
        <v>45184</v>
      </c>
      <c r="W1" s="6">
        <v>45185</v>
      </c>
      <c r="X1" s="18">
        <v>45186</v>
      </c>
      <c r="Y1" s="6">
        <v>45187</v>
      </c>
      <c r="Z1" s="6">
        <v>45188</v>
      </c>
      <c r="AA1" s="6">
        <v>45189</v>
      </c>
      <c r="AB1" s="6">
        <v>45190</v>
      </c>
      <c r="AC1" s="6">
        <v>45191</v>
      </c>
      <c r="AD1" s="6">
        <v>45192</v>
      </c>
      <c r="AE1" s="18">
        <v>45193</v>
      </c>
      <c r="AF1" s="6">
        <v>45194</v>
      </c>
      <c r="AG1" s="6">
        <v>45195</v>
      </c>
      <c r="AH1" s="6">
        <v>45196</v>
      </c>
      <c r="AI1" s="6">
        <v>45197</v>
      </c>
      <c r="AJ1" s="6">
        <v>45198</v>
      </c>
      <c r="AK1" s="6">
        <v>45199</v>
      </c>
      <c r="AL1" s="7"/>
      <c r="AM1" s="7"/>
    </row>
    <row r="2" spans="1:42" x14ac:dyDescent="0.4">
      <c r="A2" s="2" t="s">
        <v>3</v>
      </c>
      <c r="B2" s="2" t="s">
        <v>4</v>
      </c>
      <c r="C2" s="3" t="s">
        <v>5</v>
      </c>
      <c r="D2" s="2" t="s">
        <v>6</v>
      </c>
      <c r="E2" s="3" t="s">
        <v>7</v>
      </c>
      <c r="F2" s="4" t="s">
        <v>8</v>
      </c>
      <c r="G2" s="3" t="s">
        <v>9</v>
      </c>
      <c r="H2" s="9">
        <v>45170</v>
      </c>
      <c r="I2" s="9">
        <v>45171</v>
      </c>
      <c r="J2" s="17">
        <v>45172</v>
      </c>
      <c r="K2" s="9">
        <v>45173</v>
      </c>
      <c r="L2" s="9">
        <v>45174</v>
      </c>
      <c r="M2" s="9">
        <v>45175</v>
      </c>
      <c r="N2" s="9">
        <v>45176</v>
      </c>
      <c r="O2" s="9">
        <v>45177</v>
      </c>
      <c r="P2" s="9">
        <v>45178</v>
      </c>
      <c r="Q2" s="17">
        <v>45179</v>
      </c>
      <c r="R2" s="9">
        <v>45180</v>
      </c>
      <c r="S2" s="9">
        <v>45181</v>
      </c>
      <c r="T2" s="9">
        <v>45182</v>
      </c>
      <c r="U2" s="9">
        <v>45183</v>
      </c>
      <c r="V2" s="9">
        <v>45184</v>
      </c>
      <c r="W2" s="9">
        <v>45185</v>
      </c>
      <c r="X2" s="17">
        <v>45186</v>
      </c>
      <c r="Y2" s="9">
        <v>45187</v>
      </c>
      <c r="Z2" s="9">
        <v>45188</v>
      </c>
      <c r="AA2" s="9">
        <v>45189</v>
      </c>
      <c r="AB2" s="9">
        <v>45190</v>
      </c>
      <c r="AC2" s="9">
        <v>45191</v>
      </c>
      <c r="AD2" s="9">
        <v>45192</v>
      </c>
      <c r="AE2" s="17">
        <v>45193</v>
      </c>
      <c r="AF2" s="9">
        <v>45194</v>
      </c>
      <c r="AG2" s="9">
        <v>45195</v>
      </c>
      <c r="AH2" s="9">
        <v>45196</v>
      </c>
      <c r="AI2" s="9">
        <v>45197</v>
      </c>
      <c r="AJ2" s="9">
        <v>45198</v>
      </c>
      <c r="AK2" s="9">
        <v>45199</v>
      </c>
      <c r="AL2" s="10" t="s">
        <v>10</v>
      </c>
      <c r="AM2" s="10" t="s">
        <v>11</v>
      </c>
      <c r="AN2" s="10" t="s">
        <v>12</v>
      </c>
      <c r="AO2" s="10" t="s">
        <v>13</v>
      </c>
      <c r="AP2" s="10" t="s">
        <v>14</v>
      </c>
    </row>
    <row r="3" spans="1:42" s="12" customFormat="1" ht="17.399999999999999" x14ac:dyDescent="0.3">
      <c r="A3" s="1">
        <v>1</v>
      </c>
      <c r="B3" s="19" t="s">
        <v>15</v>
      </c>
      <c r="C3" s="20" t="s">
        <v>1</v>
      </c>
      <c r="D3" s="21" t="s">
        <v>16</v>
      </c>
      <c r="E3" s="20" t="s">
        <v>17</v>
      </c>
      <c r="F3" s="20" t="s">
        <v>18</v>
      </c>
      <c r="G3" s="20" t="s">
        <v>19</v>
      </c>
      <c r="H3" s="16" t="s">
        <v>20</v>
      </c>
      <c r="I3" s="16" t="s">
        <v>20</v>
      </c>
      <c r="J3" s="16" t="s">
        <v>21</v>
      </c>
      <c r="K3" s="16" t="s">
        <v>20</v>
      </c>
      <c r="L3" s="16" t="s">
        <v>20</v>
      </c>
      <c r="M3" s="16" t="s">
        <v>20</v>
      </c>
      <c r="N3" s="16" t="s">
        <v>20</v>
      </c>
      <c r="O3" s="16" t="s">
        <v>20</v>
      </c>
      <c r="P3" s="16" t="s">
        <v>20</v>
      </c>
      <c r="Q3" s="11" t="s">
        <v>21</v>
      </c>
      <c r="R3" s="16" t="s">
        <v>20</v>
      </c>
      <c r="S3" s="16" t="s">
        <v>20</v>
      </c>
      <c r="T3" s="11" t="s">
        <v>20</v>
      </c>
      <c r="U3" s="16" t="s">
        <v>20</v>
      </c>
      <c r="V3" s="16" t="s">
        <v>20</v>
      </c>
      <c r="W3" s="11" t="s">
        <v>20</v>
      </c>
      <c r="X3" s="11" t="s">
        <v>21</v>
      </c>
      <c r="Y3" s="11" t="s">
        <v>22</v>
      </c>
      <c r="Z3" s="11" t="s">
        <v>22</v>
      </c>
      <c r="AA3" s="11" t="s">
        <v>23</v>
      </c>
      <c r="AB3" s="11" t="s">
        <v>22</v>
      </c>
      <c r="AC3" s="11" t="s">
        <v>23</v>
      </c>
      <c r="AD3" s="11" t="s">
        <v>23</v>
      </c>
      <c r="AE3" s="11" t="s">
        <v>21</v>
      </c>
      <c r="AF3" s="11" t="s">
        <v>22</v>
      </c>
      <c r="AG3" s="11" t="s">
        <v>24</v>
      </c>
      <c r="AH3" s="11" t="s">
        <v>24</v>
      </c>
      <c r="AI3" s="11" t="s">
        <v>24</v>
      </c>
      <c r="AJ3" s="11" t="s">
        <v>24</v>
      </c>
      <c r="AK3" s="11" t="s">
        <v>24</v>
      </c>
      <c r="AL3" s="11"/>
      <c r="AM3" s="23">
        <f t="shared" ref="AM3:AM27" si="0">COUNTIFS(H3:AK3,"DM")</f>
        <v>0</v>
      </c>
      <c r="AN3" s="23">
        <f t="shared" ref="AN3:AN27" si="1">COUNTIFS(H3:AK3,"V")</f>
        <v>0</v>
      </c>
      <c r="AO3" s="25">
        <f t="shared" ref="AO3:AO27" si="2">COUNTIFS(H3:AK3,"FALTA")</f>
        <v>0</v>
      </c>
      <c r="AP3" s="28" t="s">
        <v>25</v>
      </c>
    </row>
    <row r="4" spans="1:42" s="12" customFormat="1" ht="27.6" x14ac:dyDescent="0.3">
      <c r="A4" s="1">
        <v>2</v>
      </c>
      <c r="B4" s="19" t="s">
        <v>26</v>
      </c>
      <c r="C4" s="20" t="s">
        <v>1</v>
      </c>
      <c r="D4" s="21" t="s">
        <v>27</v>
      </c>
      <c r="E4" s="21" t="s">
        <v>28</v>
      </c>
      <c r="F4" s="20" t="s">
        <v>29</v>
      </c>
      <c r="G4" s="20" t="s">
        <v>30</v>
      </c>
      <c r="H4" s="16" t="s">
        <v>22</v>
      </c>
      <c r="I4" s="16" t="s">
        <v>31</v>
      </c>
      <c r="J4" s="16" t="s">
        <v>21</v>
      </c>
      <c r="K4" s="16" t="s">
        <v>22</v>
      </c>
      <c r="L4" s="11" t="s">
        <v>22</v>
      </c>
      <c r="M4" s="16" t="s">
        <v>22</v>
      </c>
      <c r="N4" s="11" t="s">
        <v>22</v>
      </c>
      <c r="O4" s="11" t="s">
        <v>22</v>
      </c>
      <c r="P4" s="16" t="s">
        <v>31</v>
      </c>
      <c r="Q4" s="11" t="s">
        <v>21</v>
      </c>
      <c r="R4" s="11" t="s">
        <v>22</v>
      </c>
      <c r="S4" s="11" t="s">
        <v>22</v>
      </c>
      <c r="T4" s="11" t="s">
        <v>22</v>
      </c>
      <c r="U4" s="11" t="s">
        <v>22</v>
      </c>
      <c r="V4" s="11" t="s">
        <v>22</v>
      </c>
      <c r="W4" s="16" t="s">
        <v>31</v>
      </c>
      <c r="X4" s="11" t="s">
        <v>21</v>
      </c>
      <c r="Y4" s="11" t="s">
        <v>22</v>
      </c>
      <c r="Z4" s="11" t="s">
        <v>22</v>
      </c>
      <c r="AA4" s="11" t="s">
        <v>22</v>
      </c>
      <c r="AB4" s="11" t="s">
        <v>22</v>
      </c>
      <c r="AC4" s="11" t="s">
        <v>22</v>
      </c>
      <c r="AD4" s="16" t="s">
        <v>31</v>
      </c>
      <c r="AE4" s="11" t="s">
        <v>21</v>
      </c>
      <c r="AF4" s="11" t="s">
        <v>22</v>
      </c>
      <c r="AG4" s="11" t="s">
        <v>22</v>
      </c>
      <c r="AH4" s="11" t="s">
        <v>22</v>
      </c>
      <c r="AI4" s="11" t="s">
        <v>22</v>
      </c>
      <c r="AJ4" s="11" t="s">
        <v>22</v>
      </c>
      <c r="AK4" s="16" t="s">
        <v>31</v>
      </c>
      <c r="AL4" s="11"/>
      <c r="AM4" s="23">
        <f t="shared" si="0"/>
        <v>0</v>
      </c>
      <c r="AN4" s="23">
        <f t="shared" si="1"/>
        <v>0</v>
      </c>
      <c r="AO4" s="25">
        <f t="shared" si="2"/>
        <v>0</v>
      </c>
      <c r="AP4" s="28"/>
    </row>
    <row r="5" spans="1:42" s="12" customFormat="1" ht="27.6" x14ac:dyDescent="0.3">
      <c r="A5" s="1">
        <v>3</v>
      </c>
      <c r="B5" s="19" t="s">
        <v>32</v>
      </c>
      <c r="C5" s="20" t="s">
        <v>1</v>
      </c>
      <c r="D5" s="21" t="s">
        <v>33</v>
      </c>
      <c r="E5" s="21" t="s">
        <v>34</v>
      </c>
      <c r="F5" s="20" t="s">
        <v>35</v>
      </c>
      <c r="G5" s="20" t="s">
        <v>36</v>
      </c>
      <c r="H5" s="16" t="s">
        <v>37</v>
      </c>
      <c r="I5" s="16" t="s">
        <v>22</v>
      </c>
      <c r="J5" s="16" t="s">
        <v>21</v>
      </c>
      <c r="K5" s="11" t="s">
        <v>22</v>
      </c>
      <c r="L5" s="16" t="s">
        <v>22</v>
      </c>
      <c r="M5" s="16" t="s">
        <v>22</v>
      </c>
      <c r="N5" s="11" t="s">
        <v>22</v>
      </c>
      <c r="O5" s="11" t="s">
        <v>22</v>
      </c>
      <c r="P5" s="11" t="s">
        <v>23</v>
      </c>
      <c r="Q5" s="11" t="s">
        <v>21</v>
      </c>
      <c r="R5" s="16" t="s">
        <v>22</v>
      </c>
      <c r="S5" s="16" t="s">
        <v>22</v>
      </c>
      <c r="T5" s="11" t="s">
        <v>22</v>
      </c>
      <c r="U5" s="16" t="s">
        <v>22</v>
      </c>
      <c r="V5" s="16" t="s">
        <v>22</v>
      </c>
      <c r="W5" s="11" t="s">
        <v>38</v>
      </c>
      <c r="X5" s="11" t="s">
        <v>21</v>
      </c>
      <c r="Y5" s="11" t="s">
        <v>23</v>
      </c>
      <c r="Z5" s="11" t="s">
        <v>22</v>
      </c>
      <c r="AA5" s="11" t="s">
        <v>37</v>
      </c>
      <c r="AB5" s="11" t="s">
        <v>22</v>
      </c>
      <c r="AC5" s="11" t="s">
        <v>23</v>
      </c>
      <c r="AD5" s="11" t="s">
        <v>22</v>
      </c>
      <c r="AE5" s="11" t="s">
        <v>21</v>
      </c>
      <c r="AF5" s="11" t="s">
        <v>22</v>
      </c>
      <c r="AG5" s="11" t="s">
        <v>22</v>
      </c>
      <c r="AH5" s="11" t="s">
        <v>22</v>
      </c>
      <c r="AI5" s="11" t="s">
        <v>39</v>
      </c>
      <c r="AJ5" s="11" t="s">
        <v>22</v>
      </c>
      <c r="AK5" s="11" t="s">
        <v>22</v>
      </c>
      <c r="AL5" s="11"/>
      <c r="AM5" s="23">
        <f t="shared" si="0"/>
        <v>0</v>
      </c>
      <c r="AN5" s="23">
        <f t="shared" si="1"/>
        <v>0</v>
      </c>
      <c r="AO5" s="25">
        <f t="shared" si="2"/>
        <v>0</v>
      </c>
      <c r="AP5" s="28"/>
    </row>
    <row r="6" spans="1:42" s="12" customFormat="1" ht="17.399999999999999" x14ac:dyDescent="0.3">
      <c r="A6" s="1">
        <v>4</v>
      </c>
      <c r="B6" s="19">
        <v>74983855</v>
      </c>
      <c r="C6" s="20" t="s">
        <v>1</v>
      </c>
      <c r="D6" s="21" t="s">
        <v>40</v>
      </c>
      <c r="E6" s="21" t="s">
        <v>17</v>
      </c>
      <c r="F6" s="20" t="s">
        <v>18</v>
      </c>
      <c r="G6" s="20" t="s">
        <v>41</v>
      </c>
      <c r="H6" s="16" t="s">
        <v>20</v>
      </c>
      <c r="I6" s="16" t="s">
        <v>20</v>
      </c>
      <c r="J6" s="16" t="s">
        <v>21</v>
      </c>
      <c r="K6" s="16" t="s">
        <v>20</v>
      </c>
      <c r="L6" s="16" t="s">
        <v>20</v>
      </c>
      <c r="M6" s="16" t="s">
        <v>20</v>
      </c>
      <c r="N6" s="16" t="s">
        <v>20</v>
      </c>
      <c r="O6" s="16" t="s">
        <v>20</v>
      </c>
      <c r="P6" s="16" t="s">
        <v>42</v>
      </c>
      <c r="Q6" s="11" t="s">
        <v>21</v>
      </c>
      <c r="R6" s="16" t="s">
        <v>20</v>
      </c>
      <c r="S6" s="16" t="s">
        <v>20</v>
      </c>
      <c r="T6" s="16" t="s">
        <v>20</v>
      </c>
      <c r="U6" s="16" t="s">
        <v>20</v>
      </c>
      <c r="V6" s="16" t="s">
        <v>20</v>
      </c>
      <c r="W6" s="16" t="s">
        <v>43</v>
      </c>
      <c r="X6" s="11" t="s">
        <v>21</v>
      </c>
      <c r="Y6" s="16" t="s">
        <v>20</v>
      </c>
      <c r="Z6" s="16" t="s">
        <v>20</v>
      </c>
      <c r="AA6" s="11" t="s">
        <v>20</v>
      </c>
      <c r="AB6" s="16" t="s">
        <v>20</v>
      </c>
      <c r="AC6" s="16" t="s">
        <v>20</v>
      </c>
      <c r="AD6" s="16" t="s">
        <v>20</v>
      </c>
      <c r="AE6" s="11" t="s">
        <v>21</v>
      </c>
      <c r="AF6" s="16" t="s">
        <v>20</v>
      </c>
      <c r="AG6" s="16" t="s">
        <v>20</v>
      </c>
      <c r="AH6" s="11" t="s">
        <v>20</v>
      </c>
      <c r="AI6" s="16" t="s">
        <v>20</v>
      </c>
      <c r="AJ6" s="16" t="s">
        <v>20</v>
      </c>
      <c r="AK6" s="16" t="s">
        <v>20</v>
      </c>
      <c r="AL6" s="16"/>
      <c r="AM6" s="23">
        <f t="shared" si="0"/>
        <v>0</v>
      </c>
      <c r="AN6" s="23">
        <f t="shared" si="1"/>
        <v>0</v>
      </c>
      <c r="AO6" s="25">
        <f t="shared" si="2"/>
        <v>0</v>
      </c>
      <c r="AP6" s="28"/>
    </row>
    <row r="7" spans="1:42" s="12" customFormat="1" ht="17.399999999999999" x14ac:dyDescent="0.3">
      <c r="A7" s="1">
        <v>5</v>
      </c>
      <c r="B7" s="19">
        <v>76430608</v>
      </c>
      <c r="C7" s="20" t="s">
        <v>1</v>
      </c>
      <c r="D7" s="21" t="s">
        <v>44</v>
      </c>
      <c r="E7" s="21" t="s">
        <v>17</v>
      </c>
      <c r="F7" s="20" t="s">
        <v>45</v>
      </c>
      <c r="G7" s="20" t="s">
        <v>46</v>
      </c>
      <c r="H7" s="11" t="s">
        <v>20</v>
      </c>
      <c r="I7" s="16" t="s">
        <v>20</v>
      </c>
      <c r="J7" s="16" t="s">
        <v>21</v>
      </c>
      <c r="K7" s="16" t="s">
        <v>20</v>
      </c>
      <c r="L7" s="16" t="s">
        <v>20</v>
      </c>
      <c r="M7" s="16" t="s">
        <v>20</v>
      </c>
      <c r="N7" s="11" t="s">
        <v>20</v>
      </c>
      <c r="O7" s="11" t="s">
        <v>20</v>
      </c>
      <c r="P7" s="11" t="s">
        <v>20</v>
      </c>
      <c r="Q7" s="11" t="s">
        <v>21</v>
      </c>
      <c r="R7" s="11" t="s">
        <v>20</v>
      </c>
      <c r="S7" s="11" t="s">
        <v>20</v>
      </c>
      <c r="T7" s="11" t="s">
        <v>20</v>
      </c>
      <c r="U7" s="11" t="s">
        <v>20</v>
      </c>
      <c r="V7" s="11" t="s">
        <v>20</v>
      </c>
      <c r="W7" s="11" t="s">
        <v>20</v>
      </c>
      <c r="X7" s="11" t="s">
        <v>47</v>
      </c>
      <c r="Y7" s="11" t="s">
        <v>47</v>
      </c>
      <c r="Z7" s="11" t="s">
        <v>47</v>
      </c>
      <c r="AA7" s="11" t="s">
        <v>47</v>
      </c>
      <c r="AB7" s="11" t="s">
        <v>47</v>
      </c>
      <c r="AC7" s="11" t="s">
        <v>47</v>
      </c>
      <c r="AD7" s="11" t="s">
        <v>47</v>
      </c>
      <c r="AE7" s="11" t="s">
        <v>47</v>
      </c>
      <c r="AF7" s="11" t="s">
        <v>22</v>
      </c>
      <c r="AG7" s="11" t="s">
        <v>22</v>
      </c>
      <c r="AH7" s="11" t="s">
        <v>22</v>
      </c>
      <c r="AI7" s="11" t="s">
        <v>22</v>
      </c>
      <c r="AJ7" s="11" t="s">
        <v>22</v>
      </c>
      <c r="AK7" s="11" t="s">
        <v>22</v>
      </c>
      <c r="AL7" s="11"/>
      <c r="AM7" s="23">
        <f t="shared" si="0"/>
        <v>0</v>
      </c>
      <c r="AN7" s="23">
        <f t="shared" si="1"/>
        <v>8</v>
      </c>
      <c r="AO7" s="25">
        <f t="shared" si="2"/>
        <v>0</v>
      </c>
      <c r="AP7" s="28"/>
    </row>
    <row r="8" spans="1:42" s="12" customFormat="1" ht="17.399999999999999" x14ac:dyDescent="0.3">
      <c r="A8" s="1">
        <v>6</v>
      </c>
      <c r="B8" s="19" t="s">
        <v>48</v>
      </c>
      <c r="C8" s="20" t="s">
        <v>1</v>
      </c>
      <c r="D8" s="21" t="s">
        <v>49</v>
      </c>
      <c r="E8" s="21" t="s">
        <v>28</v>
      </c>
      <c r="F8" s="20" t="s">
        <v>50</v>
      </c>
      <c r="G8" s="20" t="s">
        <v>51</v>
      </c>
      <c r="H8" s="16" t="s">
        <v>22</v>
      </c>
      <c r="I8" s="16" t="s">
        <v>31</v>
      </c>
      <c r="J8" s="16" t="s">
        <v>21</v>
      </c>
      <c r="K8" s="16" t="s">
        <v>22</v>
      </c>
      <c r="L8" s="11" t="s">
        <v>22</v>
      </c>
      <c r="M8" s="16" t="s">
        <v>22</v>
      </c>
      <c r="N8" s="11" t="s">
        <v>22</v>
      </c>
      <c r="O8" s="11" t="s">
        <v>22</v>
      </c>
      <c r="P8" s="16" t="s">
        <v>31</v>
      </c>
      <c r="Q8" s="11" t="s">
        <v>21</v>
      </c>
      <c r="R8" s="11" t="s">
        <v>22</v>
      </c>
      <c r="S8" s="11" t="s">
        <v>22</v>
      </c>
      <c r="T8" s="11" t="s">
        <v>22</v>
      </c>
      <c r="U8" s="11" t="s">
        <v>22</v>
      </c>
      <c r="V8" s="11" t="s">
        <v>22</v>
      </c>
      <c r="W8" s="16" t="s">
        <v>31</v>
      </c>
      <c r="X8" s="11" t="s">
        <v>21</v>
      </c>
      <c r="Y8" s="11" t="s">
        <v>22</v>
      </c>
      <c r="Z8" s="11" t="s">
        <v>22</v>
      </c>
      <c r="AA8" s="11" t="s">
        <v>22</v>
      </c>
      <c r="AB8" s="11" t="s">
        <v>22</v>
      </c>
      <c r="AC8" s="11" t="s">
        <v>22</v>
      </c>
      <c r="AD8" s="16" t="s">
        <v>31</v>
      </c>
      <c r="AE8" s="11" t="s">
        <v>21</v>
      </c>
      <c r="AF8" s="11" t="s">
        <v>22</v>
      </c>
      <c r="AG8" s="11" t="s">
        <v>22</v>
      </c>
      <c r="AH8" s="11" t="s">
        <v>22</v>
      </c>
      <c r="AI8" s="11" t="s">
        <v>22</v>
      </c>
      <c r="AJ8" s="11" t="s">
        <v>22</v>
      </c>
      <c r="AK8" s="16" t="s">
        <v>31</v>
      </c>
      <c r="AL8" s="11"/>
      <c r="AM8" s="23">
        <f t="shared" si="0"/>
        <v>0</v>
      </c>
      <c r="AN8" s="23">
        <f t="shared" si="1"/>
        <v>0</v>
      </c>
      <c r="AO8" s="25">
        <f t="shared" si="2"/>
        <v>0</v>
      </c>
      <c r="AP8" s="28"/>
    </row>
    <row r="9" spans="1:42" s="12" customFormat="1" ht="27.6" x14ac:dyDescent="0.3">
      <c r="A9" s="1">
        <v>7</v>
      </c>
      <c r="B9" s="19" t="s">
        <v>52</v>
      </c>
      <c r="C9" s="20" t="s">
        <v>1</v>
      </c>
      <c r="D9" s="21" t="s">
        <v>53</v>
      </c>
      <c r="E9" s="21" t="s">
        <v>28</v>
      </c>
      <c r="F9" s="20" t="s">
        <v>50</v>
      </c>
      <c r="G9" s="20" t="s">
        <v>54</v>
      </c>
      <c r="H9" s="16" t="s">
        <v>22</v>
      </c>
      <c r="I9" s="16" t="s">
        <v>31</v>
      </c>
      <c r="J9" s="16" t="s">
        <v>21</v>
      </c>
      <c r="K9" s="16" t="s">
        <v>22</v>
      </c>
      <c r="L9" s="11" t="s">
        <v>22</v>
      </c>
      <c r="M9" s="16" t="s">
        <v>22</v>
      </c>
      <c r="N9" s="11" t="s">
        <v>22</v>
      </c>
      <c r="O9" s="11" t="s">
        <v>22</v>
      </c>
      <c r="P9" s="16" t="s">
        <v>31</v>
      </c>
      <c r="Q9" s="11" t="s">
        <v>21</v>
      </c>
      <c r="R9" s="11" t="s">
        <v>22</v>
      </c>
      <c r="S9" s="11" t="s">
        <v>22</v>
      </c>
      <c r="T9" s="16" t="s">
        <v>22</v>
      </c>
      <c r="U9" s="11" t="s">
        <v>22</v>
      </c>
      <c r="V9" s="11" t="s">
        <v>22</v>
      </c>
      <c r="W9" s="16" t="s">
        <v>31</v>
      </c>
      <c r="X9" s="11" t="s">
        <v>21</v>
      </c>
      <c r="Y9" s="11" t="s">
        <v>22</v>
      </c>
      <c r="Z9" s="11" t="s">
        <v>31</v>
      </c>
      <c r="AA9" s="11" t="s">
        <v>22</v>
      </c>
      <c r="AB9" s="11" t="s">
        <v>22</v>
      </c>
      <c r="AC9" s="11" t="s">
        <v>31</v>
      </c>
      <c r="AD9" s="16" t="s">
        <v>31</v>
      </c>
      <c r="AE9" s="11" t="s">
        <v>21</v>
      </c>
      <c r="AF9" s="11" t="s">
        <v>22</v>
      </c>
      <c r="AG9" s="11" t="s">
        <v>31</v>
      </c>
      <c r="AH9" s="11" t="s">
        <v>22</v>
      </c>
      <c r="AI9" s="11" t="s">
        <v>22</v>
      </c>
      <c r="AJ9" s="11" t="s">
        <v>31</v>
      </c>
      <c r="AK9" s="16" t="s">
        <v>31</v>
      </c>
      <c r="AL9" s="11"/>
      <c r="AM9" s="23">
        <f t="shared" si="0"/>
        <v>0</v>
      </c>
      <c r="AN9" s="23">
        <f t="shared" si="1"/>
        <v>0</v>
      </c>
      <c r="AO9" s="25">
        <f t="shared" si="2"/>
        <v>0</v>
      </c>
      <c r="AP9" s="28"/>
    </row>
    <row r="10" spans="1:42" s="12" customFormat="1" ht="17.399999999999999" x14ac:dyDescent="0.3">
      <c r="A10" s="1">
        <v>8</v>
      </c>
      <c r="B10" s="19" t="s">
        <v>55</v>
      </c>
      <c r="C10" s="20" t="s">
        <v>1</v>
      </c>
      <c r="D10" s="21" t="s">
        <v>56</v>
      </c>
      <c r="E10" s="20" t="s">
        <v>17</v>
      </c>
      <c r="F10" s="20" t="s">
        <v>45</v>
      </c>
      <c r="G10" s="20" t="s">
        <v>46</v>
      </c>
      <c r="H10" s="16" t="s">
        <v>20</v>
      </c>
      <c r="I10" s="16" t="s">
        <v>20</v>
      </c>
      <c r="J10" s="16" t="s">
        <v>21</v>
      </c>
      <c r="K10" s="16" t="s">
        <v>20</v>
      </c>
      <c r="L10" s="16" t="s">
        <v>20</v>
      </c>
      <c r="M10" s="16" t="s">
        <v>57</v>
      </c>
      <c r="N10" s="16" t="s">
        <v>20</v>
      </c>
      <c r="O10" s="16" t="s">
        <v>20</v>
      </c>
      <c r="P10" s="16" t="s">
        <v>20</v>
      </c>
      <c r="Q10" s="11" t="s">
        <v>21</v>
      </c>
      <c r="R10" s="16" t="s">
        <v>20</v>
      </c>
      <c r="S10" s="16" t="s">
        <v>20</v>
      </c>
      <c r="T10" s="11" t="s">
        <v>20</v>
      </c>
      <c r="U10" s="16" t="s">
        <v>20</v>
      </c>
      <c r="V10" s="16" t="s">
        <v>20</v>
      </c>
      <c r="W10" s="16" t="s">
        <v>20</v>
      </c>
      <c r="X10" s="11" t="s">
        <v>21</v>
      </c>
      <c r="Y10" s="16" t="s">
        <v>20</v>
      </c>
      <c r="Z10" s="16" t="s">
        <v>20</v>
      </c>
      <c r="AA10" s="16" t="s">
        <v>20</v>
      </c>
      <c r="AB10" s="16" t="s">
        <v>20</v>
      </c>
      <c r="AC10" s="16" t="s">
        <v>20</v>
      </c>
      <c r="AD10" s="16" t="s">
        <v>20</v>
      </c>
      <c r="AE10" s="11" t="s">
        <v>21</v>
      </c>
      <c r="AF10" s="16" t="s">
        <v>20</v>
      </c>
      <c r="AG10" s="16" t="s">
        <v>20</v>
      </c>
      <c r="AH10" s="16" t="s">
        <v>20</v>
      </c>
      <c r="AI10" s="11" t="s">
        <v>20</v>
      </c>
      <c r="AJ10" s="11" t="s">
        <v>20</v>
      </c>
      <c r="AK10" s="16" t="s">
        <v>20</v>
      </c>
      <c r="AL10" s="16"/>
      <c r="AM10" s="23">
        <f t="shared" si="0"/>
        <v>0</v>
      </c>
      <c r="AN10" s="23">
        <f t="shared" si="1"/>
        <v>0</v>
      </c>
      <c r="AO10" s="25">
        <f t="shared" si="2"/>
        <v>1</v>
      </c>
      <c r="AP10" s="28"/>
    </row>
    <row r="11" spans="1:42" s="12" customFormat="1" ht="17.399999999999999" x14ac:dyDescent="0.3">
      <c r="A11" s="1">
        <v>9</v>
      </c>
      <c r="B11" s="19" t="s">
        <v>58</v>
      </c>
      <c r="C11" s="20" t="s">
        <v>1</v>
      </c>
      <c r="D11" s="21" t="s">
        <v>59</v>
      </c>
      <c r="E11" s="21" t="s">
        <v>60</v>
      </c>
      <c r="F11" s="20" t="s">
        <v>29</v>
      </c>
      <c r="G11" s="20" t="s">
        <v>61</v>
      </c>
      <c r="H11" s="11" t="s">
        <v>22</v>
      </c>
      <c r="I11" s="11" t="s">
        <v>22</v>
      </c>
      <c r="J11" s="16" t="s">
        <v>21</v>
      </c>
      <c r="K11" s="11" t="s">
        <v>22</v>
      </c>
      <c r="L11" s="11" t="s">
        <v>22</v>
      </c>
      <c r="M11" s="16" t="s">
        <v>22</v>
      </c>
      <c r="N11" s="11" t="s">
        <v>22</v>
      </c>
      <c r="O11" s="11" t="s">
        <v>22</v>
      </c>
      <c r="P11" s="11" t="s">
        <v>22</v>
      </c>
      <c r="Q11" s="11" t="s">
        <v>21</v>
      </c>
      <c r="R11" s="11" t="s">
        <v>22</v>
      </c>
      <c r="S11" s="11" t="s">
        <v>22</v>
      </c>
      <c r="T11" s="11" t="s">
        <v>22</v>
      </c>
      <c r="U11" s="11" t="s">
        <v>22</v>
      </c>
      <c r="V11" s="11" t="s">
        <v>22</v>
      </c>
      <c r="W11" s="11" t="s">
        <v>22</v>
      </c>
      <c r="X11" s="11" t="s">
        <v>21</v>
      </c>
      <c r="Y11" s="11" t="s">
        <v>22</v>
      </c>
      <c r="Z11" s="11" t="s">
        <v>22</v>
      </c>
      <c r="AA11" s="11" t="s">
        <v>22</v>
      </c>
      <c r="AB11" s="16" t="s">
        <v>22</v>
      </c>
      <c r="AC11" s="16" t="s">
        <v>22</v>
      </c>
      <c r="AD11" s="16" t="s">
        <v>22</v>
      </c>
      <c r="AE11" s="11" t="s">
        <v>21</v>
      </c>
      <c r="AF11" s="16" t="s">
        <v>22</v>
      </c>
      <c r="AG11" s="16" t="s">
        <v>22</v>
      </c>
      <c r="AH11" s="16" t="s">
        <v>22</v>
      </c>
      <c r="AI11" s="11" t="s">
        <v>22</v>
      </c>
      <c r="AJ11" s="11" t="s">
        <v>22</v>
      </c>
      <c r="AK11" s="11" t="s">
        <v>22</v>
      </c>
      <c r="AL11" s="11"/>
      <c r="AM11" s="23">
        <f t="shared" si="0"/>
        <v>0</v>
      </c>
      <c r="AN11" s="23">
        <f t="shared" si="1"/>
        <v>0</v>
      </c>
      <c r="AO11" s="25">
        <f t="shared" si="2"/>
        <v>0</v>
      </c>
      <c r="AP11" s="28"/>
    </row>
    <row r="12" spans="1:42" s="12" customFormat="1" ht="41.4" x14ac:dyDescent="0.3">
      <c r="A12" s="1">
        <v>10</v>
      </c>
      <c r="B12" s="19" t="s">
        <v>62</v>
      </c>
      <c r="C12" s="20" t="s">
        <v>63</v>
      </c>
      <c r="D12" s="21" t="s">
        <v>64</v>
      </c>
      <c r="E12" s="20" t="s">
        <v>17</v>
      </c>
      <c r="F12" s="20" t="s">
        <v>35</v>
      </c>
      <c r="G12" s="20" t="s">
        <v>65</v>
      </c>
      <c r="H12" s="16" t="s">
        <v>20</v>
      </c>
      <c r="I12" s="16" t="s">
        <v>20</v>
      </c>
      <c r="J12" s="16" t="s">
        <v>21</v>
      </c>
      <c r="K12" s="16" t="s">
        <v>20</v>
      </c>
      <c r="L12" s="16" t="s">
        <v>20</v>
      </c>
      <c r="M12" s="16" t="s">
        <v>20</v>
      </c>
      <c r="N12" s="11" t="s">
        <v>20</v>
      </c>
      <c r="O12" s="11" t="s">
        <v>20</v>
      </c>
      <c r="P12" s="11" t="s">
        <v>20</v>
      </c>
      <c r="Q12" s="11" t="s">
        <v>21</v>
      </c>
      <c r="R12" s="11" t="s">
        <v>20</v>
      </c>
      <c r="S12" s="11" t="s">
        <v>20</v>
      </c>
      <c r="T12" s="11" t="s">
        <v>20</v>
      </c>
      <c r="U12" s="16" t="s">
        <v>20</v>
      </c>
      <c r="V12" s="16" t="s">
        <v>20</v>
      </c>
      <c r="W12" s="16" t="s">
        <v>20</v>
      </c>
      <c r="X12" s="11" t="s">
        <v>21</v>
      </c>
      <c r="Y12" s="16" t="s">
        <v>20</v>
      </c>
      <c r="Z12" s="16" t="s">
        <v>20</v>
      </c>
      <c r="AA12" s="11" t="s">
        <v>20</v>
      </c>
      <c r="AB12" s="16" t="s">
        <v>20</v>
      </c>
      <c r="AC12" s="16" t="s">
        <v>20</v>
      </c>
      <c r="AD12" s="16" t="s">
        <v>20</v>
      </c>
      <c r="AE12" s="11" t="s">
        <v>21</v>
      </c>
      <c r="AF12" s="16" t="s">
        <v>20</v>
      </c>
      <c r="AG12" s="16" t="s">
        <v>20</v>
      </c>
      <c r="AH12" s="16" t="s">
        <v>20</v>
      </c>
      <c r="AI12" s="11" t="s">
        <v>20</v>
      </c>
      <c r="AJ12" s="11" t="s">
        <v>20</v>
      </c>
      <c r="AK12" s="16" t="s">
        <v>20</v>
      </c>
      <c r="AL12" s="16"/>
      <c r="AM12" s="23">
        <f t="shared" si="0"/>
        <v>0</v>
      </c>
      <c r="AN12" s="23">
        <f t="shared" si="1"/>
        <v>0</v>
      </c>
      <c r="AO12" s="25">
        <f t="shared" si="2"/>
        <v>0</v>
      </c>
      <c r="AP12" s="28"/>
    </row>
    <row r="13" spans="1:42" s="12" customFormat="1" ht="17.399999999999999" x14ac:dyDescent="0.3">
      <c r="A13" s="1">
        <v>11</v>
      </c>
      <c r="B13" s="19" t="s">
        <v>66</v>
      </c>
      <c r="C13" s="20" t="s">
        <v>1</v>
      </c>
      <c r="D13" s="21" t="s">
        <v>67</v>
      </c>
      <c r="E13" s="21" t="s">
        <v>60</v>
      </c>
      <c r="F13" s="20" t="s">
        <v>29</v>
      </c>
      <c r="G13" s="20" t="s">
        <v>68</v>
      </c>
      <c r="H13" s="11" t="s">
        <v>22</v>
      </c>
      <c r="I13" s="11" t="s">
        <v>22</v>
      </c>
      <c r="J13" s="16" t="s">
        <v>21</v>
      </c>
      <c r="K13" s="11" t="s">
        <v>22</v>
      </c>
      <c r="L13" s="11" t="s">
        <v>22</v>
      </c>
      <c r="M13" s="16" t="s">
        <v>22</v>
      </c>
      <c r="N13" s="11" t="s">
        <v>22</v>
      </c>
      <c r="O13" s="11" t="s">
        <v>22</v>
      </c>
      <c r="P13" s="11" t="s">
        <v>22</v>
      </c>
      <c r="Q13" s="11" t="s">
        <v>21</v>
      </c>
      <c r="R13" s="11" t="s">
        <v>22</v>
      </c>
      <c r="S13" s="11" t="s">
        <v>22</v>
      </c>
      <c r="T13" s="11" t="s">
        <v>22</v>
      </c>
      <c r="U13" s="11" t="s">
        <v>22</v>
      </c>
      <c r="V13" s="11" t="s">
        <v>22</v>
      </c>
      <c r="W13" s="11" t="s">
        <v>22</v>
      </c>
      <c r="X13" s="11" t="s">
        <v>21</v>
      </c>
      <c r="Y13" s="11" t="s">
        <v>22</v>
      </c>
      <c r="Z13" s="11" t="s">
        <v>22</v>
      </c>
      <c r="AA13" s="11" t="s">
        <v>22</v>
      </c>
      <c r="AB13" s="16" t="s">
        <v>22</v>
      </c>
      <c r="AC13" s="16" t="s">
        <v>22</v>
      </c>
      <c r="AD13" s="16" t="s">
        <v>22</v>
      </c>
      <c r="AE13" s="11" t="s">
        <v>21</v>
      </c>
      <c r="AF13" s="16" t="s">
        <v>22</v>
      </c>
      <c r="AG13" s="16" t="s">
        <v>22</v>
      </c>
      <c r="AH13" s="16" t="s">
        <v>22</v>
      </c>
      <c r="AI13" s="11" t="s">
        <v>22</v>
      </c>
      <c r="AJ13" s="11" t="s">
        <v>22</v>
      </c>
      <c r="AK13" s="11" t="s">
        <v>22</v>
      </c>
      <c r="AL13" s="11"/>
      <c r="AM13" s="23">
        <f t="shared" si="0"/>
        <v>0</v>
      </c>
      <c r="AN13" s="23">
        <f t="shared" si="1"/>
        <v>0</v>
      </c>
      <c r="AO13" s="25">
        <f t="shared" si="2"/>
        <v>0</v>
      </c>
      <c r="AP13" s="30"/>
    </row>
    <row r="14" spans="1:42" s="12" customFormat="1" ht="17.399999999999999" x14ac:dyDescent="0.3">
      <c r="A14" s="1">
        <v>12</v>
      </c>
      <c r="B14" s="19">
        <v>20063141</v>
      </c>
      <c r="C14" s="20" t="s">
        <v>1</v>
      </c>
      <c r="D14" s="21" t="s">
        <v>69</v>
      </c>
      <c r="E14" s="21" t="s">
        <v>17</v>
      </c>
      <c r="F14" s="20" t="s">
        <v>18</v>
      </c>
      <c r="G14" s="20" t="s">
        <v>70</v>
      </c>
      <c r="H14" s="11" t="s">
        <v>20</v>
      </c>
      <c r="I14" s="11" t="s">
        <v>20</v>
      </c>
      <c r="J14" s="16" t="s">
        <v>21</v>
      </c>
      <c r="K14" s="11" t="s">
        <v>20</v>
      </c>
      <c r="L14" s="11" t="s">
        <v>20</v>
      </c>
      <c r="M14" s="16" t="s">
        <v>20</v>
      </c>
      <c r="N14" s="11" t="s">
        <v>20</v>
      </c>
      <c r="O14" s="11" t="s">
        <v>20</v>
      </c>
      <c r="P14" s="11" t="s">
        <v>20</v>
      </c>
      <c r="Q14" s="11" t="s">
        <v>21</v>
      </c>
      <c r="R14" s="11" t="s">
        <v>20</v>
      </c>
      <c r="S14" s="11" t="s">
        <v>20</v>
      </c>
      <c r="T14" s="11" t="s">
        <v>20</v>
      </c>
      <c r="U14" s="11" t="s">
        <v>20</v>
      </c>
      <c r="V14" s="11" t="s">
        <v>20</v>
      </c>
      <c r="W14" s="11" t="s">
        <v>20</v>
      </c>
      <c r="X14" s="11" t="s">
        <v>21</v>
      </c>
      <c r="Y14" s="11" t="s">
        <v>20</v>
      </c>
      <c r="Z14" s="11" t="s">
        <v>20</v>
      </c>
      <c r="AA14" s="11" t="s">
        <v>20</v>
      </c>
      <c r="AB14" s="16" t="s">
        <v>20</v>
      </c>
      <c r="AC14" s="16" t="s">
        <v>20</v>
      </c>
      <c r="AD14" s="16" t="s">
        <v>20</v>
      </c>
      <c r="AE14" s="11" t="s">
        <v>21</v>
      </c>
      <c r="AF14" s="16" t="s">
        <v>20</v>
      </c>
      <c r="AG14" s="16" t="s">
        <v>20</v>
      </c>
      <c r="AH14" s="16" t="s">
        <v>20</v>
      </c>
      <c r="AI14" s="11" t="s">
        <v>20</v>
      </c>
      <c r="AJ14" s="11" t="s">
        <v>20</v>
      </c>
      <c r="AK14" s="11" t="s">
        <v>20</v>
      </c>
      <c r="AL14" s="11"/>
      <c r="AM14" s="23">
        <f t="shared" si="0"/>
        <v>0</v>
      </c>
      <c r="AN14" s="23">
        <f t="shared" si="1"/>
        <v>0</v>
      </c>
      <c r="AO14" s="25">
        <f t="shared" si="2"/>
        <v>0</v>
      </c>
      <c r="AP14" s="28"/>
    </row>
    <row r="15" spans="1:42" s="12" customFormat="1" ht="17.399999999999999" x14ac:dyDescent="0.3">
      <c r="A15" s="1">
        <v>13</v>
      </c>
      <c r="B15" s="19" t="s">
        <v>71</v>
      </c>
      <c r="C15" s="20" t="s">
        <v>1</v>
      </c>
      <c r="D15" s="21" t="s">
        <v>72</v>
      </c>
      <c r="E15" s="21" t="s">
        <v>28</v>
      </c>
      <c r="F15" s="20" t="s">
        <v>18</v>
      </c>
      <c r="G15" s="20" t="s">
        <v>73</v>
      </c>
      <c r="H15" s="16" t="s">
        <v>22</v>
      </c>
      <c r="I15" s="16" t="s">
        <v>22</v>
      </c>
      <c r="J15" s="16" t="s">
        <v>21</v>
      </c>
      <c r="K15" s="16" t="s">
        <v>22</v>
      </c>
      <c r="L15" s="16" t="s">
        <v>22</v>
      </c>
      <c r="M15" s="16" t="s">
        <v>22</v>
      </c>
      <c r="N15" s="16" t="s">
        <v>22</v>
      </c>
      <c r="O15" s="16" t="s">
        <v>22</v>
      </c>
      <c r="P15" s="16" t="s">
        <v>22</v>
      </c>
      <c r="Q15" s="11" t="s">
        <v>21</v>
      </c>
      <c r="R15" s="16" t="s">
        <v>22</v>
      </c>
      <c r="S15" s="16" t="s">
        <v>22</v>
      </c>
      <c r="T15" s="11" t="s">
        <v>22</v>
      </c>
      <c r="U15" s="16" t="s">
        <v>22</v>
      </c>
      <c r="V15" s="16" t="s">
        <v>22</v>
      </c>
      <c r="W15" s="16" t="s">
        <v>20</v>
      </c>
      <c r="X15" s="11" t="s">
        <v>21</v>
      </c>
      <c r="Y15" s="16" t="s">
        <v>22</v>
      </c>
      <c r="Z15" s="16" t="s">
        <v>22</v>
      </c>
      <c r="AA15" s="11" t="s">
        <v>22</v>
      </c>
      <c r="AB15" s="16" t="s">
        <v>22</v>
      </c>
      <c r="AC15" s="16" t="s">
        <v>22</v>
      </c>
      <c r="AD15" s="16" t="s">
        <v>20</v>
      </c>
      <c r="AE15" s="11" t="s">
        <v>21</v>
      </c>
      <c r="AF15" s="16" t="s">
        <v>22</v>
      </c>
      <c r="AG15" s="16" t="s">
        <v>22</v>
      </c>
      <c r="AH15" s="16" t="s">
        <v>22</v>
      </c>
      <c r="AI15" s="11" t="s">
        <v>22</v>
      </c>
      <c r="AJ15" s="11" t="s">
        <v>22</v>
      </c>
      <c r="AK15" s="16" t="s">
        <v>22</v>
      </c>
      <c r="AL15" s="16"/>
      <c r="AM15" s="23">
        <f t="shared" si="0"/>
        <v>0</v>
      </c>
      <c r="AN15" s="23">
        <f t="shared" si="1"/>
        <v>0</v>
      </c>
      <c r="AO15" s="25">
        <f t="shared" si="2"/>
        <v>0</v>
      </c>
      <c r="AP15" s="28"/>
    </row>
    <row r="16" spans="1:42" s="12" customFormat="1" ht="39" customHeight="1" x14ac:dyDescent="0.3">
      <c r="A16" s="1">
        <v>14</v>
      </c>
      <c r="B16" s="19">
        <v>75750385</v>
      </c>
      <c r="C16" s="20" t="s">
        <v>1</v>
      </c>
      <c r="D16" s="21" t="s">
        <v>74</v>
      </c>
      <c r="E16" s="20" t="s">
        <v>28</v>
      </c>
      <c r="F16" s="20" t="s">
        <v>18</v>
      </c>
      <c r="G16" s="20" t="s">
        <v>75</v>
      </c>
      <c r="H16" s="16" t="s">
        <v>22</v>
      </c>
      <c r="I16" s="16" t="s">
        <v>22</v>
      </c>
      <c r="J16" s="16" t="s">
        <v>21</v>
      </c>
      <c r="K16" s="16" t="s">
        <v>22</v>
      </c>
      <c r="L16" s="16" t="s">
        <v>22</v>
      </c>
      <c r="M16" s="16" t="s">
        <v>22</v>
      </c>
      <c r="N16" s="16" t="s">
        <v>22</v>
      </c>
      <c r="O16" s="16" t="s">
        <v>22</v>
      </c>
      <c r="P16" s="16" t="s">
        <v>22</v>
      </c>
      <c r="Q16" s="11" t="s">
        <v>21</v>
      </c>
      <c r="R16" s="16" t="s">
        <v>22</v>
      </c>
      <c r="S16" s="16" t="s">
        <v>22</v>
      </c>
      <c r="T16" s="11" t="s">
        <v>22</v>
      </c>
      <c r="U16" s="16" t="s">
        <v>22</v>
      </c>
      <c r="V16" s="16" t="s">
        <v>22</v>
      </c>
      <c r="W16" s="16" t="s">
        <v>22</v>
      </c>
      <c r="X16" s="11" t="s">
        <v>21</v>
      </c>
      <c r="Y16" s="16" t="s">
        <v>22</v>
      </c>
      <c r="Z16" s="16" t="s">
        <v>22</v>
      </c>
      <c r="AA16" s="11" t="s">
        <v>22</v>
      </c>
      <c r="AB16" s="16" t="s">
        <v>22</v>
      </c>
      <c r="AC16" s="16" t="s">
        <v>22</v>
      </c>
      <c r="AD16" s="16" t="s">
        <v>22</v>
      </c>
      <c r="AE16" s="11" t="s">
        <v>21</v>
      </c>
      <c r="AF16" s="16" t="s">
        <v>22</v>
      </c>
      <c r="AG16" s="16" t="s">
        <v>22</v>
      </c>
      <c r="AH16" s="16" t="s">
        <v>22</v>
      </c>
      <c r="AI16" s="11" t="s">
        <v>22</v>
      </c>
      <c r="AJ16" s="11" t="s">
        <v>22</v>
      </c>
      <c r="AK16" s="16" t="s">
        <v>22</v>
      </c>
      <c r="AL16" s="16"/>
      <c r="AM16" s="23">
        <f t="shared" si="0"/>
        <v>0</v>
      </c>
      <c r="AN16" s="23">
        <f t="shared" si="1"/>
        <v>0</v>
      </c>
      <c r="AO16" s="25">
        <f t="shared" si="2"/>
        <v>0</v>
      </c>
      <c r="AP16" s="28"/>
    </row>
    <row r="17" spans="1:42" s="12" customFormat="1" ht="17.399999999999999" x14ac:dyDescent="0.3">
      <c r="A17" s="1">
        <v>15</v>
      </c>
      <c r="B17" s="19" t="s">
        <v>76</v>
      </c>
      <c r="C17" s="20" t="s">
        <v>1</v>
      </c>
      <c r="D17" s="21" t="s">
        <v>77</v>
      </c>
      <c r="E17" s="21" t="s">
        <v>17</v>
      </c>
      <c r="F17" s="20" t="s">
        <v>18</v>
      </c>
      <c r="G17" s="20" t="s">
        <v>78</v>
      </c>
      <c r="H17" s="11" t="s">
        <v>20</v>
      </c>
      <c r="I17" s="11" t="s">
        <v>20</v>
      </c>
      <c r="J17" s="16" t="s">
        <v>21</v>
      </c>
      <c r="K17" s="11" t="s">
        <v>20</v>
      </c>
      <c r="L17" s="11" t="s">
        <v>20</v>
      </c>
      <c r="M17" s="16" t="s">
        <v>20</v>
      </c>
      <c r="N17" s="11" t="s">
        <v>20</v>
      </c>
      <c r="O17" s="11" t="s">
        <v>20</v>
      </c>
      <c r="P17" s="11" t="s">
        <v>20</v>
      </c>
      <c r="Q17" s="11" t="s">
        <v>21</v>
      </c>
      <c r="R17" s="11" t="s">
        <v>20</v>
      </c>
      <c r="S17" s="11" t="s">
        <v>20</v>
      </c>
      <c r="T17" s="11" t="s">
        <v>20</v>
      </c>
      <c r="U17" s="11" t="s">
        <v>20</v>
      </c>
      <c r="V17" s="11" t="s">
        <v>20</v>
      </c>
      <c r="W17" s="11" t="s">
        <v>20</v>
      </c>
      <c r="X17" s="11" t="s">
        <v>21</v>
      </c>
      <c r="Y17" s="11" t="s">
        <v>22</v>
      </c>
      <c r="Z17" s="11" t="s">
        <v>22</v>
      </c>
      <c r="AA17" s="11" t="s">
        <v>22</v>
      </c>
      <c r="AB17" s="16" t="s">
        <v>22</v>
      </c>
      <c r="AC17" s="16" t="s">
        <v>22</v>
      </c>
      <c r="AD17" s="16" t="s">
        <v>22</v>
      </c>
      <c r="AE17" s="11" t="s">
        <v>21</v>
      </c>
      <c r="AF17" s="16" t="s">
        <v>22</v>
      </c>
      <c r="AG17" s="16" t="s">
        <v>22</v>
      </c>
      <c r="AH17" s="16" t="s">
        <v>22</v>
      </c>
      <c r="AI17" s="11" t="s">
        <v>22</v>
      </c>
      <c r="AJ17" s="11" t="s">
        <v>22</v>
      </c>
      <c r="AK17" s="11" t="s">
        <v>22</v>
      </c>
      <c r="AL17" s="11"/>
      <c r="AM17" s="23">
        <f t="shared" si="0"/>
        <v>0</v>
      </c>
      <c r="AN17" s="23">
        <f t="shared" si="1"/>
        <v>0</v>
      </c>
      <c r="AO17" s="25">
        <f t="shared" si="2"/>
        <v>0</v>
      </c>
      <c r="AP17" s="28"/>
    </row>
    <row r="18" spans="1:42" s="12" customFormat="1" ht="27.6" x14ac:dyDescent="0.3">
      <c r="A18" s="1">
        <v>16</v>
      </c>
      <c r="B18" s="19" t="s">
        <v>79</v>
      </c>
      <c r="C18" s="20" t="s">
        <v>80</v>
      </c>
      <c r="D18" s="21" t="s">
        <v>81</v>
      </c>
      <c r="E18" s="20" t="s">
        <v>17</v>
      </c>
      <c r="F18" s="20" t="s">
        <v>35</v>
      </c>
      <c r="G18" s="20" t="s">
        <v>82</v>
      </c>
      <c r="H18" s="16" t="s">
        <v>20</v>
      </c>
      <c r="I18" s="16" t="s">
        <v>20</v>
      </c>
      <c r="J18" s="16" t="s">
        <v>21</v>
      </c>
      <c r="K18" s="16" t="s">
        <v>20</v>
      </c>
      <c r="L18" s="16" t="s">
        <v>20</v>
      </c>
      <c r="M18" s="16" t="s">
        <v>20</v>
      </c>
      <c r="N18" s="16" t="s">
        <v>20</v>
      </c>
      <c r="O18" s="16" t="s">
        <v>20</v>
      </c>
      <c r="P18" s="16" t="s">
        <v>20</v>
      </c>
      <c r="Q18" s="11" t="s">
        <v>21</v>
      </c>
      <c r="R18" s="16" t="s">
        <v>20</v>
      </c>
      <c r="S18" s="16" t="s">
        <v>20</v>
      </c>
      <c r="T18" s="16" t="s">
        <v>20</v>
      </c>
      <c r="U18" s="16" t="s">
        <v>20</v>
      </c>
      <c r="V18" s="16" t="s">
        <v>20</v>
      </c>
      <c r="W18" s="16" t="s">
        <v>43</v>
      </c>
      <c r="X18" s="11" t="s">
        <v>21</v>
      </c>
      <c r="Y18" s="16" t="s">
        <v>20</v>
      </c>
      <c r="Z18" s="16" t="s">
        <v>20</v>
      </c>
      <c r="AA18" s="11" t="s">
        <v>20</v>
      </c>
      <c r="AB18" s="16" t="s">
        <v>20</v>
      </c>
      <c r="AC18" s="16" t="s">
        <v>20</v>
      </c>
      <c r="AD18" s="16" t="s">
        <v>20</v>
      </c>
      <c r="AE18" s="11" t="s">
        <v>21</v>
      </c>
      <c r="AF18" s="16" t="s">
        <v>20</v>
      </c>
      <c r="AG18" s="16" t="s">
        <v>20</v>
      </c>
      <c r="AH18" s="16" t="s">
        <v>20</v>
      </c>
      <c r="AI18" s="11" t="s">
        <v>20</v>
      </c>
      <c r="AJ18" s="11" t="s">
        <v>20</v>
      </c>
      <c r="AK18" s="16" t="s">
        <v>20</v>
      </c>
      <c r="AL18" s="16"/>
      <c r="AM18" s="23">
        <f t="shared" si="0"/>
        <v>0</v>
      </c>
      <c r="AN18" s="23">
        <f t="shared" si="1"/>
        <v>0</v>
      </c>
      <c r="AO18" s="25">
        <f t="shared" si="2"/>
        <v>0</v>
      </c>
      <c r="AP18" s="28"/>
    </row>
    <row r="19" spans="1:42" s="12" customFormat="1" ht="17.399999999999999" x14ac:dyDescent="0.3">
      <c r="A19" s="1">
        <v>17</v>
      </c>
      <c r="B19" s="19" t="s">
        <v>83</v>
      </c>
      <c r="C19" s="20" t="s">
        <v>1</v>
      </c>
      <c r="D19" s="21" t="s">
        <v>84</v>
      </c>
      <c r="E19" s="21" t="s">
        <v>34</v>
      </c>
      <c r="F19" s="20" t="s">
        <v>29</v>
      </c>
      <c r="G19" s="20" t="s">
        <v>61</v>
      </c>
      <c r="H19" s="16" t="s">
        <v>22</v>
      </c>
      <c r="I19" s="16" t="s">
        <v>22</v>
      </c>
      <c r="J19" s="16" t="s">
        <v>21</v>
      </c>
      <c r="K19" s="16" t="s">
        <v>22</v>
      </c>
      <c r="L19" s="16" t="s">
        <v>22</v>
      </c>
      <c r="M19" s="16" t="s">
        <v>22</v>
      </c>
      <c r="N19" s="16" t="s">
        <v>24</v>
      </c>
      <c r="O19" s="16" t="s">
        <v>24</v>
      </c>
      <c r="P19" s="16" t="s">
        <v>24</v>
      </c>
      <c r="Q19" s="16" t="s">
        <v>24</v>
      </c>
      <c r="R19" s="16" t="s">
        <v>24</v>
      </c>
      <c r="S19" s="16" t="s">
        <v>24</v>
      </c>
      <c r="T19" s="16" t="s">
        <v>24</v>
      </c>
      <c r="U19" s="16" t="s">
        <v>24</v>
      </c>
      <c r="V19" s="16" t="s">
        <v>24</v>
      </c>
      <c r="W19" s="16" t="s">
        <v>24</v>
      </c>
      <c r="X19" s="16" t="s">
        <v>24</v>
      </c>
      <c r="Y19" s="16" t="s">
        <v>24</v>
      </c>
      <c r="Z19" s="16" t="s">
        <v>24</v>
      </c>
      <c r="AA19" s="16" t="s">
        <v>24</v>
      </c>
      <c r="AB19" s="16" t="s">
        <v>24</v>
      </c>
      <c r="AC19" s="16" t="s">
        <v>24</v>
      </c>
      <c r="AD19" s="16" t="s">
        <v>24</v>
      </c>
      <c r="AE19" s="16" t="s">
        <v>24</v>
      </c>
      <c r="AF19" s="16" t="s">
        <v>24</v>
      </c>
      <c r="AG19" s="16" t="s">
        <v>24</v>
      </c>
      <c r="AH19" s="16" t="s">
        <v>24</v>
      </c>
      <c r="AI19" s="16" t="s">
        <v>24</v>
      </c>
      <c r="AJ19" s="16" t="s">
        <v>24</v>
      </c>
      <c r="AK19" s="16" t="s">
        <v>24</v>
      </c>
      <c r="AL19" s="16"/>
      <c r="AM19" s="23">
        <f t="shared" si="0"/>
        <v>0</v>
      </c>
      <c r="AN19" s="23">
        <f t="shared" si="1"/>
        <v>0</v>
      </c>
      <c r="AO19" s="25">
        <f t="shared" si="2"/>
        <v>0</v>
      </c>
      <c r="AP19" s="28"/>
    </row>
    <row r="20" spans="1:42" ht="17.399999999999999" x14ac:dyDescent="0.3">
      <c r="A20" s="1">
        <v>18</v>
      </c>
      <c r="B20" s="19" t="s">
        <v>85</v>
      </c>
      <c r="C20" s="20" t="s">
        <v>1</v>
      </c>
      <c r="D20" s="21" t="s">
        <v>86</v>
      </c>
      <c r="E20" s="21" t="s">
        <v>28</v>
      </c>
      <c r="F20" s="20" t="s">
        <v>45</v>
      </c>
      <c r="G20" s="20" t="s">
        <v>87</v>
      </c>
      <c r="H20" s="16" t="s">
        <v>22</v>
      </c>
      <c r="I20" s="16" t="s">
        <v>22</v>
      </c>
      <c r="J20" s="16" t="s">
        <v>21</v>
      </c>
      <c r="K20" s="16" t="s">
        <v>22</v>
      </c>
      <c r="L20" s="16" t="s">
        <v>22</v>
      </c>
      <c r="M20" s="16" t="s">
        <v>22</v>
      </c>
      <c r="N20" s="16" t="s">
        <v>22</v>
      </c>
      <c r="O20" s="16" t="s">
        <v>22</v>
      </c>
      <c r="P20" s="16" t="s">
        <v>22</v>
      </c>
      <c r="Q20" s="11" t="s">
        <v>21</v>
      </c>
      <c r="R20" s="16" t="s">
        <v>22</v>
      </c>
      <c r="S20" s="16" t="s">
        <v>22</v>
      </c>
      <c r="T20" s="11" t="s">
        <v>22</v>
      </c>
      <c r="U20" s="16" t="s">
        <v>22</v>
      </c>
      <c r="V20" s="16" t="s">
        <v>22</v>
      </c>
      <c r="W20" s="16" t="s">
        <v>20</v>
      </c>
      <c r="X20" s="11" t="s">
        <v>21</v>
      </c>
      <c r="Y20" s="16" t="s">
        <v>22</v>
      </c>
      <c r="Z20" s="16" t="s">
        <v>22</v>
      </c>
      <c r="AA20" s="11" t="s">
        <v>22</v>
      </c>
      <c r="AB20" s="16" t="s">
        <v>22</v>
      </c>
      <c r="AC20" s="16" t="s">
        <v>20</v>
      </c>
      <c r="AD20" s="16" t="s">
        <v>20</v>
      </c>
      <c r="AE20" s="11" t="s">
        <v>21</v>
      </c>
      <c r="AF20" s="16" t="s">
        <v>22</v>
      </c>
      <c r="AG20" s="16" t="s">
        <v>22</v>
      </c>
      <c r="AH20" s="16" t="s">
        <v>22</v>
      </c>
      <c r="AI20" s="11" t="s">
        <v>22</v>
      </c>
      <c r="AJ20" s="11" t="s">
        <v>22</v>
      </c>
      <c r="AK20" s="16" t="s">
        <v>22</v>
      </c>
      <c r="AL20" s="16"/>
      <c r="AM20" s="23">
        <f t="shared" si="0"/>
        <v>0</v>
      </c>
      <c r="AN20" s="23">
        <f t="shared" si="1"/>
        <v>0</v>
      </c>
      <c r="AO20" s="25">
        <f t="shared" si="2"/>
        <v>0</v>
      </c>
      <c r="AP20" s="28"/>
    </row>
    <row r="21" spans="1:42" ht="17.399999999999999" x14ac:dyDescent="0.3">
      <c r="A21" s="1">
        <v>19</v>
      </c>
      <c r="B21" s="19" t="s">
        <v>88</v>
      </c>
      <c r="C21" s="20" t="s">
        <v>1</v>
      </c>
      <c r="D21" s="21" t="s">
        <v>89</v>
      </c>
      <c r="E21" s="21" t="s">
        <v>17</v>
      </c>
      <c r="F21" s="20" t="s">
        <v>90</v>
      </c>
      <c r="G21" s="20" t="s">
        <v>91</v>
      </c>
      <c r="H21" s="16" t="s">
        <v>92</v>
      </c>
      <c r="I21" s="16" t="s">
        <v>92</v>
      </c>
      <c r="J21" s="16" t="s">
        <v>92</v>
      </c>
      <c r="K21" s="16" t="s">
        <v>92</v>
      </c>
      <c r="L21" s="16" t="s">
        <v>20</v>
      </c>
      <c r="M21" s="16" t="s">
        <v>20</v>
      </c>
      <c r="N21" s="16" t="s">
        <v>20</v>
      </c>
      <c r="O21" s="16" t="s">
        <v>20</v>
      </c>
      <c r="P21" s="16" t="s">
        <v>20</v>
      </c>
      <c r="Q21" s="11" t="s">
        <v>21</v>
      </c>
      <c r="R21" s="16" t="s">
        <v>24</v>
      </c>
      <c r="S21" s="16" t="s">
        <v>24</v>
      </c>
      <c r="T21" s="16" t="s">
        <v>24</v>
      </c>
      <c r="U21" s="16" t="s">
        <v>24</v>
      </c>
      <c r="V21" s="16" t="s">
        <v>24</v>
      </c>
      <c r="W21" s="16" t="s">
        <v>24</v>
      </c>
      <c r="X21" s="16" t="s">
        <v>24</v>
      </c>
      <c r="Y21" s="16" t="s">
        <v>24</v>
      </c>
      <c r="Z21" s="16" t="s">
        <v>24</v>
      </c>
      <c r="AA21" s="16" t="s">
        <v>24</v>
      </c>
      <c r="AB21" s="16" t="s">
        <v>24</v>
      </c>
      <c r="AC21" s="16" t="s">
        <v>24</v>
      </c>
      <c r="AD21" s="16" t="s">
        <v>24</v>
      </c>
      <c r="AE21" s="16" t="s">
        <v>24</v>
      </c>
      <c r="AF21" s="16" t="s">
        <v>24</v>
      </c>
      <c r="AG21" s="16" t="s">
        <v>24</v>
      </c>
      <c r="AH21" s="16" t="s">
        <v>24</v>
      </c>
      <c r="AI21" s="16" t="s">
        <v>24</v>
      </c>
      <c r="AJ21" s="16" t="s">
        <v>24</v>
      </c>
      <c r="AK21" s="16" t="s">
        <v>24</v>
      </c>
      <c r="AL21" s="16"/>
      <c r="AM21" s="23">
        <f t="shared" si="0"/>
        <v>0</v>
      </c>
      <c r="AN21" s="23">
        <f t="shared" si="1"/>
        <v>0</v>
      </c>
      <c r="AO21" s="25">
        <f t="shared" si="2"/>
        <v>0</v>
      </c>
      <c r="AP21" s="28"/>
    </row>
    <row r="22" spans="1:42" ht="17.399999999999999" x14ac:dyDescent="0.3">
      <c r="A22" s="1">
        <v>20</v>
      </c>
      <c r="B22" s="19" t="s">
        <v>93</v>
      </c>
      <c r="C22" s="20" t="s">
        <v>1</v>
      </c>
      <c r="D22" s="21" t="s">
        <v>94</v>
      </c>
      <c r="E22" s="21" t="s">
        <v>17</v>
      </c>
      <c r="F22" s="20" t="s">
        <v>90</v>
      </c>
      <c r="G22" s="20" t="s">
        <v>91</v>
      </c>
      <c r="H22" s="16" t="s">
        <v>92</v>
      </c>
      <c r="I22" s="16" t="s">
        <v>92</v>
      </c>
      <c r="J22" s="16" t="s">
        <v>92</v>
      </c>
      <c r="K22" s="16" t="s">
        <v>92</v>
      </c>
      <c r="L22" s="16" t="s">
        <v>20</v>
      </c>
      <c r="M22" s="16" t="s">
        <v>20</v>
      </c>
      <c r="N22" s="16" t="s">
        <v>20</v>
      </c>
      <c r="O22" s="16" t="s">
        <v>20</v>
      </c>
      <c r="P22" s="16" t="s">
        <v>20</v>
      </c>
      <c r="Q22" s="11" t="s">
        <v>21</v>
      </c>
      <c r="R22" s="16" t="s">
        <v>20</v>
      </c>
      <c r="S22" s="16" t="s">
        <v>20</v>
      </c>
      <c r="T22" s="11" t="s">
        <v>20</v>
      </c>
      <c r="U22" s="16" t="s">
        <v>20</v>
      </c>
      <c r="V22" s="16" t="s">
        <v>20</v>
      </c>
      <c r="W22" s="16" t="s">
        <v>57</v>
      </c>
      <c r="X22" s="11" t="s">
        <v>21</v>
      </c>
      <c r="Y22" s="16" t="s">
        <v>20</v>
      </c>
      <c r="Z22" s="16" t="s">
        <v>20</v>
      </c>
      <c r="AA22" s="16" t="s">
        <v>20</v>
      </c>
      <c r="AB22" s="16" t="s">
        <v>20</v>
      </c>
      <c r="AC22" s="16" t="s">
        <v>20</v>
      </c>
      <c r="AD22" s="16" t="s">
        <v>20</v>
      </c>
      <c r="AE22" s="11" t="s">
        <v>21</v>
      </c>
      <c r="AF22" s="16" t="s">
        <v>20</v>
      </c>
      <c r="AG22" s="16" t="s">
        <v>20</v>
      </c>
      <c r="AH22" s="16" t="s">
        <v>20</v>
      </c>
      <c r="AI22" s="11" t="s">
        <v>20</v>
      </c>
      <c r="AJ22" s="11" t="s">
        <v>20</v>
      </c>
      <c r="AK22" s="16" t="s">
        <v>20</v>
      </c>
      <c r="AL22" s="16"/>
      <c r="AM22" s="23">
        <f t="shared" si="0"/>
        <v>0</v>
      </c>
      <c r="AN22" s="23">
        <f t="shared" si="1"/>
        <v>0</v>
      </c>
      <c r="AO22" s="25">
        <f t="shared" si="2"/>
        <v>1</v>
      </c>
      <c r="AP22" s="29"/>
    </row>
    <row r="23" spans="1:42" s="12" customFormat="1" ht="27.6" x14ac:dyDescent="0.3">
      <c r="A23" s="1">
        <v>21</v>
      </c>
      <c r="B23" s="19" t="s">
        <v>95</v>
      </c>
      <c r="C23" s="20" t="s">
        <v>1</v>
      </c>
      <c r="D23" s="21" t="s">
        <v>96</v>
      </c>
      <c r="E23" s="20" t="s">
        <v>17</v>
      </c>
      <c r="F23" s="20" t="s">
        <v>35</v>
      </c>
      <c r="G23" s="20" t="s">
        <v>65</v>
      </c>
      <c r="H23" s="16" t="s">
        <v>20</v>
      </c>
      <c r="I23" s="16" t="s">
        <v>20</v>
      </c>
      <c r="J23" s="16" t="s">
        <v>21</v>
      </c>
      <c r="K23" s="16" t="s">
        <v>20</v>
      </c>
      <c r="L23" s="16" t="s">
        <v>20</v>
      </c>
      <c r="M23" s="16" t="s">
        <v>20</v>
      </c>
      <c r="N23" s="16" t="s">
        <v>20</v>
      </c>
      <c r="O23" s="16" t="s">
        <v>20</v>
      </c>
      <c r="P23" s="16" t="s">
        <v>20</v>
      </c>
      <c r="Q23" s="11" t="s">
        <v>21</v>
      </c>
      <c r="R23" s="16" t="s">
        <v>20</v>
      </c>
      <c r="S23" s="16" t="s">
        <v>20</v>
      </c>
      <c r="T23" s="11" t="s">
        <v>20</v>
      </c>
      <c r="U23" s="16" t="s">
        <v>20</v>
      </c>
      <c r="V23" s="16" t="s">
        <v>20</v>
      </c>
      <c r="W23" s="16" t="s">
        <v>20</v>
      </c>
      <c r="X23" s="11" t="s">
        <v>21</v>
      </c>
      <c r="Y23" s="16" t="s">
        <v>20</v>
      </c>
      <c r="Z23" s="16" t="s">
        <v>20</v>
      </c>
      <c r="AA23" s="11" t="s">
        <v>20</v>
      </c>
      <c r="AB23" s="16" t="s">
        <v>20</v>
      </c>
      <c r="AC23" s="16" t="s">
        <v>20</v>
      </c>
      <c r="AD23" s="16" t="s">
        <v>20</v>
      </c>
      <c r="AE23" s="11" t="s">
        <v>21</v>
      </c>
      <c r="AF23" s="16" t="s">
        <v>20</v>
      </c>
      <c r="AG23" s="16" t="s">
        <v>20</v>
      </c>
      <c r="AH23" s="16" t="s">
        <v>20</v>
      </c>
      <c r="AI23" s="16" t="s">
        <v>20</v>
      </c>
      <c r="AJ23" s="16" t="s">
        <v>20</v>
      </c>
      <c r="AK23" s="16" t="s">
        <v>20</v>
      </c>
      <c r="AL23" s="16"/>
      <c r="AM23" s="23">
        <f t="shared" si="0"/>
        <v>0</v>
      </c>
      <c r="AN23" s="23">
        <f t="shared" si="1"/>
        <v>0</v>
      </c>
      <c r="AO23" s="25">
        <f t="shared" si="2"/>
        <v>0</v>
      </c>
      <c r="AP23" s="28"/>
    </row>
    <row r="24" spans="1:42" s="12" customFormat="1" ht="27.6" x14ac:dyDescent="0.3">
      <c r="A24" s="1">
        <v>22</v>
      </c>
      <c r="B24" s="19">
        <v>73812432</v>
      </c>
      <c r="C24" s="20" t="s">
        <v>1</v>
      </c>
      <c r="D24" s="21" t="s">
        <v>97</v>
      </c>
      <c r="E24" s="21" t="s">
        <v>28</v>
      </c>
      <c r="F24" s="20" t="s">
        <v>45</v>
      </c>
      <c r="G24" s="20" t="s">
        <v>98</v>
      </c>
      <c r="H24" s="16" t="s">
        <v>99</v>
      </c>
      <c r="I24" s="16" t="s">
        <v>99</v>
      </c>
      <c r="J24" s="16" t="s">
        <v>21</v>
      </c>
      <c r="K24" s="16" t="s">
        <v>22</v>
      </c>
      <c r="L24" s="16" t="s">
        <v>47</v>
      </c>
      <c r="M24" s="16" t="s">
        <v>47</v>
      </c>
      <c r="N24" s="16" t="s">
        <v>47</v>
      </c>
      <c r="O24" s="16" t="s">
        <v>47</v>
      </c>
      <c r="P24" s="16" t="s">
        <v>47</v>
      </c>
      <c r="Q24" s="11" t="s">
        <v>47</v>
      </c>
      <c r="R24" s="16" t="s">
        <v>47</v>
      </c>
      <c r="S24" s="16" t="s">
        <v>47</v>
      </c>
      <c r="T24" s="11" t="s">
        <v>47</v>
      </c>
      <c r="U24" s="16" t="s">
        <v>47</v>
      </c>
      <c r="V24" s="16" t="s">
        <v>47</v>
      </c>
      <c r="W24" s="16" t="s">
        <v>47</v>
      </c>
      <c r="X24" s="16" t="s">
        <v>47</v>
      </c>
      <c r="Y24" s="16" t="s">
        <v>47</v>
      </c>
      <c r="Z24" s="16" t="s">
        <v>47</v>
      </c>
      <c r="AA24" s="16" t="s">
        <v>47</v>
      </c>
      <c r="AB24" s="16" t="s">
        <v>47</v>
      </c>
      <c r="AC24" s="16" t="s">
        <v>47</v>
      </c>
      <c r="AD24" s="16" t="s">
        <v>47</v>
      </c>
      <c r="AE24" s="16" t="s">
        <v>47</v>
      </c>
      <c r="AF24" s="16" t="s">
        <v>47</v>
      </c>
      <c r="AG24" s="16" t="s">
        <v>47</v>
      </c>
      <c r="AH24" s="16" t="s">
        <v>47</v>
      </c>
      <c r="AI24" s="16" t="s">
        <v>47</v>
      </c>
      <c r="AJ24" s="16" t="s">
        <v>47</v>
      </c>
      <c r="AK24" s="16" t="s">
        <v>47</v>
      </c>
      <c r="AL24" s="16"/>
      <c r="AM24" s="23">
        <f t="shared" si="0"/>
        <v>2</v>
      </c>
      <c r="AN24" s="23">
        <f t="shared" si="1"/>
        <v>26</v>
      </c>
      <c r="AO24" s="25">
        <f t="shared" si="2"/>
        <v>0</v>
      </c>
      <c r="AP24" s="28"/>
    </row>
    <row r="25" spans="1:42" ht="17.399999999999999" x14ac:dyDescent="0.3">
      <c r="A25" s="1">
        <v>28</v>
      </c>
      <c r="B25" s="19" t="s">
        <v>100</v>
      </c>
      <c r="C25" s="20" t="s">
        <v>1</v>
      </c>
      <c r="D25" s="21" t="s">
        <v>101</v>
      </c>
      <c r="E25" s="21" t="s">
        <v>17</v>
      </c>
      <c r="F25" s="20" t="s">
        <v>45</v>
      </c>
      <c r="G25" s="20" t="s">
        <v>46</v>
      </c>
      <c r="H25" s="16" t="s">
        <v>92</v>
      </c>
      <c r="I25" s="16" t="s">
        <v>92</v>
      </c>
      <c r="J25" s="16" t="s">
        <v>92</v>
      </c>
      <c r="K25" s="16" t="s">
        <v>92</v>
      </c>
      <c r="L25" s="16" t="s">
        <v>92</v>
      </c>
      <c r="M25" s="16" t="s">
        <v>92</v>
      </c>
      <c r="N25" s="16" t="s">
        <v>92</v>
      </c>
      <c r="O25" s="16" t="s">
        <v>92</v>
      </c>
      <c r="P25" s="16" t="s">
        <v>92</v>
      </c>
      <c r="Q25" s="16" t="s">
        <v>92</v>
      </c>
      <c r="R25" s="16" t="s">
        <v>92</v>
      </c>
      <c r="S25" s="16" t="s">
        <v>92</v>
      </c>
      <c r="T25" s="16" t="s">
        <v>92</v>
      </c>
      <c r="U25" s="16" t="s">
        <v>92</v>
      </c>
      <c r="V25" s="16" t="s">
        <v>92</v>
      </c>
      <c r="W25" s="16" t="s">
        <v>92</v>
      </c>
      <c r="X25" s="16" t="s">
        <v>92</v>
      </c>
      <c r="Y25" s="16" t="s">
        <v>57</v>
      </c>
      <c r="Z25" s="16" t="s">
        <v>22</v>
      </c>
      <c r="AA25" s="11" t="s">
        <v>23</v>
      </c>
      <c r="AB25" s="16" t="s">
        <v>22</v>
      </c>
      <c r="AC25" s="16" t="s">
        <v>23</v>
      </c>
      <c r="AD25" s="16" t="s">
        <v>23</v>
      </c>
      <c r="AE25" s="11" t="s">
        <v>21</v>
      </c>
      <c r="AF25" s="16" t="s">
        <v>22</v>
      </c>
      <c r="AG25" s="16" t="s">
        <v>22</v>
      </c>
      <c r="AH25" s="16" t="s">
        <v>22</v>
      </c>
      <c r="AI25" s="16" t="s">
        <v>57</v>
      </c>
      <c r="AJ25" s="16" t="s">
        <v>22</v>
      </c>
      <c r="AK25" s="16" t="s">
        <v>22</v>
      </c>
      <c r="AL25" s="16"/>
      <c r="AM25" s="23">
        <f t="shared" si="0"/>
        <v>0</v>
      </c>
      <c r="AN25" s="23">
        <f t="shared" si="1"/>
        <v>0</v>
      </c>
      <c r="AO25" s="25">
        <f t="shared" si="2"/>
        <v>2</v>
      </c>
      <c r="AP25" s="28"/>
    </row>
    <row r="26" spans="1:42" s="12" customFormat="1" ht="17.399999999999999" x14ac:dyDescent="0.3">
      <c r="A26" s="1">
        <v>23</v>
      </c>
      <c r="B26" s="19">
        <v>76689286</v>
      </c>
      <c r="C26" s="20" t="s">
        <v>1</v>
      </c>
      <c r="D26" s="21" t="s">
        <v>102</v>
      </c>
      <c r="E26" s="20" t="s">
        <v>60</v>
      </c>
      <c r="F26" s="20" t="s">
        <v>29</v>
      </c>
      <c r="G26" s="20" t="s">
        <v>103</v>
      </c>
      <c r="H26" s="11" t="s">
        <v>20</v>
      </c>
      <c r="I26" s="11" t="s">
        <v>20</v>
      </c>
      <c r="J26" s="16" t="s">
        <v>21</v>
      </c>
      <c r="K26" s="11" t="s">
        <v>20</v>
      </c>
      <c r="L26" s="11" t="s">
        <v>20</v>
      </c>
      <c r="M26" s="16" t="s">
        <v>20</v>
      </c>
      <c r="N26" s="11" t="s">
        <v>20</v>
      </c>
      <c r="O26" s="11" t="s">
        <v>20</v>
      </c>
      <c r="P26" s="11" t="s">
        <v>20</v>
      </c>
      <c r="Q26" s="11" t="s">
        <v>21</v>
      </c>
      <c r="R26" s="11" t="s">
        <v>20</v>
      </c>
      <c r="S26" s="11" t="s">
        <v>20</v>
      </c>
      <c r="T26" s="11" t="s">
        <v>20</v>
      </c>
      <c r="U26" s="11" t="s">
        <v>20</v>
      </c>
      <c r="V26" s="11" t="s">
        <v>20</v>
      </c>
      <c r="W26" s="11" t="s">
        <v>20</v>
      </c>
      <c r="X26" s="11" t="s">
        <v>21</v>
      </c>
      <c r="Y26" s="11" t="s">
        <v>20</v>
      </c>
      <c r="Z26" s="11" t="s">
        <v>20</v>
      </c>
      <c r="AA26" s="11" t="s">
        <v>20</v>
      </c>
      <c r="AB26" s="11" t="s">
        <v>20</v>
      </c>
      <c r="AC26" s="11" t="s">
        <v>20</v>
      </c>
      <c r="AD26" s="11" t="s">
        <v>20</v>
      </c>
      <c r="AE26" s="11" t="s">
        <v>21</v>
      </c>
      <c r="AF26" s="11" t="s">
        <v>20</v>
      </c>
      <c r="AG26" s="11" t="s">
        <v>20</v>
      </c>
      <c r="AH26" s="11" t="s">
        <v>20</v>
      </c>
      <c r="AI26" s="11" t="s">
        <v>20</v>
      </c>
      <c r="AJ26" s="11" t="s">
        <v>20</v>
      </c>
      <c r="AK26" s="11" t="s">
        <v>20</v>
      </c>
      <c r="AL26" s="11"/>
      <c r="AM26" s="23">
        <f t="shared" si="0"/>
        <v>0</v>
      </c>
      <c r="AN26" s="23">
        <f t="shared" si="1"/>
        <v>0</v>
      </c>
      <c r="AO26" s="25">
        <f t="shared" si="2"/>
        <v>0</v>
      </c>
      <c r="AP26" s="28"/>
    </row>
    <row r="27" spans="1:42" s="12" customFormat="1" ht="27.6" x14ac:dyDescent="0.3">
      <c r="A27" s="1">
        <v>24</v>
      </c>
      <c r="B27" s="19">
        <v>41754198</v>
      </c>
      <c r="C27" s="20" t="s">
        <v>1</v>
      </c>
      <c r="D27" s="21" t="s">
        <v>104</v>
      </c>
      <c r="E27" s="21" t="s">
        <v>34</v>
      </c>
      <c r="F27" s="20" t="s">
        <v>35</v>
      </c>
      <c r="G27" s="20" t="s">
        <v>105</v>
      </c>
      <c r="H27" s="11" t="s">
        <v>37</v>
      </c>
      <c r="I27" s="11" t="s">
        <v>38</v>
      </c>
      <c r="J27" s="16" t="s">
        <v>21</v>
      </c>
      <c r="K27" s="11" t="s">
        <v>22</v>
      </c>
      <c r="L27" s="11" t="s">
        <v>22</v>
      </c>
      <c r="M27" s="16" t="s">
        <v>22</v>
      </c>
      <c r="N27" s="16" t="s">
        <v>22</v>
      </c>
      <c r="O27" s="16" t="s">
        <v>22</v>
      </c>
      <c r="P27" s="11" t="s">
        <v>38</v>
      </c>
      <c r="Q27" s="11" t="s">
        <v>21</v>
      </c>
      <c r="R27" s="11" t="s">
        <v>22</v>
      </c>
      <c r="S27" s="11" t="s">
        <v>22</v>
      </c>
      <c r="T27" s="11" t="s">
        <v>22</v>
      </c>
      <c r="U27" s="11" t="s">
        <v>22</v>
      </c>
      <c r="V27" s="11" t="s">
        <v>22</v>
      </c>
      <c r="W27" s="11" t="s">
        <v>38</v>
      </c>
      <c r="X27" s="11" t="s">
        <v>21</v>
      </c>
      <c r="Y27" s="11" t="s">
        <v>23</v>
      </c>
      <c r="Z27" s="11" t="s">
        <v>22</v>
      </c>
      <c r="AA27" s="11" t="s">
        <v>22</v>
      </c>
      <c r="AB27" s="11" t="s">
        <v>22</v>
      </c>
      <c r="AC27" s="11" t="s">
        <v>23</v>
      </c>
      <c r="AD27" s="11" t="s">
        <v>23</v>
      </c>
      <c r="AE27" s="11" t="s">
        <v>21</v>
      </c>
      <c r="AF27" s="11" t="s">
        <v>23</v>
      </c>
      <c r="AG27" s="11" t="s">
        <v>38</v>
      </c>
      <c r="AH27" s="11" t="s">
        <v>22</v>
      </c>
      <c r="AI27" s="11" t="s">
        <v>39</v>
      </c>
      <c r="AJ27" s="11" t="s">
        <v>22</v>
      </c>
      <c r="AK27" s="11" t="s">
        <v>22</v>
      </c>
      <c r="AL27" s="11"/>
      <c r="AM27" s="23">
        <f t="shared" si="0"/>
        <v>0</v>
      </c>
      <c r="AN27" s="23">
        <f t="shared" si="1"/>
        <v>0</v>
      </c>
      <c r="AO27" s="25">
        <f t="shared" si="2"/>
        <v>0</v>
      </c>
      <c r="AP27" s="28"/>
    </row>
    <row r="28" spans="1:42" s="12" customFormat="1" ht="17.399999999999999" x14ac:dyDescent="0.3">
      <c r="A28" s="1">
        <v>25</v>
      </c>
      <c r="B28" s="19" t="s">
        <v>106</v>
      </c>
      <c r="C28" s="20" t="s">
        <v>1</v>
      </c>
      <c r="D28" s="21" t="s">
        <v>107</v>
      </c>
      <c r="E28" s="21" t="s">
        <v>28</v>
      </c>
      <c r="F28" s="20" t="s">
        <v>50</v>
      </c>
      <c r="G28" s="20" t="s">
        <v>51</v>
      </c>
      <c r="H28" s="11" t="s">
        <v>92</v>
      </c>
      <c r="I28" s="11" t="s">
        <v>92</v>
      </c>
      <c r="J28" s="11" t="s">
        <v>92</v>
      </c>
      <c r="K28" s="11" t="s">
        <v>92</v>
      </c>
      <c r="L28" s="11" t="s">
        <v>92</v>
      </c>
      <c r="M28" s="11" t="s">
        <v>92</v>
      </c>
      <c r="N28" s="11" t="s">
        <v>92</v>
      </c>
      <c r="O28" s="11" t="s">
        <v>92</v>
      </c>
      <c r="P28" s="11" t="s">
        <v>92</v>
      </c>
      <c r="Q28" s="11" t="s">
        <v>92</v>
      </c>
      <c r="R28" s="11" t="s">
        <v>92</v>
      </c>
      <c r="S28" s="11" t="s">
        <v>92</v>
      </c>
      <c r="T28" s="11" t="s">
        <v>22</v>
      </c>
      <c r="U28" s="11" t="s">
        <v>22</v>
      </c>
      <c r="V28" s="11" t="s">
        <v>22</v>
      </c>
      <c r="W28" s="11" t="s">
        <v>31</v>
      </c>
      <c r="X28" s="11" t="s">
        <v>21</v>
      </c>
      <c r="Y28" s="11" t="s">
        <v>22</v>
      </c>
      <c r="Z28" s="11" t="s">
        <v>22</v>
      </c>
      <c r="AA28" s="11" t="s">
        <v>22</v>
      </c>
      <c r="AB28" s="11" t="s">
        <v>24</v>
      </c>
      <c r="AC28" s="11" t="s">
        <v>24</v>
      </c>
      <c r="AD28" s="11" t="s">
        <v>24</v>
      </c>
      <c r="AE28" s="11" t="s">
        <v>24</v>
      </c>
      <c r="AF28" s="11" t="s">
        <v>24</v>
      </c>
      <c r="AG28" s="11" t="s">
        <v>24</v>
      </c>
      <c r="AH28" s="11" t="s">
        <v>24</v>
      </c>
      <c r="AI28" s="11" t="s">
        <v>24</v>
      </c>
      <c r="AJ28" s="11" t="s">
        <v>24</v>
      </c>
      <c r="AK28" s="11" t="s">
        <v>24</v>
      </c>
      <c r="AL28" s="11"/>
      <c r="AM28" s="23"/>
      <c r="AN28" s="23"/>
      <c r="AO28" s="25"/>
      <c r="AP28" s="28"/>
    </row>
    <row r="29" spans="1:42" s="12" customFormat="1" ht="17.399999999999999" x14ac:dyDescent="0.3">
      <c r="A29" s="1">
        <v>26</v>
      </c>
      <c r="B29" s="19" t="s">
        <v>108</v>
      </c>
      <c r="C29" s="20" t="s">
        <v>1</v>
      </c>
      <c r="D29" s="21" t="s">
        <v>109</v>
      </c>
      <c r="E29" s="21" t="s">
        <v>34</v>
      </c>
      <c r="F29" s="20" t="s">
        <v>29</v>
      </c>
      <c r="G29" s="20" t="s">
        <v>68</v>
      </c>
      <c r="H29" s="11" t="s">
        <v>22</v>
      </c>
      <c r="I29" s="11" t="s">
        <v>22</v>
      </c>
      <c r="J29" s="16" t="s">
        <v>21</v>
      </c>
      <c r="K29" s="16" t="s">
        <v>22</v>
      </c>
      <c r="L29" s="16" t="s">
        <v>22</v>
      </c>
      <c r="M29" s="16" t="s">
        <v>22</v>
      </c>
      <c r="N29" s="16" t="s">
        <v>22</v>
      </c>
      <c r="O29" s="16" t="s">
        <v>22</v>
      </c>
      <c r="P29" s="16" t="s">
        <v>22</v>
      </c>
      <c r="Q29" s="11" t="s">
        <v>21</v>
      </c>
      <c r="R29" s="16" t="s">
        <v>22</v>
      </c>
      <c r="S29" s="16" t="s">
        <v>22</v>
      </c>
      <c r="T29" s="16" t="s">
        <v>22</v>
      </c>
      <c r="U29" s="16" t="s">
        <v>22</v>
      </c>
      <c r="V29" s="16" t="s">
        <v>22</v>
      </c>
      <c r="W29" s="16" t="s">
        <v>22</v>
      </c>
      <c r="X29" s="11" t="s">
        <v>21</v>
      </c>
      <c r="Y29" s="16" t="s">
        <v>22</v>
      </c>
      <c r="Z29" s="16" t="s">
        <v>22</v>
      </c>
      <c r="AA29" s="11" t="s">
        <v>22</v>
      </c>
      <c r="AB29" s="16" t="s">
        <v>22</v>
      </c>
      <c r="AC29" s="16" t="s">
        <v>22</v>
      </c>
      <c r="AD29" s="16" t="s">
        <v>22</v>
      </c>
      <c r="AE29" s="11" t="s">
        <v>21</v>
      </c>
      <c r="AF29" s="16" t="s">
        <v>22</v>
      </c>
      <c r="AG29" s="16" t="s">
        <v>22</v>
      </c>
      <c r="AH29" s="16" t="s">
        <v>22</v>
      </c>
      <c r="AI29" s="16" t="s">
        <v>22</v>
      </c>
      <c r="AJ29" s="16" t="s">
        <v>22</v>
      </c>
      <c r="AK29" s="16" t="s">
        <v>22</v>
      </c>
      <c r="AL29" s="16"/>
      <c r="AM29" s="23">
        <f>COUNTIFS(H29:AK29,"DM")</f>
        <v>0</v>
      </c>
      <c r="AN29" s="23">
        <f>COUNTIFS(H29:AK29,"V")</f>
        <v>0</v>
      </c>
      <c r="AO29" s="25">
        <f>COUNTIFS(H29:AK29,"FALTA")</f>
        <v>0</v>
      </c>
      <c r="AP29" s="28"/>
    </row>
    <row r="30" spans="1:42" ht="17.399999999999999" x14ac:dyDescent="0.3">
      <c r="A30" s="1">
        <v>27</v>
      </c>
      <c r="B30" s="19" t="s">
        <v>110</v>
      </c>
      <c r="C30" s="20" t="s">
        <v>1</v>
      </c>
      <c r="D30" s="21" t="s">
        <v>111</v>
      </c>
      <c r="E30" s="21" t="s">
        <v>17</v>
      </c>
      <c r="F30" s="20" t="s">
        <v>45</v>
      </c>
      <c r="G30" s="20" t="s">
        <v>46</v>
      </c>
      <c r="H30" s="16" t="s">
        <v>20</v>
      </c>
      <c r="I30" s="16" t="s">
        <v>20</v>
      </c>
      <c r="J30" s="16" t="s">
        <v>21</v>
      </c>
      <c r="K30" s="16" t="s">
        <v>20</v>
      </c>
      <c r="L30" s="16" t="s">
        <v>20</v>
      </c>
      <c r="M30" s="16" t="s">
        <v>20</v>
      </c>
      <c r="N30" s="16" t="s">
        <v>20</v>
      </c>
      <c r="O30" s="16" t="s">
        <v>20</v>
      </c>
      <c r="P30" s="16" t="s">
        <v>42</v>
      </c>
      <c r="Q30" s="11" t="s">
        <v>21</v>
      </c>
      <c r="R30" s="16" t="s">
        <v>20</v>
      </c>
      <c r="S30" s="16" t="s">
        <v>20</v>
      </c>
      <c r="T30" s="16" t="s">
        <v>20</v>
      </c>
      <c r="U30" s="16" t="s">
        <v>20</v>
      </c>
      <c r="V30" s="16" t="s">
        <v>20</v>
      </c>
      <c r="W30" s="16" t="s">
        <v>43</v>
      </c>
      <c r="X30" s="11" t="s">
        <v>21</v>
      </c>
      <c r="Y30" s="16" t="s">
        <v>20</v>
      </c>
      <c r="Z30" s="16" t="s">
        <v>20</v>
      </c>
      <c r="AA30" s="11" t="s">
        <v>20</v>
      </c>
      <c r="AB30" s="16" t="s">
        <v>20</v>
      </c>
      <c r="AC30" s="16" t="s">
        <v>20</v>
      </c>
      <c r="AD30" s="16" t="s">
        <v>20</v>
      </c>
      <c r="AE30" s="11" t="s">
        <v>21</v>
      </c>
      <c r="AF30" s="16" t="s">
        <v>20</v>
      </c>
      <c r="AG30" s="16" t="s">
        <v>20</v>
      </c>
      <c r="AH30" s="16" t="s">
        <v>20</v>
      </c>
      <c r="AI30" s="16" t="s">
        <v>20</v>
      </c>
      <c r="AJ30" s="16" t="s">
        <v>20</v>
      </c>
      <c r="AK30" s="16" t="s">
        <v>20</v>
      </c>
      <c r="AL30" s="16"/>
      <c r="AM30" s="23">
        <f>COUNTIFS(H30:AK30,"DM")</f>
        <v>0</v>
      </c>
      <c r="AN30" s="23">
        <f>COUNTIFS(H30:AK30,"V")</f>
        <v>0</v>
      </c>
      <c r="AO30" s="25">
        <f>COUNTIFS(H30:AK30,"FALTA")</f>
        <v>0</v>
      </c>
      <c r="AP30" s="28"/>
    </row>
    <row r="31" spans="1:42" x14ac:dyDescent="0.4"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27"/>
      <c r="AN31" s="24"/>
      <c r="AO31" s="26"/>
    </row>
    <row r="32" spans="1:42" ht="23.4" thickBot="1" x14ac:dyDescent="0.45">
      <c r="A32" s="5" t="s">
        <v>112</v>
      </c>
      <c r="B32" s="5" t="s">
        <v>0</v>
      </c>
      <c r="C32" s="32" t="s">
        <v>113</v>
      </c>
      <c r="D32" s="31" t="s">
        <v>114</v>
      </c>
      <c r="E32" s="5"/>
      <c r="F32" s="32"/>
      <c r="G32" s="32"/>
      <c r="H32" s="6">
        <v>45170</v>
      </c>
      <c r="I32" s="6">
        <v>45171</v>
      </c>
      <c r="J32" s="18">
        <v>45172</v>
      </c>
      <c r="K32" s="6">
        <v>45173</v>
      </c>
      <c r="L32" s="6">
        <v>45174</v>
      </c>
      <c r="M32" s="6">
        <v>45175</v>
      </c>
      <c r="N32" s="6">
        <v>45176</v>
      </c>
      <c r="O32" s="6">
        <v>45177</v>
      </c>
      <c r="P32" s="6">
        <v>45178</v>
      </c>
      <c r="Q32" s="18">
        <v>45179</v>
      </c>
      <c r="R32" s="6">
        <v>45180</v>
      </c>
      <c r="S32" s="6">
        <v>45181</v>
      </c>
      <c r="T32" s="6">
        <v>45182</v>
      </c>
      <c r="U32" s="6">
        <v>45183</v>
      </c>
      <c r="V32" s="6">
        <v>45184</v>
      </c>
      <c r="W32" s="6">
        <v>45185</v>
      </c>
      <c r="X32" s="18">
        <v>45186</v>
      </c>
      <c r="Y32" s="6">
        <v>45187</v>
      </c>
      <c r="Z32" s="6">
        <v>45188</v>
      </c>
      <c r="AA32" s="6">
        <v>45189</v>
      </c>
      <c r="AB32" s="6">
        <v>45190</v>
      </c>
      <c r="AC32" s="6">
        <v>45191</v>
      </c>
      <c r="AD32" s="6">
        <v>45192</v>
      </c>
      <c r="AE32" s="18">
        <v>45193</v>
      </c>
      <c r="AF32" s="6">
        <v>45194</v>
      </c>
      <c r="AG32" s="6">
        <v>45195</v>
      </c>
      <c r="AH32" s="6">
        <v>45196</v>
      </c>
      <c r="AI32" s="6">
        <v>45197</v>
      </c>
      <c r="AJ32" s="6">
        <v>45198</v>
      </c>
      <c r="AK32" s="6">
        <v>45199</v>
      </c>
      <c r="AL32" s="7"/>
      <c r="AM32" s="7"/>
    </row>
    <row r="33" spans="1:42" x14ac:dyDescent="0.4">
      <c r="A33" s="2" t="s">
        <v>3</v>
      </c>
      <c r="B33" s="2" t="s">
        <v>4</v>
      </c>
      <c r="C33" s="3" t="s">
        <v>5</v>
      </c>
      <c r="D33" s="2" t="s">
        <v>6</v>
      </c>
      <c r="E33" s="3" t="s">
        <v>7</v>
      </c>
      <c r="F33" s="4" t="s">
        <v>8</v>
      </c>
      <c r="G33" s="3" t="s">
        <v>9</v>
      </c>
      <c r="H33" s="9">
        <v>45170</v>
      </c>
      <c r="I33" s="9">
        <v>45171</v>
      </c>
      <c r="J33" s="17">
        <v>45172</v>
      </c>
      <c r="K33" s="9">
        <v>45173</v>
      </c>
      <c r="L33" s="9">
        <v>45174</v>
      </c>
      <c r="M33" s="9">
        <v>45175</v>
      </c>
      <c r="N33" s="9">
        <v>45176</v>
      </c>
      <c r="O33" s="9">
        <v>45177</v>
      </c>
      <c r="P33" s="9">
        <v>45178</v>
      </c>
      <c r="Q33" s="17">
        <v>45179</v>
      </c>
      <c r="R33" s="9">
        <v>45180</v>
      </c>
      <c r="S33" s="9">
        <v>45181</v>
      </c>
      <c r="T33" s="9">
        <v>45182</v>
      </c>
      <c r="U33" s="9">
        <v>45183</v>
      </c>
      <c r="V33" s="9">
        <v>45184</v>
      </c>
      <c r="W33" s="9">
        <v>45185</v>
      </c>
      <c r="X33" s="17">
        <v>45186</v>
      </c>
      <c r="Y33" s="9">
        <v>45187</v>
      </c>
      <c r="Z33" s="9">
        <v>45188</v>
      </c>
      <c r="AA33" s="9">
        <v>45189</v>
      </c>
      <c r="AB33" s="9">
        <v>45190</v>
      </c>
      <c r="AC33" s="9">
        <v>45191</v>
      </c>
      <c r="AD33" s="9">
        <v>45192</v>
      </c>
      <c r="AE33" s="17">
        <v>45193</v>
      </c>
      <c r="AF33" s="9">
        <v>45194</v>
      </c>
      <c r="AG33" s="9">
        <v>45195</v>
      </c>
      <c r="AH33" s="9">
        <v>45196</v>
      </c>
      <c r="AI33" s="9">
        <v>45197</v>
      </c>
      <c r="AJ33" s="9">
        <v>45198</v>
      </c>
      <c r="AK33" s="9">
        <v>45199</v>
      </c>
      <c r="AL33" s="10" t="s">
        <v>10</v>
      </c>
      <c r="AM33" s="10" t="s">
        <v>11</v>
      </c>
      <c r="AN33" s="10" t="s">
        <v>12</v>
      </c>
      <c r="AO33" s="10" t="s">
        <v>13</v>
      </c>
      <c r="AP33" s="10" t="s">
        <v>14</v>
      </c>
    </row>
    <row r="34" spans="1:42" s="12" customFormat="1" ht="17.399999999999999" x14ac:dyDescent="0.3">
      <c r="A34" s="1">
        <v>1</v>
      </c>
      <c r="B34" s="19" t="s">
        <v>115</v>
      </c>
      <c r="C34" s="20" t="s">
        <v>113</v>
      </c>
      <c r="D34" s="21" t="s">
        <v>116</v>
      </c>
      <c r="E34" s="21" t="s">
        <v>17</v>
      </c>
      <c r="F34" s="20" t="s">
        <v>18</v>
      </c>
      <c r="G34" s="20" t="s">
        <v>19</v>
      </c>
      <c r="H34" s="16" t="s">
        <v>22</v>
      </c>
      <c r="I34" s="16" t="s">
        <v>22</v>
      </c>
      <c r="J34" s="16" t="s">
        <v>21</v>
      </c>
      <c r="K34" s="16" t="s">
        <v>22</v>
      </c>
      <c r="L34" s="16" t="s">
        <v>22</v>
      </c>
      <c r="M34" s="16" t="s">
        <v>22</v>
      </c>
      <c r="N34" s="16" t="s">
        <v>22</v>
      </c>
      <c r="O34" s="16" t="s">
        <v>22</v>
      </c>
      <c r="P34" s="16" t="s">
        <v>22</v>
      </c>
      <c r="Q34" s="11" t="s">
        <v>21</v>
      </c>
      <c r="R34" s="11" t="s">
        <v>22</v>
      </c>
      <c r="S34" s="11" t="s">
        <v>22</v>
      </c>
      <c r="T34" s="11" t="s">
        <v>22</v>
      </c>
      <c r="U34" s="11" t="s">
        <v>22</v>
      </c>
      <c r="V34" s="11" t="s">
        <v>22</v>
      </c>
      <c r="W34" s="11" t="s">
        <v>22</v>
      </c>
      <c r="X34" s="11" t="s">
        <v>21</v>
      </c>
      <c r="Y34" s="11" t="s">
        <v>22</v>
      </c>
      <c r="Z34" s="11" t="s">
        <v>22</v>
      </c>
      <c r="AA34" s="11" t="s">
        <v>22</v>
      </c>
      <c r="AB34" s="11" t="s">
        <v>22</v>
      </c>
      <c r="AC34" s="11" t="s">
        <v>22</v>
      </c>
      <c r="AD34" s="11" t="s">
        <v>22</v>
      </c>
      <c r="AE34" s="11" t="s">
        <v>21</v>
      </c>
      <c r="AF34" s="11" t="s">
        <v>22</v>
      </c>
      <c r="AG34" s="11" t="s">
        <v>22</v>
      </c>
      <c r="AH34" s="11" t="s">
        <v>22</v>
      </c>
      <c r="AI34" s="11" t="s">
        <v>22</v>
      </c>
      <c r="AJ34" s="11" t="s">
        <v>22</v>
      </c>
      <c r="AK34" s="11" t="s">
        <v>22</v>
      </c>
      <c r="AL34" s="11"/>
      <c r="AM34" s="22">
        <f>COUNTIFS(H34:AK34,"DM")</f>
        <v>0</v>
      </c>
      <c r="AN34" s="23">
        <f>COUNTIFS(H34:AK34,"V")</f>
        <v>0</v>
      </c>
      <c r="AO34" s="25">
        <f>COUNTIFS(H34:AK34,"FALTA")</f>
        <v>0</v>
      </c>
      <c r="AP34" s="28"/>
    </row>
    <row r="35" spans="1:42" s="12" customFormat="1" ht="17.399999999999999" x14ac:dyDescent="0.3">
      <c r="A35" s="1">
        <v>2</v>
      </c>
      <c r="B35" s="19">
        <v>45884127</v>
      </c>
      <c r="C35" s="20" t="s">
        <v>113</v>
      </c>
      <c r="D35" s="21" t="s">
        <v>117</v>
      </c>
      <c r="E35" s="21" t="s">
        <v>17</v>
      </c>
      <c r="F35" s="20" t="s">
        <v>45</v>
      </c>
      <c r="G35" s="20" t="s">
        <v>46</v>
      </c>
      <c r="H35" s="11" t="s">
        <v>22</v>
      </c>
      <c r="I35" s="11" t="s">
        <v>22</v>
      </c>
      <c r="J35" s="16" t="s">
        <v>21</v>
      </c>
      <c r="K35" s="11" t="s">
        <v>22</v>
      </c>
      <c r="L35" s="11" t="s">
        <v>22</v>
      </c>
      <c r="M35" s="11" t="s">
        <v>22</v>
      </c>
      <c r="N35" s="11" t="s">
        <v>22</v>
      </c>
      <c r="O35" s="11" t="s">
        <v>22</v>
      </c>
      <c r="P35" s="11" t="s">
        <v>22</v>
      </c>
      <c r="Q35" s="11" t="s">
        <v>21</v>
      </c>
      <c r="R35" s="11" t="s">
        <v>22</v>
      </c>
      <c r="S35" s="11" t="s">
        <v>22</v>
      </c>
      <c r="T35" s="11" t="s">
        <v>22</v>
      </c>
      <c r="U35" s="11" t="s">
        <v>22</v>
      </c>
      <c r="V35" s="11" t="s">
        <v>22</v>
      </c>
      <c r="W35" s="16" t="s">
        <v>22</v>
      </c>
      <c r="X35" s="11" t="s">
        <v>21</v>
      </c>
      <c r="Y35" s="16" t="s">
        <v>22</v>
      </c>
      <c r="Z35" s="16" t="s">
        <v>22</v>
      </c>
      <c r="AA35" s="11" t="s">
        <v>22</v>
      </c>
      <c r="AB35" s="16" t="s">
        <v>22</v>
      </c>
      <c r="AC35" s="16" t="s">
        <v>22</v>
      </c>
      <c r="AD35" s="16" t="s">
        <v>22</v>
      </c>
      <c r="AE35" s="11" t="s">
        <v>21</v>
      </c>
      <c r="AF35" s="16" t="s">
        <v>22</v>
      </c>
      <c r="AG35" s="16" t="s">
        <v>22</v>
      </c>
      <c r="AH35" s="11" t="s">
        <v>22</v>
      </c>
      <c r="AI35" s="16" t="s">
        <v>22</v>
      </c>
      <c r="AJ35" s="16" t="s">
        <v>22</v>
      </c>
      <c r="AK35" s="16" t="s">
        <v>22</v>
      </c>
      <c r="AL35" s="16"/>
      <c r="AM35" s="23">
        <f>COUNTIFS(H35:AK35,"DM")</f>
        <v>0</v>
      </c>
      <c r="AN35" s="23">
        <f>COUNTIFS(H35:AK35,"V")</f>
        <v>0</v>
      </c>
      <c r="AO35" s="25">
        <f>COUNTIFS(H35:AK35,"FALTA")</f>
        <v>0</v>
      </c>
      <c r="AP35" s="28"/>
    </row>
    <row r="36" spans="1:42" ht="17.399999999999999" x14ac:dyDescent="0.3">
      <c r="A36" s="1">
        <v>3</v>
      </c>
      <c r="B36" s="19" t="s">
        <v>118</v>
      </c>
      <c r="C36" s="20" t="s">
        <v>113</v>
      </c>
      <c r="D36" s="21" t="s">
        <v>119</v>
      </c>
      <c r="E36" s="21" t="s">
        <v>17</v>
      </c>
      <c r="F36" s="20" t="s">
        <v>18</v>
      </c>
      <c r="G36" s="20" t="s">
        <v>120</v>
      </c>
      <c r="H36" s="16" t="s">
        <v>92</v>
      </c>
      <c r="I36" s="16" t="s">
        <v>92</v>
      </c>
      <c r="J36" s="16" t="s">
        <v>92</v>
      </c>
      <c r="K36" s="16" t="s">
        <v>92</v>
      </c>
      <c r="L36" s="16" t="s">
        <v>92</v>
      </c>
      <c r="M36" s="16" t="s">
        <v>92</v>
      </c>
      <c r="N36" s="16" t="s">
        <v>92</v>
      </c>
      <c r="O36" s="16" t="s">
        <v>92</v>
      </c>
      <c r="P36" s="16" t="s">
        <v>92</v>
      </c>
      <c r="Q36" s="16" t="s">
        <v>92</v>
      </c>
      <c r="R36" s="16" t="s">
        <v>92</v>
      </c>
      <c r="S36" s="16" t="s">
        <v>22</v>
      </c>
      <c r="T36" s="16" t="s">
        <v>22</v>
      </c>
      <c r="U36" s="16" t="s">
        <v>22</v>
      </c>
      <c r="V36" s="16" t="s">
        <v>22</v>
      </c>
      <c r="W36" s="16" t="s">
        <v>22</v>
      </c>
      <c r="X36" s="11" t="s">
        <v>21</v>
      </c>
      <c r="Y36" s="16" t="s">
        <v>22</v>
      </c>
      <c r="Z36" s="16" t="s">
        <v>22</v>
      </c>
      <c r="AA36" s="16" t="s">
        <v>22</v>
      </c>
      <c r="AB36" s="16" t="s">
        <v>22</v>
      </c>
      <c r="AC36" s="16" t="s">
        <v>22</v>
      </c>
      <c r="AD36" s="16" t="s">
        <v>22</v>
      </c>
      <c r="AE36" s="11" t="s">
        <v>21</v>
      </c>
      <c r="AF36" s="16" t="s">
        <v>22</v>
      </c>
      <c r="AG36" s="16" t="s">
        <v>22</v>
      </c>
      <c r="AH36" s="11" t="s">
        <v>22</v>
      </c>
      <c r="AI36" s="16" t="s">
        <v>22</v>
      </c>
      <c r="AJ36" s="16" t="s">
        <v>22</v>
      </c>
      <c r="AK36" s="16" t="s">
        <v>22</v>
      </c>
      <c r="AL36" s="16"/>
      <c r="AM36" s="23">
        <f>COUNTIFS(H36:AK36,"DM")</f>
        <v>0</v>
      </c>
      <c r="AN36" s="23">
        <f>COUNTIFS(H36:AK36,"V")</f>
        <v>0</v>
      </c>
      <c r="AO36" s="25">
        <f>COUNTIFS(H36:AK36,"FALTA")</f>
        <v>0</v>
      </c>
      <c r="AP36" s="28"/>
    </row>
    <row r="37" spans="1:42" x14ac:dyDescent="0.4"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27"/>
      <c r="AN37" s="24"/>
      <c r="AO37" s="26"/>
    </row>
    <row r="38" spans="1:42" x14ac:dyDescent="0.4"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27"/>
      <c r="AN38" s="24"/>
      <c r="AO38" s="26"/>
    </row>
    <row r="39" spans="1:42" ht="23.4" thickBot="1" x14ac:dyDescent="0.45">
      <c r="A39" s="5" t="s">
        <v>121</v>
      </c>
      <c r="B39" s="5" t="s">
        <v>0</v>
      </c>
      <c r="C39" s="32" t="s">
        <v>122</v>
      </c>
      <c r="D39" s="31" t="s">
        <v>2</v>
      </c>
      <c r="E39" s="5"/>
      <c r="F39" s="32"/>
      <c r="G39" s="32"/>
      <c r="H39" s="6">
        <v>45170</v>
      </c>
      <c r="I39" s="6">
        <v>45171</v>
      </c>
      <c r="J39" s="18">
        <v>45172</v>
      </c>
      <c r="K39" s="6">
        <v>45173</v>
      </c>
      <c r="L39" s="6">
        <v>45174</v>
      </c>
      <c r="M39" s="6">
        <v>45175</v>
      </c>
      <c r="N39" s="6">
        <v>45176</v>
      </c>
      <c r="O39" s="6">
        <v>45177</v>
      </c>
      <c r="P39" s="6">
        <v>45178</v>
      </c>
      <c r="Q39" s="18">
        <v>45179</v>
      </c>
      <c r="R39" s="6">
        <v>45180</v>
      </c>
      <c r="S39" s="6">
        <v>45181</v>
      </c>
      <c r="T39" s="6">
        <v>45182</v>
      </c>
      <c r="U39" s="6">
        <v>45183</v>
      </c>
      <c r="V39" s="6">
        <v>45184</v>
      </c>
      <c r="W39" s="6">
        <v>45185</v>
      </c>
      <c r="X39" s="18">
        <v>45186</v>
      </c>
      <c r="Y39" s="6">
        <v>45187</v>
      </c>
      <c r="Z39" s="6">
        <v>45188</v>
      </c>
      <c r="AA39" s="6">
        <v>45189</v>
      </c>
      <c r="AB39" s="6">
        <v>45190</v>
      </c>
      <c r="AC39" s="6">
        <v>45191</v>
      </c>
      <c r="AD39" s="6">
        <v>45192</v>
      </c>
      <c r="AE39" s="18">
        <v>45193</v>
      </c>
      <c r="AF39" s="6">
        <v>45194</v>
      </c>
      <c r="AG39" s="6">
        <v>45195</v>
      </c>
      <c r="AH39" s="6">
        <v>45196</v>
      </c>
      <c r="AI39" s="6">
        <v>45197</v>
      </c>
      <c r="AJ39" s="6">
        <v>45198</v>
      </c>
      <c r="AK39" s="6">
        <v>45199</v>
      </c>
      <c r="AL39" s="7"/>
      <c r="AM39" s="7"/>
    </row>
    <row r="40" spans="1:42" x14ac:dyDescent="0.4">
      <c r="A40" s="2" t="s">
        <v>3</v>
      </c>
      <c r="B40" s="2" t="s">
        <v>4</v>
      </c>
      <c r="C40" s="3" t="s">
        <v>5</v>
      </c>
      <c r="D40" s="2" t="s">
        <v>6</v>
      </c>
      <c r="E40" s="3" t="s">
        <v>7</v>
      </c>
      <c r="F40" s="4" t="s">
        <v>8</v>
      </c>
      <c r="G40" s="3" t="s">
        <v>9</v>
      </c>
      <c r="H40" s="9">
        <v>45170</v>
      </c>
      <c r="I40" s="9">
        <v>45171</v>
      </c>
      <c r="J40" s="17">
        <v>45172</v>
      </c>
      <c r="K40" s="9">
        <v>45173</v>
      </c>
      <c r="L40" s="9">
        <v>45174</v>
      </c>
      <c r="M40" s="9">
        <v>45175</v>
      </c>
      <c r="N40" s="9">
        <v>45176</v>
      </c>
      <c r="O40" s="9">
        <v>45177</v>
      </c>
      <c r="P40" s="9">
        <v>45178</v>
      </c>
      <c r="Q40" s="17">
        <v>45179</v>
      </c>
      <c r="R40" s="9">
        <v>45180</v>
      </c>
      <c r="S40" s="9">
        <v>45181</v>
      </c>
      <c r="T40" s="9">
        <v>45182</v>
      </c>
      <c r="U40" s="9">
        <v>45183</v>
      </c>
      <c r="V40" s="9">
        <v>45184</v>
      </c>
      <c r="W40" s="9">
        <v>45185</v>
      </c>
      <c r="X40" s="17">
        <v>45186</v>
      </c>
      <c r="Y40" s="9">
        <v>45187</v>
      </c>
      <c r="Z40" s="9">
        <v>45188</v>
      </c>
      <c r="AA40" s="9">
        <v>45189</v>
      </c>
      <c r="AB40" s="9">
        <v>45190</v>
      </c>
      <c r="AC40" s="9">
        <v>45191</v>
      </c>
      <c r="AD40" s="9">
        <v>45192</v>
      </c>
      <c r="AE40" s="17">
        <v>45193</v>
      </c>
      <c r="AF40" s="9">
        <v>45194</v>
      </c>
      <c r="AG40" s="9">
        <v>45195</v>
      </c>
      <c r="AH40" s="9">
        <v>45196</v>
      </c>
      <c r="AI40" s="9">
        <v>45197</v>
      </c>
      <c r="AJ40" s="9">
        <v>45198</v>
      </c>
      <c r="AK40" s="9">
        <v>45199</v>
      </c>
      <c r="AL40" s="10" t="s">
        <v>10</v>
      </c>
      <c r="AM40" s="10" t="s">
        <v>11</v>
      </c>
      <c r="AN40" s="10" t="s">
        <v>12</v>
      </c>
      <c r="AO40" s="10" t="s">
        <v>13</v>
      </c>
      <c r="AP40" s="10" t="s">
        <v>14</v>
      </c>
    </row>
    <row r="41" spans="1:42" s="12" customFormat="1" ht="17.399999999999999" x14ac:dyDescent="0.3">
      <c r="A41" s="1">
        <v>1</v>
      </c>
      <c r="B41" s="19">
        <v>40815768</v>
      </c>
      <c r="C41" s="20" t="s">
        <v>113</v>
      </c>
      <c r="D41" s="21" t="s">
        <v>123</v>
      </c>
      <c r="E41" s="21" t="s">
        <v>17</v>
      </c>
      <c r="F41" s="20" t="s">
        <v>18</v>
      </c>
      <c r="G41" s="20" t="s">
        <v>19</v>
      </c>
      <c r="H41" s="16" t="s">
        <v>22</v>
      </c>
      <c r="I41" s="16" t="s">
        <v>22</v>
      </c>
      <c r="J41" s="16" t="s">
        <v>21</v>
      </c>
      <c r="K41" s="16" t="s">
        <v>22</v>
      </c>
      <c r="L41" s="16" t="s">
        <v>22</v>
      </c>
      <c r="M41" s="16" t="s">
        <v>22</v>
      </c>
      <c r="N41" s="16" t="s">
        <v>22</v>
      </c>
      <c r="O41" s="16" t="s">
        <v>22</v>
      </c>
      <c r="P41" s="16" t="s">
        <v>22</v>
      </c>
      <c r="Q41" s="11" t="s">
        <v>21</v>
      </c>
      <c r="R41" s="16" t="s">
        <v>22</v>
      </c>
      <c r="S41" s="16" t="s">
        <v>22</v>
      </c>
      <c r="T41" s="11" t="s">
        <v>22</v>
      </c>
      <c r="U41" s="16" t="s">
        <v>22</v>
      </c>
      <c r="V41" s="16" t="s">
        <v>22</v>
      </c>
      <c r="W41" s="16" t="s">
        <v>22</v>
      </c>
      <c r="X41" s="11" t="s">
        <v>21</v>
      </c>
      <c r="Y41" s="16" t="s">
        <v>22</v>
      </c>
      <c r="Z41" s="16" t="s">
        <v>22</v>
      </c>
      <c r="AA41" s="11" t="s">
        <v>22</v>
      </c>
      <c r="AB41" s="16" t="s">
        <v>22</v>
      </c>
      <c r="AC41" s="16" t="s">
        <v>22</v>
      </c>
      <c r="AD41" s="16" t="s">
        <v>22</v>
      </c>
      <c r="AE41" s="11" t="s">
        <v>21</v>
      </c>
      <c r="AF41" s="16" t="s">
        <v>22</v>
      </c>
      <c r="AG41" s="16" t="s">
        <v>22</v>
      </c>
      <c r="AH41" s="11" t="s">
        <v>22</v>
      </c>
      <c r="AI41" s="16" t="s">
        <v>22</v>
      </c>
      <c r="AJ41" s="16" t="s">
        <v>22</v>
      </c>
      <c r="AK41" s="16" t="s">
        <v>22</v>
      </c>
      <c r="AL41" s="16"/>
      <c r="AM41" s="23">
        <f>COUNTIFS(H41:AK41,"DM")</f>
        <v>0</v>
      </c>
      <c r="AN41" s="23">
        <f t="shared" ref="AN41:AN47" si="3">COUNTIFS(H41:AK41,"V")</f>
        <v>0</v>
      </c>
      <c r="AO41" s="25">
        <f t="shared" ref="AO41:AO47" si="4">COUNTIFS(H41:AK41,"FALTA")</f>
        <v>0</v>
      </c>
      <c r="AP41" s="28"/>
    </row>
    <row r="42" spans="1:42" ht="17.399999999999999" x14ac:dyDescent="0.3">
      <c r="A42" s="1">
        <v>2</v>
      </c>
      <c r="B42" s="19" t="s">
        <v>124</v>
      </c>
      <c r="C42" s="20" t="s">
        <v>113</v>
      </c>
      <c r="D42" s="21" t="s">
        <v>125</v>
      </c>
      <c r="E42" s="20" t="s">
        <v>17</v>
      </c>
      <c r="F42" s="20" t="s">
        <v>45</v>
      </c>
      <c r="G42" s="20" t="s">
        <v>46</v>
      </c>
      <c r="H42" s="16" t="s">
        <v>92</v>
      </c>
      <c r="I42" s="16" t="s">
        <v>92</v>
      </c>
      <c r="J42" s="16" t="s">
        <v>92</v>
      </c>
      <c r="K42" s="16" t="s">
        <v>92</v>
      </c>
      <c r="L42" s="16" t="s">
        <v>92</v>
      </c>
      <c r="M42" s="16" t="s">
        <v>92</v>
      </c>
      <c r="N42" s="16" t="s">
        <v>92</v>
      </c>
      <c r="O42" s="16" t="s">
        <v>92</v>
      </c>
      <c r="P42" s="16" t="s">
        <v>92</v>
      </c>
      <c r="Q42" s="16" t="s">
        <v>92</v>
      </c>
      <c r="R42" s="16" t="s">
        <v>22</v>
      </c>
      <c r="S42" s="16" t="s">
        <v>22</v>
      </c>
      <c r="T42" s="16" t="s">
        <v>22</v>
      </c>
      <c r="U42" s="16" t="s">
        <v>22</v>
      </c>
      <c r="V42" s="16" t="s">
        <v>22</v>
      </c>
      <c r="W42" s="16" t="s">
        <v>22</v>
      </c>
      <c r="X42" s="11" t="s">
        <v>21</v>
      </c>
      <c r="Y42" s="16" t="s">
        <v>22</v>
      </c>
      <c r="Z42" s="16" t="s">
        <v>22</v>
      </c>
      <c r="AA42" s="11" t="s">
        <v>22</v>
      </c>
      <c r="AB42" s="16" t="s">
        <v>22</v>
      </c>
      <c r="AC42" s="16" t="s">
        <v>22</v>
      </c>
      <c r="AD42" s="16" t="s">
        <v>22</v>
      </c>
      <c r="AE42" s="11" t="s">
        <v>21</v>
      </c>
      <c r="AF42" s="16" t="s">
        <v>22</v>
      </c>
      <c r="AG42" s="16" t="s">
        <v>22</v>
      </c>
      <c r="AH42" s="11" t="s">
        <v>22</v>
      </c>
      <c r="AI42" s="16" t="s">
        <v>22</v>
      </c>
      <c r="AJ42" s="16" t="s">
        <v>22</v>
      </c>
      <c r="AK42" s="16" t="s">
        <v>22</v>
      </c>
      <c r="AL42" s="16"/>
      <c r="AM42" s="23">
        <f>COUNTIFS(H42:AK42,"DM")</f>
        <v>0</v>
      </c>
      <c r="AN42" s="23">
        <f t="shared" si="3"/>
        <v>0</v>
      </c>
      <c r="AO42" s="25">
        <f t="shared" si="4"/>
        <v>0</v>
      </c>
      <c r="AP42" s="28"/>
    </row>
    <row r="43" spans="1:42" ht="17.399999999999999" x14ac:dyDescent="0.3">
      <c r="A43" s="1">
        <v>2</v>
      </c>
      <c r="B43" s="19" t="s">
        <v>126</v>
      </c>
      <c r="C43" s="20" t="s">
        <v>113</v>
      </c>
      <c r="D43" s="21" t="s">
        <v>127</v>
      </c>
      <c r="E43" s="20" t="s">
        <v>17</v>
      </c>
      <c r="F43" s="20" t="s">
        <v>18</v>
      </c>
      <c r="G43" s="20" t="s">
        <v>120</v>
      </c>
      <c r="H43" s="16" t="s">
        <v>92</v>
      </c>
      <c r="I43" s="16" t="s">
        <v>92</v>
      </c>
      <c r="J43" s="16" t="s">
        <v>92</v>
      </c>
      <c r="K43" s="16" t="s">
        <v>92</v>
      </c>
      <c r="L43" s="16" t="s">
        <v>92</v>
      </c>
      <c r="M43" s="16" t="s">
        <v>92</v>
      </c>
      <c r="N43" s="16" t="s">
        <v>92</v>
      </c>
      <c r="O43" s="16" t="s">
        <v>92</v>
      </c>
      <c r="P43" s="16" t="s">
        <v>92</v>
      </c>
      <c r="Q43" s="16" t="s">
        <v>92</v>
      </c>
      <c r="R43" s="16" t="s">
        <v>22</v>
      </c>
      <c r="S43" s="16" t="s">
        <v>22</v>
      </c>
      <c r="T43" s="16" t="s">
        <v>22</v>
      </c>
      <c r="U43" s="16" t="s">
        <v>22</v>
      </c>
      <c r="V43" s="16" t="s">
        <v>22</v>
      </c>
      <c r="W43" s="16" t="s">
        <v>22</v>
      </c>
      <c r="X43" s="11" t="s">
        <v>21</v>
      </c>
      <c r="Y43" s="16" t="s">
        <v>22</v>
      </c>
      <c r="Z43" s="16" t="s">
        <v>22</v>
      </c>
      <c r="AA43" s="11" t="s">
        <v>22</v>
      </c>
      <c r="AB43" s="16" t="s">
        <v>22</v>
      </c>
      <c r="AC43" s="16" t="s">
        <v>22</v>
      </c>
      <c r="AD43" s="16" t="s">
        <v>22</v>
      </c>
      <c r="AE43" s="11" t="s">
        <v>21</v>
      </c>
      <c r="AF43" s="16" t="s">
        <v>22</v>
      </c>
      <c r="AG43" s="16" t="s">
        <v>22</v>
      </c>
      <c r="AH43" s="11" t="s">
        <v>22</v>
      </c>
      <c r="AI43" s="16" t="s">
        <v>22</v>
      </c>
      <c r="AJ43" s="16" t="s">
        <v>22</v>
      </c>
      <c r="AK43" s="16" t="s">
        <v>22</v>
      </c>
      <c r="AL43" s="16"/>
      <c r="AM43" s="23">
        <f>COUNTIFS(H43:AK43,"DM")</f>
        <v>0</v>
      </c>
      <c r="AN43" s="23">
        <f t="shared" si="3"/>
        <v>0</v>
      </c>
      <c r="AO43" s="25">
        <f t="shared" si="4"/>
        <v>0</v>
      </c>
      <c r="AP43" s="28"/>
    </row>
    <row r="44" spans="1:42" ht="27.6" x14ac:dyDescent="0.3">
      <c r="A44" s="1">
        <v>2</v>
      </c>
      <c r="B44" s="19" t="s">
        <v>128</v>
      </c>
      <c r="C44" s="20" t="s">
        <v>113</v>
      </c>
      <c r="D44" s="21" t="s">
        <v>129</v>
      </c>
      <c r="E44" s="20" t="s">
        <v>17</v>
      </c>
      <c r="F44" s="20" t="s">
        <v>35</v>
      </c>
      <c r="G44" s="20" t="s">
        <v>82</v>
      </c>
      <c r="H44" s="16" t="s">
        <v>92</v>
      </c>
      <c r="I44" s="16" t="s">
        <v>92</v>
      </c>
      <c r="J44" s="16" t="s">
        <v>92</v>
      </c>
      <c r="K44" s="16" t="s">
        <v>92</v>
      </c>
      <c r="L44" s="16" t="s">
        <v>92</v>
      </c>
      <c r="M44" s="16" t="s">
        <v>92</v>
      </c>
      <c r="N44" s="16" t="s">
        <v>92</v>
      </c>
      <c r="O44" s="16" t="s">
        <v>92</v>
      </c>
      <c r="P44" s="16" t="s">
        <v>92</v>
      </c>
      <c r="Q44" s="16" t="s">
        <v>92</v>
      </c>
      <c r="R44" s="16" t="s">
        <v>22</v>
      </c>
      <c r="S44" s="16" t="s">
        <v>22</v>
      </c>
      <c r="T44" s="16" t="s">
        <v>22</v>
      </c>
      <c r="U44" s="16" t="s">
        <v>22</v>
      </c>
      <c r="V44" s="16" t="s">
        <v>22</v>
      </c>
      <c r="W44" s="16" t="s">
        <v>22</v>
      </c>
      <c r="X44" s="11" t="s">
        <v>21</v>
      </c>
      <c r="Y44" s="16" t="s">
        <v>22</v>
      </c>
      <c r="Z44" s="16" t="s">
        <v>22</v>
      </c>
      <c r="AA44" s="11" t="s">
        <v>22</v>
      </c>
      <c r="AB44" s="16" t="s">
        <v>22</v>
      </c>
      <c r="AC44" s="16" t="s">
        <v>22</v>
      </c>
      <c r="AD44" s="16" t="s">
        <v>22</v>
      </c>
      <c r="AE44" s="11" t="s">
        <v>21</v>
      </c>
      <c r="AF44" s="16" t="s">
        <v>22</v>
      </c>
      <c r="AG44" s="16" t="s">
        <v>22</v>
      </c>
      <c r="AH44" s="11" t="s">
        <v>22</v>
      </c>
      <c r="AI44" s="16" t="s">
        <v>22</v>
      </c>
      <c r="AJ44" s="16" t="s">
        <v>22</v>
      </c>
      <c r="AK44" s="16" t="s">
        <v>22</v>
      </c>
      <c r="AL44" s="16"/>
      <c r="AM44" s="23">
        <f>COUNTIFS(H44:AK44,"DM")</f>
        <v>0</v>
      </c>
      <c r="AN44" s="23">
        <f t="shared" si="3"/>
        <v>0</v>
      </c>
      <c r="AO44" s="25">
        <f t="shared" si="4"/>
        <v>0</v>
      </c>
      <c r="AP44" s="28"/>
    </row>
    <row r="45" spans="1:42" ht="27.6" x14ac:dyDescent="0.3">
      <c r="A45" s="1">
        <v>2</v>
      </c>
      <c r="B45" s="19" t="s">
        <v>130</v>
      </c>
      <c r="C45" s="20" t="s">
        <v>113</v>
      </c>
      <c r="D45" s="21" t="s">
        <v>131</v>
      </c>
      <c r="E45" s="20" t="s">
        <v>17</v>
      </c>
      <c r="F45" s="20" t="s">
        <v>35</v>
      </c>
      <c r="G45" s="20" t="s">
        <v>82</v>
      </c>
      <c r="H45" s="16" t="s">
        <v>92</v>
      </c>
      <c r="I45" s="16" t="s">
        <v>92</v>
      </c>
      <c r="J45" s="16" t="s">
        <v>92</v>
      </c>
      <c r="K45" s="16" t="s">
        <v>92</v>
      </c>
      <c r="L45" s="16" t="s">
        <v>92</v>
      </c>
      <c r="M45" s="16" t="s">
        <v>92</v>
      </c>
      <c r="N45" s="16" t="s">
        <v>92</v>
      </c>
      <c r="O45" s="16" t="s">
        <v>92</v>
      </c>
      <c r="P45" s="16" t="s">
        <v>92</v>
      </c>
      <c r="Q45" s="16" t="s">
        <v>92</v>
      </c>
      <c r="R45" s="16" t="s">
        <v>92</v>
      </c>
      <c r="S45" s="16" t="s">
        <v>92</v>
      </c>
      <c r="T45" s="16" t="s">
        <v>92</v>
      </c>
      <c r="U45" s="16" t="s">
        <v>92</v>
      </c>
      <c r="V45" s="16" t="s">
        <v>92</v>
      </c>
      <c r="W45" s="16" t="s">
        <v>92</v>
      </c>
      <c r="X45" s="16" t="s">
        <v>92</v>
      </c>
      <c r="Y45" s="16" t="s">
        <v>92</v>
      </c>
      <c r="Z45" s="16" t="s">
        <v>92</v>
      </c>
      <c r="AA45" s="16" t="s">
        <v>92</v>
      </c>
      <c r="AB45" s="16" t="s">
        <v>92</v>
      </c>
      <c r="AC45" s="16" t="s">
        <v>92</v>
      </c>
      <c r="AD45" s="16" t="s">
        <v>22</v>
      </c>
      <c r="AE45" s="11" t="s">
        <v>21</v>
      </c>
      <c r="AF45" s="16" t="s">
        <v>22</v>
      </c>
      <c r="AG45" s="16" t="s">
        <v>22</v>
      </c>
      <c r="AH45" s="11" t="s">
        <v>22</v>
      </c>
      <c r="AI45" s="16" t="s">
        <v>22</v>
      </c>
      <c r="AJ45" s="16" t="s">
        <v>22</v>
      </c>
      <c r="AK45" s="16" t="s">
        <v>22</v>
      </c>
      <c r="AL45" s="16"/>
      <c r="AM45" s="23" t="s">
        <v>132</v>
      </c>
      <c r="AN45" s="23">
        <f t="shared" si="3"/>
        <v>0</v>
      </c>
      <c r="AO45" s="25">
        <f t="shared" si="4"/>
        <v>0</v>
      </c>
      <c r="AP45" s="28"/>
    </row>
    <row r="46" spans="1:42" ht="17.399999999999999" x14ac:dyDescent="0.3">
      <c r="A46" s="1">
        <v>2</v>
      </c>
      <c r="B46" s="19" t="s">
        <v>133</v>
      </c>
      <c r="C46" s="20" t="s">
        <v>113</v>
      </c>
      <c r="D46" s="21" t="s">
        <v>134</v>
      </c>
      <c r="E46" s="20" t="s">
        <v>17</v>
      </c>
      <c r="F46" s="20" t="s">
        <v>18</v>
      </c>
      <c r="G46" s="20" t="s">
        <v>135</v>
      </c>
      <c r="H46" s="16" t="s">
        <v>92</v>
      </c>
      <c r="I46" s="16" t="s">
        <v>92</v>
      </c>
      <c r="J46" s="16" t="s">
        <v>92</v>
      </c>
      <c r="K46" s="16" t="s">
        <v>92</v>
      </c>
      <c r="L46" s="16" t="s">
        <v>92</v>
      </c>
      <c r="M46" s="16" t="s">
        <v>92</v>
      </c>
      <c r="N46" s="16" t="s">
        <v>92</v>
      </c>
      <c r="O46" s="16" t="s">
        <v>92</v>
      </c>
      <c r="P46" s="16" t="s">
        <v>92</v>
      </c>
      <c r="Q46" s="16" t="s">
        <v>92</v>
      </c>
      <c r="R46" s="16" t="s">
        <v>92</v>
      </c>
      <c r="S46" s="16" t="s">
        <v>92</v>
      </c>
      <c r="T46" s="16" t="s">
        <v>92</v>
      </c>
      <c r="U46" s="16" t="s">
        <v>92</v>
      </c>
      <c r="V46" s="16" t="s">
        <v>92</v>
      </c>
      <c r="W46" s="16" t="s">
        <v>92</v>
      </c>
      <c r="X46" s="16" t="s">
        <v>92</v>
      </c>
      <c r="Y46" s="16" t="s">
        <v>92</v>
      </c>
      <c r="Z46" s="16" t="s">
        <v>92</v>
      </c>
      <c r="AA46" s="16" t="s">
        <v>92</v>
      </c>
      <c r="AB46" s="16" t="s">
        <v>92</v>
      </c>
      <c r="AC46" s="16" t="s">
        <v>92</v>
      </c>
      <c r="AD46" s="16" t="s">
        <v>92</v>
      </c>
      <c r="AE46" s="16" t="s">
        <v>92</v>
      </c>
      <c r="AF46" s="16" t="s">
        <v>92</v>
      </c>
      <c r="AG46" s="16" t="s">
        <v>22</v>
      </c>
      <c r="AH46" s="11" t="s">
        <v>22</v>
      </c>
      <c r="AI46" s="16" t="s">
        <v>22</v>
      </c>
      <c r="AJ46" s="16" t="s">
        <v>22</v>
      </c>
      <c r="AK46" s="16" t="s">
        <v>22</v>
      </c>
      <c r="AL46" s="16"/>
      <c r="AM46" s="23" t="s">
        <v>132</v>
      </c>
      <c r="AN46" s="23">
        <f t="shared" si="3"/>
        <v>0</v>
      </c>
      <c r="AO46" s="25">
        <f t="shared" si="4"/>
        <v>0</v>
      </c>
      <c r="AP46" s="28"/>
    </row>
    <row r="47" spans="1:42" ht="17.399999999999999" x14ac:dyDescent="0.3">
      <c r="A47" s="1">
        <v>2</v>
      </c>
      <c r="B47" s="19" t="s">
        <v>136</v>
      </c>
      <c r="C47" s="20" t="s">
        <v>113</v>
      </c>
      <c r="D47" s="21" t="s">
        <v>137</v>
      </c>
      <c r="E47" s="20" t="s">
        <v>17</v>
      </c>
      <c r="F47" s="20" t="s">
        <v>18</v>
      </c>
      <c r="G47" s="20" t="s">
        <v>135</v>
      </c>
      <c r="H47" s="16" t="s">
        <v>92</v>
      </c>
      <c r="I47" s="16" t="s">
        <v>92</v>
      </c>
      <c r="J47" s="16" t="s">
        <v>92</v>
      </c>
      <c r="K47" s="16" t="s">
        <v>92</v>
      </c>
      <c r="L47" s="16" t="s">
        <v>92</v>
      </c>
      <c r="M47" s="16" t="s">
        <v>92</v>
      </c>
      <c r="N47" s="16" t="s">
        <v>92</v>
      </c>
      <c r="O47" s="16" t="s">
        <v>92</v>
      </c>
      <c r="P47" s="16" t="s">
        <v>92</v>
      </c>
      <c r="Q47" s="16" t="s">
        <v>92</v>
      </c>
      <c r="R47" s="16" t="s">
        <v>92</v>
      </c>
      <c r="S47" s="16" t="s">
        <v>92</v>
      </c>
      <c r="T47" s="16" t="s">
        <v>92</v>
      </c>
      <c r="U47" s="16" t="s">
        <v>92</v>
      </c>
      <c r="V47" s="16" t="s">
        <v>92</v>
      </c>
      <c r="W47" s="16" t="s">
        <v>92</v>
      </c>
      <c r="X47" s="16" t="s">
        <v>92</v>
      </c>
      <c r="Y47" s="16" t="s">
        <v>92</v>
      </c>
      <c r="Z47" s="16" t="s">
        <v>92</v>
      </c>
      <c r="AA47" s="16" t="s">
        <v>92</v>
      </c>
      <c r="AB47" s="16" t="s">
        <v>92</v>
      </c>
      <c r="AC47" s="16" t="s">
        <v>92</v>
      </c>
      <c r="AD47" s="16" t="s">
        <v>92</v>
      </c>
      <c r="AE47" s="16" t="s">
        <v>92</v>
      </c>
      <c r="AF47" s="16" t="s">
        <v>92</v>
      </c>
      <c r="AG47" s="16" t="s">
        <v>22</v>
      </c>
      <c r="AH47" s="11" t="s">
        <v>22</v>
      </c>
      <c r="AI47" s="16" t="s">
        <v>22</v>
      </c>
      <c r="AJ47" s="16" t="s">
        <v>22</v>
      </c>
      <c r="AK47" s="16" t="s">
        <v>22</v>
      </c>
      <c r="AL47" s="16"/>
      <c r="AM47" s="23" t="s">
        <v>132</v>
      </c>
      <c r="AN47" s="23">
        <f t="shared" si="3"/>
        <v>0</v>
      </c>
      <c r="AO47" s="25">
        <f t="shared" si="4"/>
        <v>0</v>
      </c>
      <c r="AP47" s="28"/>
    </row>
    <row r="48" spans="1:42" ht="17.399999999999999" x14ac:dyDescent="0.3">
      <c r="A48" s="86"/>
      <c r="B48" s="87"/>
      <c r="C48" s="88"/>
      <c r="D48" s="89"/>
      <c r="E48" s="88"/>
      <c r="F48" s="88"/>
      <c r="G48" s="88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1"/>
      <c r="AF48" s="90"/>
      <c r="AG48" s="90"/>
      <c r="AH48" s="91"/>
      <c r="AI48" s="90"/>
      <c r="AJ48" s="90"/>
      <c r="AK48" s="90"/>
      <c r="AL48" s="90"/>
      <c r="AM48" s="92"/>
      <c r="AN48" s="92"/>
      <c r="AO48" s="93"/>
      <c r="AP48" s="12"/>
    </row>
    <row r="49" spans="1:42" ht="17.399999999999999" x14ac:dyDescent="0.3">
      <c r="A49" s="86"/>
      <c r="B49" s="87"/>
      <c r="C49" s="88"/>
      <c r="D49" s="89"/>
      <c r="E49" s="88"/>
      <c r="F49" s="88"/>
      <c r="G49" s="88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1"/>
      <c r="Y49" s="90"/>
      <c r="Z49" s="90"/>
      <c r="AA49" s="91"/>
      <c r="AB49" s="90"/>
      <c r="AC49" s="90"/>
      <c r="AD49" s="90"/>
      <c r="AE49" s="91"/>
      <c r="AF49" s="90"/>
      <c r="AG49" s="90"/>
      <c r="AH49" s="91"/>
      <c r="AI49" s="90"/>
      <c r="AJ49" s="90"/>
      <c r="AK49" s="90"/>
      <c r="AL49" s="90"/>
      <c r="AM49" s="92"/>
      <c r="AN49" s="92"/>
      <c r="AO49" s="93"/>
      <c r="AP49" s="12"/>
    </row>
    <row r="50" spans="1:42" ht="23.4" thickBot="1" x14ac:dyDescent="0.45">
      <c r="A50" s="5" t="s">
        <v>121</v>
      </c>
      <c r="B50" s="5" t="s">
        <v>138</v>
      </c>
      <c r="C50" s="32" t="s">
        <v>122</v>
      </c>
      <c r="D50" s="31" t="s">
        <v>2</v>
      </c>
      <c r="E50" s="5"/>
      <c r="F50" s="32"/>
      <c r="G50" s="32"/>
      <c r="H50" s="6">
        <v>45170</v>
      </c>
      <c r="I50" s="6">
        <v>45171</v>
      </c>
      <c r="J50" s="18">
        <v>45172</v>
      </c>
      <c r="K50" s="6">
        <v>45173</v>
      </c>
      <c r="L50" s="6">
        <v>45174</v>
      </c>
      <c r="M50" s="6">
        <v>45175</v>
      </c>
      <c r="N50" s="6">
        <v>45176</v>
      </c>
      <c r="O50" s="6">
        <v>45177</v>
      </c>
      <c r="P50" s="6">
        <v>45178</v>
      </c>
      <c r="Q50" s="18">
        <v>45179</v>
      </c>
      <c r="R50" s="6">
        <v>45180</v>
      </c>
      <c r="S50" s="6">
        <v>45181</v>
      </c>
      <c r="T50" s="6">
        <v>45182</v>
      </c>
      <c r="U50" s="6">
        <v>45183</v>
      </c>
      <c r="V50" s="6">
        <v>45184</v>
      </c>
      <c r="W50" s="6">
        <v>45185</v>
      </c>
      <c r="X50" s="18">
        <v>45186</v>
      </c>
      <c r="Y50" s="6">
        <v>45187</v>
      </c>
      <c r="Z50" s="6">
        <v>45188</v>
      </c>
      <c r="AA50" s="6">
        <v>45189</v>
      </c>
      <c r="AB50" s="6">
        <v>45190</v>
      </c>
      <c r="AC50" s="6">
        <v>45191</v>
      </c>
      <c r="AD50" s="6">
        <v>45192</v>
      </c>
      <c r="AE50" s="18">
        <v>45193</v>
      </c>
      <c r="AF50" s="6">
        <v>45194</v>
      </c>
      <c r="AG50" s="6">
        <v>45195</v>
      </c>
      <c r="AH50" s="6">
        <v>45196</v>
      </c>
      <c r="AI50" s="6">
        <v>45197</v>
      </c>
      <c r="AJ50" s="6">
        <v>45198</v>
      </c>
      <c r="AK50" s="6">
        <v>45199</v>
      </c>
      <c r="AL50" s="7"/>
      <c r="AM50" s="7"/>
    </row>
    <row r="51" spans="1:42" x14ac:dyDescent="0.4">
      <c r="A51" s="2" t="s">
        <v>3</v>
      </c>
      <c r="B51" s="2" t="s">
        <v>4</v>
      </c>
      <c r="C51" s="3" t="s">
        <v>5</v>
      </c>
      <c r="D51" s="2" t="s">
        <v>6</v>
      </c>
      <c r="E51" s="3" t="s">
        <v>7</v>
      </c>
      <c r="F51" s="4" t="s">
        <v>8</v>
      </c>
      <c r="G51" s="3" t="s">
        <v>9</v>
      </c>
      <c r="H51" s="9">
        <v>45170</v>
      </c>
      <c r="I51" s="9">
        <v>45171</v>
      </c>
      <c r="J51" s="17">
        <v>45172</v>
      </c>
      <c r="K51" s="9">
        <v>45173</v>
      </c>
      <c r="L51" s="9">
        <v>45174</v>
      </c>
      <c r="M51" s="9">
        <v>45175</v>
      </c>
      <c r="N51" s="9">
        <v>45176</v>
      </c>
      <c r="O51" s="9">
        <v>45177</v>
      </c>
      <c r="P51" s="9">
        <v>45178</v>
      </c>
      <c r="Q51" s="17">
        <v>45179</v>
      </c>
      <c r="R51" s="9">
        <v>45180</v>
      </c>
      <c r="S51" s="9">
        <v>45181</v>
      </c>
      <c r="T51" s="9">
        <v>45182</v>
      </c>
      <c r="U51" s="9">
        <v>45183</v>
      </c>
      <c r="V51" s="9">
        <v>45184</v>
      </c>
      <c r="W51" s="9">
        <v>45185</v>
      </c>
      <c r="X51" s="17">
        <v>45186</v>
      </c>
      <c r="Y51" s="9">
        <v>45187</v>
      </c>
      <c r="Z51" s="9">
        <v>45188</v>
      </c>
      <c r="AA51" s="9">
        <v>45189</v>
      </c>
      <c r="AB51" s="9">
        <v>45190</v>
      </c>
      <c r="AC51" s="9">
        <v>45191</v>
      </c>
      <c r="AD51" s="9">
        <v>45192</v>
      </c>
      <c r="AE51" s="17">
        <v>45193</v>
      </c>
      <c r="AF51" s="9">
        <v>45194</v>
      </c>
      <c r="AG51" s="9">
        <v>45195</v>
      </c>
      <c r="AH51" s="9">
        <v>45196</v>
      </c>
      <c r="AI51" s="9">
        <v>45197</v>
      </c>
      <c r="AJ51" s="9">
        <v>45198</v>
      </c>
      <c r="AK51" s="9">
        <v>45199</v>
      </c>
      <c r="AL51" s="10" t="s">
        <v>10</v>
      </c>
      <c r="AM51" s="10" t="s">
        <v>11</v>
      </c>
      <c r="AN51" s="10" t="s">
        <v>12</v>
      </c>
      <c r="AO51" s="10" t="s">
        <v>13</v>
      </c>
      <c r="AP51" s="10" t="s">
        <v>14</v>
      </c>
    </row>
    <row r="52" spans="1:42" ht="17.399999999999999" x14ac:dyDescent="0.3">
      <c r="A52" s="1">
        <v>2</v>
      </c>
      <c r="B52" s="19" t="s">
        <v>139</v>
      </c>
      <c r="C52" s="20" t="s">
        <v>113</v>
      </c>
      <c r="D52" s="21" t="s">
        <v>140</v>
      </c>
      <c r="E52" s="20" t="s">
        <v>17</v>
      </c>
      <c r="F52" s="20" t="s">
        <v>141</v>
      </c>
      <c r="G52" s="20" t="s">
        <v>142</v>
      </c>
      <c r="H52" s="16" t="s">
        <v>92</v>
      </c>
      <c r="I52" s="16" t="s">
        <v>92</v>
      </c>
      <c r="J52" s="16" t="s">
        <v>92</v>
      </c>
      <c r="K52" s="16" t="s">
        <v>92</v>
      </c>
      <c r="L52" s="16" t="s">
        <v>92</v>
      </c>
      <c r="M52" s="16" t="s">
        <v>92</v>
      </c>
      <c r="N52" s="16" t="s">
        <v>92</v>
      </c>
      <c r="O52" s="16" t="s">
        <v>92</v>
      </c>
      <c r="P52" s="16" t="s">
        <v>92</v>
      </c>
      <c r="Q52" s="16" t="s">
        <v>92</v>
      </c>
      <c r="R52" s="16" t="s">
        <v>22</v>
      </c>
      <c r="S52" s="16" t="s">
        <v>22</v>
      </c>
      <c r="T52" s="16" t="s">
        <v>22</v>
      </c>
      <c r="U52" s="16" t="s">
        <v>22</v>
      </c>
      <c r="V52" s="16" t="s">
        <v>22</v>
      </c>
      <c r="W52" s="16" t="s">
        <v>22</v>
      </c>
      <c r="X52" s="11" t="s">
        <v>21</v>
      </c>
      <c r="Y52" s="16" t="s">
        <v>22</v>
      </c>
      <c r="Z52" s="16" t="s">
        <v>22</v>
      </c>
      <c r="AA52" s="11" t="s">
        <v>22</v>
      </c>
      <c r="AB52" s="16" t="s">
        <v>22</v>
      </c>
      <c r="AC52" s="16" t="s">
        <v>22</v>
      </c>
      <c r="AD52" s="16" t="s">
        <v>22</v>
      </c>
      <c r="AE52" s="11" t="s">
        <v>21</v>
      </c>
      <c r="AF52" s="16" t="s">
        <v>22</v>
      </c>
      <c r="AG52" s="16" t="s">
        <v>22</v>
      </c>
      <c r="AH52" s="11" t="s">
        <v>22</v>
      </c>
      <c r="AI52" s="16" t="s">
        <v>22</v>
      </c>
      <c r="AJ52" s="16" t="s">
        <v>22</v>
      </c>
      <c r="AK52" s="16" t="s">
        <v>22</v>
      </c>
      <c r="AL52" s="16"/>
      <c r="AM52" s="23">
        <f>COUNTIFS(H52:AK52,"DM")</f>
        <v>0</v>
      </c>
      <c r="AN52" s="23">
        <f>COUNTIFS(H52:AK52,"V")</f>
        <v>0</v>
      </c>
      <c r="AO52" s="25">
        <f>COUNTIFS(H52:AK52,"FALTA")</f>
        <v>0</v>
      </c>
      <c r="AP52" s="28"/>
    </row>
    <row r="53" spans="1:42" ht="17.399999999999999" x14ac:dyDescent="0.3">
      <c r="A53" s="1">
        <v>2</v>
      </c>
      <c r="B53" s="19" t="s">
        <v>143</v>
      </c>
      <c r="C53" s="20" t="s">
        <v>113</v>
      </c>
      <c r="D53" s="21" t="s">
        <v>144</v>
      </c>
      <c r="E53" s="20" t="s">
        <v>17</v>
      </c>
      <c r="F53" s="20" t="s">
        <v>141</v>
      </c>
      <c r="G53" s="20" t="s">
        <v>142</v>
      </c>
      <c r="H53" s="16" t="s">
        <v>92</v>
      </c>
      <c r="I53" s="16" t="s">
        <v>92</v>
      </c>
      <c r="J53" s="16" t="s">
        <v>92</v>
      </c>
      <c r="K53" s="16" t="s">
        <v>92</v>
      </c>
      <c r="L53" s="16" t="s">
        <v>92</v>
      </c>
      <c r="M53" s="16" t="s">
        <v>92</v>
      </c>
      <c r="N53" s="16" t="s">
        <v>92</v>
      </c>
      <c r="O53" s="16" t="s">
        <v>92</v>
      </c>
      <c r="P53" s="16" t="s">
        <v>92</v>
      </c>
      <c r="Q53" s="16" t="s">
        <v>92</v>
      </c>
      <c r="R53" s="16" t="s">
        <v>22</v>
      </c>
      <c r="S53" s="16" t="s">
        <v>22</v>
      </c>
      <c r="T53" s="16" t="s">
        <v>22</v>
      </c>
      <c r="U53" s="16" t="s">
        <v>22</v>
      </c>
      <c r="V53" s="16" t="s">
        <v>22</v>
      </c>
      <c r="W53" s="16" t="s">
        <v>22</v>
      </c>
      <c r="X53" s="11" t="s">
        <v>21</v>
      </c>
      <c r="Y53" s="16" t="s">
        <v>22</v>
      </c>
      <c r="Z53" s="16" t="s">
        <v>22</v>
      </c>
      <c r="AA53" s="11" t="s">
        <v>22</v>
      </c>
      <c r="AB53" s="16" t="s">
        <v>22</v>
      </c>
      <c r="AC53" s="16" t="s">
        <v>22</v>
      </c>
      <c r="AD53" s="16" t="s">
        <v>22</v>
      </c>
      <c r="AE53" s="11" t="s">
        <v>21</v>
      </c>
      <c r="AF53" s="16" t="s">
        <v>22</v>
      </c>
      <c r="AG53" s="16" t="s">
        <v>22</v>
      </c>
      <c r="AH53" s="11" t="s">
        <v>22</v>
      </c>
      <c r="AI53" s="16" t="s">
        <v>22</v>
      </c>
      <c r="AJ53" s="16" t="s">
        <v>22</v>
      </c>
      <c r="AK53" s="16" t="s">
        <v>22</v>
      </c>
      <c r="AL53" s="16"/>
      <c r="AM53" s="23">
        <f>COUNTIFS(H53:AK53,"DM")</f>
        <v>0</v>
      </c>
      <c r="AN53" s="23">
        <f>COUNTIFS(H53:AK53,"V")</f>
        <v>0</v>
      </c>
      <c r="AO53" s="25">
        <f>COUNTIFS(H53:AK53,"FALTA")</f>
        <v>0</v>
      </c>
      <c r="AP53" s="28"/>
    </row>
    <row r="54" spans="1:42" ht="17.399999999999999" x14ac:dyDescent="0.3">
      <c r="A54" s="86"/>
      <c r="B54" s="87"/>
      <c r="C54" s="88"/>
      <c r="D54" s="89"/>
      <c r="E54" s="88"/>
      <c r="F54" s="88"/>
      <c r="G54" s="88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1"/>
      <c r="Y54" s="90"/>
      <c r="Z54" s="90"/>
      <c r="AA54" s="91"/>
      <c r="AB54" s="90"/>
      <c r="AC54" s="90"/>
      <c r="AD54" s="90"/>
      <c r="AE54" s="91"/>
      <c r="AF54" s="90"/>
      <c r="AG54" s="90"/>
      <c r="AH54" s="91"/>
      <c r="AI54" s="90"/>
      <c r="AJ54" s="90"/>
      <c r="AK54" s="90"/>
      <c r="AL54" s="90"/>
      <c r="AM54" s="92"/>
      <c r="AN54" s="92"/>
      <c r="AO54" s="93"/>
      <c r="AP54" s="12"/>
    </row>
    <row r="57" spans="1:42" x14ac:dyDescent="0.4">
      <c r="C57" s="59" t="s">
        <v>22</v>
      </c>
      <c r="D57" s="13" t="s">
        <v>145</v>
      </c>
      <c r="E57" s="13"/>
    </row>
    <row r="58" spans="1:42" x14ac:dyDescent="0.4">
      <c r="C58" s="61" t="s">
        <v>20</v>
      </c>
      <c r="D58" s="13" t="s">
        <v>146</v>
      </c>
      <c r="E58" s="13"/>
    </row>
    <row r="59" spans="1:42" x14ac:dyDescent="0.4">
      <c r="C59" s="62" t="s">
        <v>147</v>
      </c>
      <c r="D59" s="13" t="s">
        <v>148</v>
      </c>
      <c r="E59" s="13"/>
    </row>
    <row r="60" spans="1:42" x14ac:dyDescent="0.4">
      <c r="C60" s="63" t="s">
        <v>21</v>
      </c>
      <c r="D60" s="13" t="s">
        <v>149</v>
      </c>
      <c r="E60" s="13"/>
    </row>
    <row r="61" spans="1:42" x14ac:dyDescent="0.4">
      <c r="C61" s="79" t="s">
        <v>31</v>
      </c>
      <c r="D61" s="13" t="s">
        <v>150</v>
      </c>
      <c r="E61" s="13"/>
    </row>
    <row r="62" spans="1:42" x14ac:dyDescent="0.4">
      <c r="C62" s="80" t="s">
        <v>47</v>
      </c>
      <c r="D62" s="13" t="s">
        <v>151</v>
      </c>
      <c r="E62" s="13"/>
    </row>
    <row r="63" spans="1:42" x14ac:dyDescent="0.4">
      <c r="C63" s="64" t="s">
        <v>152</v>
      </c>
      <c r="D63" s="13" t="s">
        <v>153</v>
      </c>
      <c r="E63" s="13"/>
    </row>
    <row r="64" spans="1:42" x14ac:dyDescent="0.4">
      <c r="C64" s="76" t="s">
        <v>99</v>
      </c>
      <c r="D64" s="13" t="s">
        <v>154</v>
      </c>
      <c r="E64" s="13"/>
    </row>
    <row r="65" spans="3:5" x14ac:dyDescent="0.4">
      <c r="C65" s="65" t="s">
        <v>57</v>
      </c>
      <c r="D65" s="13" t="s">
        <v>155</v>
      </c>
      <c r="E65" s="13"/>
    </row>
  </sheetData>
  <autoFilter ref="A2:AP30" xr:uid="{00000000-0009-0000-0000-000000000000}">
    <sortState xmlns:xlrd2="http://schemas.microsoft.com/office/spreadsheetml/2017/richdata2" ref="A3:AP30">
      <sortCondition ref="D2:D30"/>
    </sortState>
  </autoFilter>
  <phoneticPr fontId="18" type="noConversion"/>
  <conditionalFormatting sqref="C64">
    <cfRule type="cellIs" dxfId="1135" priority="109" operator="equal">
      <formula>"AD"</formula>
    </cfRule>
  </conditionalFormatting>
  <conditionalFormatting sqref="H3:AM30 H52:AM54">
    <cfRule type="cellIs" dxfId="1134" priority="53" operator="equal">
      <formula>"DESC-PERM"</formula>
    </cfRule>
    <cfRule type="cellIs" dxfId="1133" priority="54" operator="equal">
      <formula>"DM"</formula>
    </cfRule>
    <cfRule type="cellIs" dxfId="1132" priority="55" operator="equal">
      <formula>"F"</formula>
    </cfRule>
    <cfRule type="cellIs" dxfId="1131" priority="56" operator="equal">
      <formula>"V"</formula>
    </cfRule>
    <cfRule type="cellIs" dxfId="1130" priority="57" operator="equal">
      <formula>"D"</formula>
    </cfRule>
    <cfRule type="cellIs" dxfId="1129" priority="58" operator="equal">
      <formula>"AF"</formula>
    </cfRule>
    <cfRule type="cellIs" dxfId="1128" priority="59" operator="equal">
      <formula>"AN"</formula>
    </cfRule>
    <cfRule type="cellIs" dxfId="1127" priority="60" operator="equal">
      <formula>"FALTA"</formula>
    </cfRule>
    <cfRule type="cellIs" dxfId="1126" priority="61" operator="equal">
      <formula>"AD"</formula>
    </cfRule>
  </conditionalFormatting>
  <conditionalFormatting sqref="H34:AM35 C64">
    <cfRule type="cellIs" dxfId="1125" priority="101" operator="equal">
      <formula>"DESC-PERM"</formula>
    </cfRule>
    <cfRule type="cellIs" dxfId="1124" priority="102" operator="equal">
      <formula>"DM"</formula>
    </cfRule>
    <cfRule type="cellIs" dxfId="1123" priority="103" operator="equal">
      <formula>"F"</formula>
    </cfRule>
    <cfRule type="cellIs" dxfId="1122" priority="104" operator="equal">
      <formula>"V"</formula>
    </cfRule>
    <cfRule type="cellIs" dxfId="1121" priority="105" operator="equal">
      <formula>"D"</formula>
    </cfRule>
    <cfRule type="cellIs" dxfId="1120" priority="106" operator="equal">
      <formula>"AF"</formula>
    </cfRule>
    <cfRule type="cellIs" dxfId="1119" priority="107" operator="equal">
      <formula>"AN"</formula>
    </cfRule>
    <cfRule type="cellIs" dxfId="1118" priority="108" operator="equal">
      <formula>"FALTA"</formula>
    </cfRule>
  </conditionalFormatting>
  <conditionalFormatting sqref="H34:AM36">
    <cfRule type="cellIs" dxfId="1117" priority="25" operator="equal">
      <formula>"AD"</formula>
    </cfRule>
  </conditionalFormatting>
  <conditionalFormatting sqref="H36:AM36">
    <cfRule type="cellIs" dxfId="1116" priority="1" operator="equal">
      <formula>"DESC-PERM"</formula>
    </cfRule>
    <cfRule type="cellIs" dxfId="1115" priority="2" operator="equal">
      <formula>"DM"</formula>
    </cfRule>
    <cfRule type="cellIs" dxfId="1114" priority="3" operator="equal">
      <formula>"F"</formula>
    </cfRule>
    <cfRule type="cellIs" dxfId="1113" priority="4" operator="equal">
      <formula>"V"</formula>
    </cfRule>
    <cfRule type="cellIs" dxfId="1112" priority="5" operator="equal">
      <formula>"D"</formula>
    </cfRule>
    <cfRule type="cellIs" dxfId="1111" priority="6" operator="equal">
      <formula>"AF"</formula>
    </cfRule>
    <cfRule type="cellIs" dxfId="1110" priority="7" operator="equal">
      <formula>"AN"</formula>
    </cfRule>
    <cfRule type="cellIs" dxfId="1109" priority="8" operator="equal">
      <formula>"FALTA"</formula>
    </cfRule>
  </conditionalFormatting>
  <conditionalFormatting sqref="H41:AM49">
    <cfRule type="cellIs" dxfId="1108" priority="35" operator="equal">
      <formula>"DESC-PERM"</formula>
    </cfRule>
    <cfRule type="cellIs" dxfId="1107" priority="36" operator="equal">
      <formula>"DM"</formula>
    </cfRule>
    <cfRule type="cellIs" dxfId="1106" priority="37" operator="equal">
      <formula>"F"</formula>
    </cfRule>
    <cfRule type="cellIs" dxfId="1105" priority="38" operator="equal">
      <formula>"V"</formula>
    </cfRule>
    <cfRule type="cellIs" dxfId="1104" priority="39" operator="equal">
      <formula>"D"</formula>
    </cfRule>
    <cfRule type="cellIs" dxfId="1103" priority="40" operator="equal">
      <formula>"AF"</formula>
    </cfRule>
    <cfRule type="cellIs" dxfId="1102" priority="41" operator="equal">
      <formula>"AN"</formula>
    </cfRule>
    <cfRule type="cellIs" dxfId="1101" priority="42" operator="equal">
      <formula>"FALTA"</formula>
    </cfRule>
    <cfRule type="cellIs" dxfId="1100" priority="43" operator="equal">
      <formula>"AD"</formula>
    </cfRule>
  </conditionalFormatting>
  <conditionalFormatting sqref="J35:P35">
    <cfRule type="expression" dxfId="1099" priority="95">
      <formula>MID(J35,1,2)="AD"</formula>
    </cfRule>
    <cfRule type="expression" priority="96">
      <formula>MID(,1,2)="AD"</formula>
    </cfRule>
  </conditionalFormatting>
  <conditionalFormatting sqref="K5">
    <cfRule type="expression" dxfId="1098" priority="99">
      <formula>MID(K5,1,2)="AD"</formula>
    </cfRule>
    <cfRule type="expression" priority="100">
      <formula>MID(,1,2)="AD"</formula>
    </cfRule>
  </conditionalFormatting>
  <conditionalFormatting sqref="N5:Q5">
    <cfRule type="expression" dxfId="1097" priority="97">
      <formula>MID(N5,1,2)="AD"</formula>
    </cfRule>
    <cfRule type="expression" priority="98">
      <formula>MID(,1,2)="AD"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9"/>
  <sheetViews>
    <sheetView zoomScale="55" zoomScaleNormal="55" workbookViewId="0">
      <pane xSplit="6" ySplit="2" topLeftCell="J3" activePane="bottomRight" state="frozen"/>
      <selection pane="topRight" activeCell="G1" sqref="G1"/>
      <selection pane="bottomLeft" activeCell="A3" sqref="A3"/>
      <selection pane="bottomRight" activeCell="A3" sqref="A3:A41"/>
    </sheetView>
  </sheetViews>
  <sheetFormatPr baseColWidth="10" defaultColWidth="34.33203125" defaultRowHeight="14.4" x14ac:dyDescent="0.3"/>
  <cols>
    <col min="1" max="1" width="8.6640625" customWidth="1"/>
    <col min="2" max="2" width="17" style="58" customWidth="1"/>
    <col min="3" max="3" width="18" style="58" bestFit="1" customWidth="1"/>
    <col min="4" max="4" width="19.109375" style="60" customWidth="1"/>
    <col min="5" max="5" width="38.88671875" bestFit="1" customWidth="1"/>
    <col min="6" max="6" width="44.88671875" bestFit="1" customWidth="1"/>
    <col min="7" max="7" width="23.109375" style="60" customWidth="1"/>
    <col min="8" max="8" width="39.5546875" customWidth="1"/>
    <col min="9" max="9" width="27.5546875" customWidth="1"/>
    <col min="10" max="14" width="15.33203125" customWidth="1"/>
    <col min="15" max="15" width="16.6640625" customWidth="1"/>
    <col min="16" max="16" width="34.109375" customWidth="1"/>
    <col min="17" max="17" width="48.109375" customWidth="1"/>
    <col min="18" max="18" width="33.88671875" customWidth="1"/>
    <col min="19" max="19" width="39.33203125" customWidth="1"/>
    <col min="20" max="20" width="23" bestFit="1" customWidth="1"/>
  </cols>
  <sheetData>
    <row r="1" spans="1:21" ht="17.399999999999999" x14ac:dyDescent="0.3">
      <c r="A1" s="5"/>
      <c r="B1" s="5" t="s">
        <v>138</v>
      </c>
      <c r="C1" s="5" t="s">
        <v>1</v>
      </c>
      <c r="D1" s="32" t="s">
        <v>156</v>
      </c>
      <c r="E1" s="5"/>
      <c r="F1" s="5"/>
      <c r="G1" s="32"/>
      <c r="H1" s="32"/>
      <c r="I1" s="5"/>
      <c r="J1" s="33">
        <v>45138</v>
      </c>
      <c r="K1" s="33">
        <v>45139</v>
      </c>
      <c r="L1" s="33">
        <v>45140</v>
      </c>
      <c r="M1" s="33">
        <v>45141</v>
      </c>
      <c r="N1" s="33">
        <v>45142</v>
      </c>
      <c r="O1" s="33">
        <v>45143</v>
      </c>
      <c r="P1" s="34">
        <v>45144</v>
      </c>
      <c r="Q1" s="34"/>
      <c r="R1" s="34"/>
      <c r="S1" s="34"/>
    </row>
    <row r="2" spans="1:21" ht="22.8" x14ac:dyDescent="0.4">
      <c r="A2" s="35" t="s">
        <v>3</v>
      </c>
      <c r="B2" s="36" t="s">
        <v>4</v>
      </c>
      <c r="C2" s="36" t="s">
        <v>157</v>
      </c>
      <c r="D2" s="37" t="s">
        <v>5</v>
      </c>
      <c r="E2" s="37" t="s">
        <v>158</v>
      </c>
      <c r="F2" s="37" t="s">
        <v>159</v>
      </c>
      <c r="G2" s="37" t="s">
        <v>7</v>
      </c>
      <c r="H2" s="38" t="s">
        <v>8</v>
      </c>
      <c r="I2" s="37" t="s">
        <v>9</v>
      </c>
      <c r="J2" s="39" t="s">
        <v>160</v>
      </c>
      <c r="K2" s="39" t="s">
        <v>161</v>
      </c>
      <c r="L2" s="39" t="s">
        <v>162</v>
      </c>
      <c r="M2" s="39" t="s">
        <v>163</v>
      </c>
      <c r="N2" s="39" t="s">
        <v>164</v>
      </c>
      <c r="O2" s="39" t="s">
        <v>165</v>
      </c>
      <c r="P2" s="40" t="s">
        <v>166</v>
      </c>
      <c r="Q2" s="40" t="s">
        <v>10</v>
      </c>
      <c r="R2" s="40" t="s">
        <v>167</v>
      </c>
      <c r="S2" s="40" t="s">
        <v>168</v>
      </c>
      <c r="T2" s="41" t="s">
        <v>13</v>
      </c>
      <c r="U2" s="40" t="s">
        <v>169</v>
      </c>
    </row>
    <row r="3" spans="1:21" ht="17.399999999999999" x14ac:dyDescent="0.3">
      <c r="A3" s="42">
        <v>1</v>
      </c>
      <c r="B3" s="43">
        <v>41768393</v>
      </c>
      <c r="C3" s="43" t="s">
        <v>88</v>
      </c>
      <c r="D3" s="44" t="s">
        <v>1</v>
      </c>
      <c r="E3" s="44" t="s">
        <v>170</v>
      </c>
      <c r="F3" s="45" t="s">
        <v>171</v>
      </c>
      <c r="G3" s="45" t="s">
        <v>17</v>
      </c>
      <c r="H3" s="44" t="s">
        <v>141</v>
      </c>
      <c r="I3" s="45" t="s">
        <v>172</v>
      </c>
      <c r="J3" s="11" t="s">
        <v>20</v>
      </c>
      <c r="K3" s="11" t="s">
        <v>20</v>
      </c>
      <c r="L3" s="11" t="s">
        <v>20</v>
      </c>
      <c r="M3" s="11" t="s">
        <v>20</v>
      </c>
      <c r="N3" s="11" t="s">
        <v>20</v>
      </c>
      <c r="O3" s="11" t="s">
        <v>20</v>
      </c>
      <c r="P3" s="11" t="s">
        <v>21</v>
      </c>
      <c r="Q3" s="49"/>
      <c r="R3" s="66"/>
      <c r="S3" s="51" t="s">
        <v>173</v>
      </c>
      <c r="T3" s="48">
        <f>COUNTIFS(J3:O3,"FALTA")</f>
        <v>0</v>
      </c>
      <c r="U3" t="s">
        <v>174</v>
      </c>
    </row>
    <row r="4" spans="1:21" ht="17.399999999999999" x14ac:dyDescent="0.3">
      <c r="A4" s="42">
        <v>2</v>
      </c>
      <c r="B4" s="43">
        <v>42779563</v>
      </c>
      <c r="C4" s="43" t="s">
        <v>88</v>
      </c>
      <c r="D4" s="44" t="s">
        <v>1</v>
      </c>
      <c r="E4" s="44" t="s">
        <v>170</v>
      </c>
      <c r="F4" s="45" t="s">
        <v>175</v>
      </c>
      <c r="G4" s="45" t="s">
        <v>176</v>
      </c>
      <c r="H4" s="44" t="s">
        <v>141</v>
      </c>
      <c r="I4" s="45" t="s">
        <v>177</v>
      </c>
      <c r="J4" s="11" t="s">
        <v>22</v>
      </c>
      <c r="K4" s="11" t="s">
        <v>22</v>
      </c>
      <c r="L4" s="11" t="s">
        <v>22</v>
      </c>
      <c r="M4" s="11" t="s">
        <v>22</v>
      </c>
      <c r="N4" s="11" t="s">
        <v>22</v>
      </c>
      <c r="O4" s="11" t="s">
        <v>22</v>
      </c>
      <c r="P4" s="11" t="s">
        <v>21</v>
      </c>
      <c r="Q4" s="46"/>
      <c r="R4" s="46"/>
      <c r="S4" s="47" t="s">
        <v>60</v>
      </c>
      <c r="T4" s="48">
        <f t="shared" ref="T4:T29" si="0">COUNTIFS(J4:O4,"FALTA")</f>
        <v>0</v>
      </c>
      <c r="U4" t="s">
        <v>174</v>
      </c>
    </row>
    <row r="5" spans="1:21" ht="17.399999999999999" x14ac:dyDescent="0.3">
      <c r="A5" s="42">
        <v>3</v>
      </c>
      <c r="B5" s="43" t="s">
        <v>88</v>
      </c>
      <c r="C5" s="43" t="s">
        <v>178</v>
      </c>
      <c r="D5" s="44" t="s">
        <v>1</v>
      </c>
      <c r="E5" s="44" t="s">
        <v>170</v>
      </c>
      <c r="F5" s="45" t="s">
        <v>179</v>
      </c>
      <c r="G5" s="45" t="s">
        <v>17</v>
      </c>
      <c r="H5" s="44" t="s">
        <v>141</v>
      </c>
      <c r="I5" s="45" t="s">
        <v>180</v>
      </c>
      <c r="J5" s="11" t="s">
        <v>20</v>
      </c>
      <c r="K5" s="11" t="s">
        <v>20</v>
      </c>
      <c r="L5" s="11" t="s">
        <v>20</v>
      </c>
      <c r="M5" s="11" t="s">
        <v>20</v>
      </c>
      <c r="N5" s="11" t="s">
        <v>20</v>
      </c>
      <c r="O5" s="11" t="s">
        <v>20</v>
      </c>
      <c r="P5" s="11" t="s">
        <v>21</v>
      </c>
      <c r="Q5" s="46"/>
      <c r="R5" s="46"/>
      <c r="S5" s="47" t="s">
        <v>181</v>
      </c>
      <c r="T5" s="48">
        <f t="shared" si="0"/>
        <v>0</v>
      </c>
      <c r="U5" t="s">
        <v>174</v>
      </c>
    </row>
    <row r="6" spans="1:21" ht="17.399999999999999" x14ac:dyDescent="0.3">
      <c r="A6" s="42">
        <v>4</v>
      </c>
      <c r="B6" s="43" t="s">
        <v>182</v>
      </c>
      <c r="C6" s="43" t="s">
        <v>88</v>
      </c>
      <c r="D6" s="44" t="s">
        <v>1</v>
      </c>
      <c r="E6" s="44" t="s">
        <v>170</v>
      </c>
      <c r="F6" s="45" t="s">
        <v>183</v>
      </c>
      <c r="G6" s="45" t="s">
        <v>17</v>
      </c>
      <c r="H6" s="44" t="s">
        <v>141</v>
      </c>
      <c r="I6" s="45" t="s">
        <v>184</v>
      </c>
      <c r="J6" s="11" t="s">
        <v>20</v>
      </c>
      <c r="K6" s="11" t="s">
        <v>20</v>
      </c>
      <c r="L6" s="11" t="s">
        <v>20</v>
      </c>
      <c r="M6" s="11" t="s">
        <v>20</v>
      </c>
      <c r="N6" s="11" t="s">
        <v>20</v>
      </c>
      <c r="O6" s="11" t="s">
        <v>20</v>
      </c>
      <c r="P6" s="11" t="s">
        <v>21</v>
      </c>
      <c r="Q6" s="49"/>
      <c r="R6" s="66"/>
      <c r="S6" s="51" t="s">
        <v>173</v>
      </c>
      <c r="T6" s="48">
        <f t="shared" si="0"/>
        <v>0</v>
      </c>
      <c r="U6" t="s">
        <v>174</v>
      </c>
    </row>
    <row r="7" spans="1:21" ht="17.399999999999999" x14ac:dyDescent="0.3">
      <c r="A7" s="42">
        <v>5</v>
      </c>
      <c r="B7" s="43" t="s">
        <v>185</v>
      </c>
      <c r="C7" s="43" t="s">
        <v>88</v>
      </c>
      <c r="D7" s="44" t="s">
        <v>1</v>
      </c>
      <c r="E7" s="44" t="s">
        <v>170</v>
      </c>
      <c r="F7" s="45" t="s">
        <v>186</v>
      </c>
      <c r="G7" s="45" t="s">
        <v>17</v>
      </c>
      <c r="H7" s="44" t="s">
        <v>141</v>
      </c>
      <c r="I7" s="45" t="s">
        <v>177</v>
      </c>
      <c r="J7" s="11" t="s">
        <v>20</v>
      </c>
      <c r="K7" s="11" t="s">
        <v>20</v>
      </c>
      <c r="L7" s="11" t="s">
        <v>20</v>
      </c>
      <c r="M7" s="11" t="s">
        <v>20</v>
      </c>
      <c r="N7" s="11" t="s">
        <v>20</v>
      </c>
      <c r="O7" s="11" t="s">
        <v>20</v>
      </c>
      <c r="P7" s="11" t="s">
        <v>21</v>
      </c>
      <c r="Q7" s="49"/>
      <c r="R7" s="66"/>
      <c r="S7" s="51" t="s">
        <v>173</v>
      </c>
      <c r="T7" s="48">
        <f t="shared" si="0"/>
        <v>0</v>
      </c>
      <c r="U7" t="s">
        <v>174</v>
      </c>
    </row>
    <row r="8" spans="1:21" ht="17.399999999999999" x14ac:dyDescent="0.3">
      <c r="A8" s="42">
        <v>6</v>
      </c>
      <c r="B8" s="19">
        <v>43438278</v>
      </c>
      <c r="C8" s="19" t="s">
        <v>88</v>
      </c>
      <c r="D8" s="20" t="s">
        <v>1</v>
      </c>
      <c r="E8" s="44" t="s">
        <v>170</v>
      </c>
      <c r="F8" s="21" t="s">
        <v>187</v>
      </c>
      <c r="G8" s="21" t="s">
        <v>17</v>
      </c>
      <c r="H8" s="20" t="s">
        <v>35</v>
      </c>
      <c r="I8" s="20" t="s">
        <v>82</v>
      </c>
      <c r="J8" s="11" t="s">
        <v>20</v>
      </c>
      <c r="K8" s="11" t="s">
        <v>20</v>
      </c>
      <c r="L8" s="11" t="s">
        <v>20</v>
      </c>
      <c r="M8" s="11" t="s">
        <v>20</v>
      </c>
      <c r="N8" s="11" t="s">
        <v>20</v>
      </c>
      <c r="O8" s="11" t="s">
        <v>20</v>
      </c>
      <c r="P8" s="11" t="s">
        <v>21</v>
      </c>
      <c r="Q8" s="46"/>
      <c r="R8" s="46"/>
      <c r="S8" s="47" t="s">
        <v>181</v>
      </c>
      <c r="T8" s="48">
        <f t="shared" si="0"/>
        <v>0</v>
      </c>
      <c r="U8" t="s">
        <v>174</v>
      </c>
    </row>
    <row r="9" spans="1:21" ht="17.399999999999999" x14ac:dyDescent="0.3">
      <c r="A9" s="42">
        <v>7</v>
      </c>
      <c r="B9" s="19" t="s">
        <v>188</v>
      </c>
      <c r="C9" s="19" t="s">
        <v>88</v>
      </c>
      <c r="D9" s="20" t="s">
        <v>1</v>
      </c>
      <c r="E9" s="44" t="s">
        <v>170</v>
      </c>
      <c r="F9" s="20" t="s">
        <v>189</v>
      </c>
      <c r="G9" s="20" t="s">
        <v>17</v>
      </c>
      <c r="H9" s="20" t="s">
        <v>141</v>
      </c>
      <c r="I9" s="20" t="s">
        <v>142</v>
      </c>
      <c r="J9" s="11" t="s">
        <v>20</v>
      </c>
      <c r="K9" s="11" t="s">
        <v>20</v>
      </c>
      <c r="L9" s="11" t="s">
        <v>20</v>
      </c>
      <c r="M9" s="11" t="s">
        <v>20</v>
      </c>
      <c r="N9" s="11" t="s">
        <v>20</v>
      </c>
      <c r="O9" s="11" t="s">
        <v>20</v>
      </c>
      <c r="P9" s="11" t="s">
        <v>21</v>
      </c>
      <c r="Q9" s="46"/>
      <c r="R9" s="46" t="s">
        <v>190</v>
      </c>
      <c r="S9" s="47" t="s">
        <v>181</v>
      </c>
      <c r="T9" s="48">
        <f t="shared" si="0"/>
        <v>0</v>
      </c>
      <c r="U9" t="s">
        <v>174</v>
      </c>
    </row>
    <row r="10" spans="1:21" ht="18.75" customHeight="1" x14ac:dyDescent="0.3">
      <c r="A10" s="42">
        <v>8</v>
      </c>
      <c r="B10" s="19">
        <v>19323400</v>
      </c>
      <c r="C10" s="19" t="s">
        <v>88</v>
      </c>
      <c r="D10" s="20" t="s">
        <v>1</v>
      </c>
      <c r="E10" s="44" t="s">
        <v>170</v>
      </c>
      <c r="F10" s="20" t="s">
        <v>191</v>
      </c>
      <c r="G10" s="20" t="s">
        <v>17</v>
      </c>
      <c r="H10" s="20" t="s">
        <v>141</v>
      </c>
      <c r="I10" s="20" t="s">
        <v>192</v>
      </c>
      <c r="J10" s="11" t="s">
        <v>20</v>
      </c>
      <c r="K10" s="11" t="s">
        <v>20</v>
      </c>
      <c r="L10" s="11" t="s">
        <v>20</v>
      </c>
      <c r="M10" s="11" t="s">
        <v>20</v>
      </c>
      <c r="N10" s="11" t="s">
        <v>42</v>
      </c>
      <c r="O10" s="11" t="s">
        <v>42</v>
      </c>
      <c r="P10" s="11" t="s">
        <v>21</v>
      </c>
      <c r="Q10" s="46"/>
      <c r="R10" s="46"/>
      <c r="S10" s="47" t="s">
        <v>193</v>
      </c>
      <c r="T10" s="48">
        <f t="shared" si="0"/>
        <v>0</v>
      </c>
      <c r="U10" t="s">
        <v>174</v>
      </c>
    </row>
    <row r="11" spans="1:21" ht="17.399999999999999" x14ac:dyDescent="0.3">
      <c r="A11" s="42">
        <v>9</v>
      </c>
      <c r="B11" s="43" t="s">
        <v>194</v>
      </c>
      <c r="C11" s="43" t="s">
        <v>88</v>
      </c>
      <c r="D11" s="44" t="s">
        <v>1</v>
      </c>
      <c r="E11" s="44" t="s">
        <v>170</v>
      </c>
      <c r="F11" s="45" t="s">
        <v>195</v>
      </c>
      <c r="G11" s="45" t="s">
        <v>17</v>
      </c>
      <c r="H11" s="44" t="s">
        <v>141</v>
      </c>
      <c r="I11" s="45" t="s">
        <v>172</v>
      </c>
      <c r="J11" s="11" t="s">
        <v>20</v>
      </c>
      <c r="K11" s="11" t="s">
        <v>20</v>
      </c>
      <c r="L11" s="11" t="s">
        <v>20</v>
      </c>
      <c r="M11" s="11" t="s">
        <v>20</v>
      </c>
      <c r="N11" s="11" t="s">
        <v>42</v>
      </c>
      <c r="O11" s="11" t="s">
        <v>42</v>
      </c>
      <c r="P11" s="11" t="s">
        <v>21</v>
      </c>
      <c r="Q11" s="49"/>
      <c r="R11" s="66"/>
      <c r="S11" s="50" t="s">
        <v>196</v>
      </c>
      <c r="T11" s="48">
        <f t="shared" si="0"/>
        <v>0</v>
      </c>
      <c r="U11" t="s">
        <v>174</v>
      </c>
    </row>
    <row r="12" spans="1:21" ht="17.399999999999999" x14ac:dyDescent="0.3">
      <c r="A12" s="42">
        <v>10</v>
      </c>
      <c r="B12" s="19" t="s">
        <v>197</v>
      </c>
      <c r="C12" s="19" t="s">
        <v>88</v>
      </c>
      <c r="D12" s="20" t="s">
        <v>1</v>
      </c>
      <c r="E12" s="44" t="s">
        <v>170</v>
      </c>
      <c r="F12" s="21" t="s">
        <v>198</v>
      </c>
      <c r="G12" s="21" t="s">
        <v>17</v>
      </c>
      <c r="H12" s="20" t="s">
        <v>141</v>
      </c>
      <c r="I12" s="20" t="s">
        <v>142</v>
      </c>
      <c r="J12" s="11" t="s">
        <v>20</v>
      </c>
      <c r="K12" s="11" t="s">
        <v>20</v>
      </c>
      <c r="L12" s="11" t="s">
        <v>20</v>
      </c>
      <c r="M12" s="11" t="s">
        <v>20</v>
      </c>
      <c r="N12" s="11" t="s">
        <v>20</v>
      </c>
      <c r="O12" s="11" t="s">
        <v>20</v>
      </c>
      <c r="P12" s="11" t="s">
        <v>21</v>
      </c>
      <c r="Q12" s="46"/>
      <c r="R12" s="46"/>
      <c r="S12" s="47" t="s">
        <v>181</v>
      </c>
      <c r="T12" s="48">
        <f t="shared" si="0"/>
        <v>0</v>
      </c>
      <c r="U12" t="s">
        <v>174</v>
      </c>
    </row>
    <row r="13" spans="1:21" ht="17.399999999999999" x14ac:dyDescent="0.3">
      <c r="A13" s="42">
        <v>11</v>
      </c>
      <c r="B13" s="19">
        <v>75781652</v>
      </c>
      <c r="C13" s="19" t="s">
        <v>88</v>
      </c>
      <c r="D13" s="20" t="s">
        <v>1</v>
      </c>
      <c r="E13" s="44" t="s">
        <v>170</v>
      </c>
      <c r="F13" s="21" t="s">
        <v>199</v>
      </c>
      <c r="G13" s="21" t="s">
        <v>17</v>
      </c>
      <c r="H13" s="20" t="s">
        <v>141</v>
      </c>
      <c r="I13" s="20" t="s">
        <v>142</v>
      </c>
      <c r="J13" s="11" t="s">
        <v>20</v>
      </c>
      <c r="K13" s="11" t="s">
        <v>20</v>
      </c>
      <c r="L13" s="11" t="s">
        <v>20</v>
      </c>
      <c r="M13" s="11" t="s">
        <v>20</v>
      </c>
      <c r="N13" s="11" t="s">
        <v>20</v>
      </c>
      <c r="O13" s="11" t="s">
        <v>20</v>
      </c>
      <c r="P13" s="11" t="s">
        <v>21</v>
      </c>
      <c r="Q13" s="46"/>
      <c r="R13" s="46"/>
      <c r="S13" s="47" t="s">
        <v>181</v>
      </c>
      <c r="T13" s="48">
        <f t="shared" si="0"/>
        <v>0</v>
      </c>
      <c r="U13" t="s">
        <v>174</v>
      </c>
    </row>
    <row r="14" spans="1:21" ht="17.399999999999999" x14ac:dyDescent="0.3">
      <c r="A14" s="42">
        <v>12</v>
      </c>
      <c r="B14" s="19" t="s">
        <v>200</v>
      </c>
      <c r="C14" s="19" t="s">
        <v>88</v>
      </c>
      <c r="D14" s="20" t="s">
        <v>1</v>
      </c>
      <c r="E14" s="44" t="s">
        <v>170</v>
      </c>
      <c r="F14" s="21" t="s">
        <v>201</v>
      </c>
      <c r="G14" s="21" t="s">
        <v>176</v>
      </c>
      <c r="H14" s="20" t="s">
        <v>141</v>
      </c>
      <c r="I14" s="20" t="s">
        <v>142</v>
      </c>
      <c r="J14" s="11" t="s">
        <v>22</v>
      </c>
      <c r="K14" s="11" t="s">
        <v>22</v>
      </c>
      <c r="L14" s="11" t="s">
        <v>22</v>
      </c>
      <c r="M14" s="11" t="s">
        <v>22</v>
      </c>
      <c r="N14" s="11" t="s">
        <v>22</v>
      </c>
      <c r="O14" s="11" t="s">
        <v>22</v>
      </c>
      <c r="P14" s="11" t="s">
        <v>21</v>
      </c>
      <c r="Q14" s="49"/>
      <c r="R14" s="66"/>
      <c r="S14" s="50" t="s">
        <v>60</v>
      </c>
      <c r="T14" s="48">
        <f t="shared" si="0"/>
        <v>0</v>
      </c>
      <c r="U14" t="s">
        <v>174</v>
      </c>
    </row>
    <row r="15" spans="1:21" ht="17.399999999999999" x14ac:dyDescent="0.3">
      <c r="A15" s="42">
        <v>13</v>
      </c>
      <c r="B15" s="19">
        <v>20738659</v>
      </c>
      <c r="C15" s="19" t="s">
        <v>88</v>
      </c>
      <c r="D15" s="20" t="s">
        <v>1</v>
      </c>
      <c r="E15" s="44" t="s">
        <v>170</v>
      </c>
      <c r="F15" s="20" t="s">
        <v>202</v>
      </c>
      <c r="G15" s="20" t="s">
        <v>17</v>
      </c>
      <c r="H15" s="20" t="s">
        <v>141</v>
      </c>
      <c r="I15" s="20" t="s">
        <v>142</v>
      </c>
      <c r="J15" s="11" t="s">
        <v>20</v>
      </c>
      <c r="K15" s="11" t="s">
        <v>20</v>
      </c>
      <c r="L15" s="11" t="s">
        <v>20</v>
      </c>
      <c r="M15" s="11" t="s">
        <v>20</v>
      </c>
      <c r="N15" s="11" t="s">
        <v>20</v>
      </c>
      <c r="O15" s="11" t="s">
        <v>20</v>
      </c>
      <c r="P15" s="11" t="s">
        <v>21</v>
      </c>
      <c r="Q15" s="49"/>
      <c r="R15" s="66"/>
      <c r="S15" s="51" t="s">
        <v>173</v>
      </c>
      <c r="T15" s="48">
        <f t="shared" si="0"/>
        <v>0</v>
      </c>
      <c r="U15" t="s">
        <v>174</v>
      </c>
    </row>
    <row r="16" spans="1:21" ht="17.399999999999999" x14ac:dyDescent="0.3">
      <c r="A16" s="42">
        <v>14</v>
      </c>
      <c r="B16" s="43">
        <v>45383357</v>
      </c>
      <c r="C16" s="43" t="s">
        <v>88</v>
      </c>
      <c r="D16" s="44" t="s">
        <v>1</v>
      </c>
      <c r="E16" s="44" t="s">
        <v>170</v>
      </c>
      <c r="F16" s="45" t="s">
        <v>203</v>
      </c>
      <c r="G16" s="45" t="s">
        <v>17</v>
      </c>
      <c r="H16" s="44" t="s">
        <v>141</v>
      </c>
      <c r="I16" s="45" t="s">
        <v>204</v>
      </c>
      <c r="J16" s="11" t="s">
        <v>22</v>
      </c>
      <c r="K16" s="11" t="s">
        <v>22</v>
      </c>
      <c r="L16" s="11" t="s">
        <v>22</v>
      </c>
      <c r="M16" s="11" t="s">
        <v>22</v>
      </c>
      <c r="N16" s="11" t="s">
        <v>22</v>
      </c>
      <c r="O16" s="11" t="s">
        <v>22</v>
      </c>
      <c r="P16" s="11" t="s">
        <v>21</v>
      </c>
      <c r="Q16" s="46"/>
      <c r="R16" s="46"/>
      <c r="S16" s="47" t="s">
        <v>60</v>
      </c>
      <c r="T16" s="48">
        <f t="shared" si="0"/>
        <v>0</v>
      </c>
      <c r="U16" t="s">
        <v>174</v>
      </c>
    </row>
    <row r="17" spans="1:21" ht="17.399999999999999" x14ac:dyDescent="0.3">
      <c r="A17" s="42">
        <v>15</v>
      </c>
      <c r="B17" s="19">
        <v>10201427</v>
      </c>
      <c r="C17" s="19" t="s">
        <v>88</v>
      </c>
      <c r="D17" s="20" t="s">
        <v>1</v>
      </c>
      <c r="E17" s="44" t="s">
        <v>170</v>
      </c>
      <c r="F17" s="21" t="s">
        <v>205</v>
      </c>
      <c r="G17" s="21" t="s">
        <v>17</v>
      </c>
      <c r="H17" s="20" t="s">
        <v>141</v>
      </c>
      <c r="I17" s="20" t="s">
        <v>142</v>
      </c>
      <c r="J17" s="11" t="s">
        <v>20</v>
      </c>
      <c r="K17" s="11" t="s">
        <v>20</v>
      </c>
      <c r="L17" s="11" t="s">
        <v>20</v>
      </c>
      <c r="M17" s="11" t="s">
        <v>20</v>
      </c>
      <c r="N17" s="11" t="s">
        <v>20</v>
      </c>
      <c r="O17" s="11" t="s">
        <v>20</v>
      </c>
      <c r="P17" s="11" t="s">
        <v>21</v>
      </c>
      <c r="Q17" s="46"/>
      <c r="R17" s="46"/>
      <c r="S17" s="47" t="s">
        <v>181</v>
      </c>
      <c r="T17" s="48">
        <f t="shared" si="0"/>
        <v>0</v>
      </c>
      <c r="U17" t="s">
        <v>174</v>
      </c>
    </row>
    <row r="18" spans="1:21" ht="17.399999999999999" x14ac:dyDescent="0.3">
      <c r="A18" s="42">
        <v>16</v>
      </c>
      <c r="B18" s="19" t="s">
        <v>88</v>
      </c>
      <c r="C18" s="19" t="s">
        <v>206</v>
      </c>
      <c r="D18" s="20" t="s">
        <v>1</v>
      </c>
      <c r="E18" s="44" t="s">
        <v>170</v>
      </c>
      <c r="F18" s="21" t="s">
        <v>207</v>
      </c>
      <c r="G18" s="21" t="s">
        <v>17</v>
      </c>
      <c r="H18" s="20" t="s">
        <v>35</v>
      </c>
      <c r="I18" s="20" t="s">
        <v>82</v>
      </c>
      <c r="J18" s="11" t="s">
        <v>20</v>
      </c>
      <c r="K18" s="11" t="s">
        <v>20</v>
      </c>
      <c r="L18" s="11" t="s">
        <v>20</v>
      </c>
      <c r="M18" s="11" t="s">
        <v>20</v>
      </c>
      <c r="N18" s="11" t="s">
        <v>20</v>
      </c>
      <c r="O18" s="11" t="s">
        <v>20</v>
      </c>
      <c r="P18" s="11" t="s">
        <v>21</v>
      </c>
      <c r="Q18" s="49"/>
      <c r="R18" s="66"/>
      <c r="S18" s="50" t="s">
        <v>208</v>
      </c>
      <c r="T18" s="48">
        <f t="shared" si="0"/>
        <v>0</v>
      </c>
      <c r="U18" t="s">
        <v>174</v>
      </c>
    </row>
    <row r="19" spans="1:21" ht="23.25" customHeight="1" x14ac:dyDescent="0.3">
      <c r="A19" s="42">
        <v>17</v>
      </c>
      <c r="B19" s="19">
        <v>43115158</v>
      </c>
      <c r="C19" s="19" t="s">
        <v>88</v>
      </c>
      <c r="D19" s="20" t="s">
        <v>1</v>
      </c>
      <c r="E19" s="44" t="s">
        <v>170</v>
      </c>
      <c r="F19" s="20" t="s">
        <v>209</v>
      </c>
      <c r="G19" s="20" t="s">
        <v>17</v>
      </c>
      <c r="H19" s="20" t="s">
        <v>141</v>
      </c>
      <c r="I19" s="20" t="s">
        <v>192</v>
      </c>
      <c r="J19" s="11" t="s">
        <v>20</v>
      </c>
      <c r="K19" s="11" t="s">
        <v>20</v>
      </c>
      <c r="L19" s="11" t="s">
        <v>20</v>
      </c>
      <c r="M19" s="11" t="s">
        <v>20</v>
      </c>
      <c r="N19" s="11" t="s">
        <v>20</v>
      </c>
      <c r="O19" s="11" t="s">
        <v>20</v>
      </c>
      <c r="P19" s="11" t="s">
        <v>21</v>
      </c>
      <c r="Q19" s="46"/>
      <c r="R19" s="46"/>
      <c r="S19" s="47" t="s">
        <v>173</v>
      </c>
      <c r="T19" s="48">
        <f t="shared" si="0"/>
        <v>0</v>
      </c>
      <c r="U19" t="s">
        <v>174</v>
      </c>
    </row>
    <row r="20" spans="1:21" ht="17.399999999999999" x14ac:dyDescent="0.3">
      <c r="A20" s="42">
        <v>18</v>
      </c>
      <c r="B20" s="19">
        <v>46117320</v>
      </c>
      <c r="C20" s="19" t="s">
        <v>88</v>
      </c>
      <c r="D20" s="20" t="s">
        <v>1</v>
      </c>
      <c r="E20" s="44" t="s">
        <v>170</v>
      </c>
      <c r="F20" s="21" t="s">
        <v>210</v>
      </c>
      <c r="G20" s="21" t="s">
        <v>17</v>
      </c>
      <c r="H20" s="20" t="s">
        <v>141</v>
      </c>
      <c r="I20" s="20" t="s">
        <v>142</v>
      </c>
      <c r="J20" s="11" t="s">
        <v>20</v>
      </c>
      <c r="K20" s="11" t="s">
        <v>20</v>
      </c>
      <c r="L20" s="11" t="s">
        <v>20</v>
      </c>
      <c r="M20" s="11" t="s">
        <v>20</v>
      </c>
      <c r="N20" s="11" t="s">
        <v>20</v>
      </c>
      <c r="O20" s="11" t="s">
        <v>20</v>
      </c>
      <c r="P20" s="11" t="s">
        <v>21</v>
      </c>
      <c r="Q20" s="46"/>
      <c r="R20" s="46"/>
      <c r="S20" s="47" t="s">
        <v>181</v>
      </c>
      <c r="T20" s="48">
        <f t="shared" si="0"/>
        <v>0</v>
      </c>
      <c r="U20" t="s">
        <v>174</v>
      </c>
    </row>
    <row r="21" spans="1:21" ht="17.399999999999999" x14ac:dyDescent="0.3">
      <c r="A21" s="42">
        <v>19</v>
      </c>
      <c r="B21" s="43" t="s">
        <v>211</v>
      </c>
      <c r="C21" s="43" t="s">
        <v>88</v>
      </c>
      <c r="D21" s="44" t="s">
        <v>1</v>
      </c>
      <c r="E21" s="44" t="s">
        <v>170</v>
      </c>
      <c r="F21" s="45" t="s">
        <v>212</v>
      </c>
      <c r="G21" s="45" t="s">
        <v>17</v>
      </c>
      <c r="H21" s="44" t="s">
        <v>141</v>
      </c>
      <c r="I21" s="45" t="s">
        <v>172</v>
      </c>
      <c r="J21" s="11" t="s">
        <v>20</v>
      </c>
      <c r="K21" s="11" t="s">
        <v>20</v>
      </c>
      <c r="L21" s="11" t="s">
        <v>57</v>
      </c>
      <c r="M21" s="11" t="s">
        <v>20</v>
      </c>
      <c r="N21" s="11" t="s">
        <v>42</v>
      </c>
      <c r="O21" s="11" t="s">
        <v>42</v>
      </c>
      <c r="P21" s="11" t="s">
        <v>21</v>
      </c>
      <c r="Q21" s="49"/>
      <c r="R21" s="66"/>
      <c r="S21" s="50" t="s">
        <v>193</v>
      </c>
      <c r="T21" s="48">
        <f t="shared" si="0"/>
        <v>1</v>
      </c>
      <c r="U21" t="s">
        <v>174</v>
      </c>
    </row>
    <row r="22" spans="1:21" ht="23.25" customHeight="1" x14ac:dyDescent="0.3">
      <c r="A22" s="42">
        <v>20</v>
      </c>
      <c r="B22" s="19">
        <v>71028044</v>
      </c>
      <c r="C22" s="19" t="s">
        <v>88</v>
      </c>
      <c r="D22" s="20" t="s">
        <v>1</v>
      </c>
      <c r="E22" s="44" t="s">
        <v>170</v>
      </c>
      <c r="F22" s="21" t="s">
        <v>213</v>
      </c>
      <c r="G22" s="21" t="s">
        <v>17</v>
      </c>
      <c r="H22" s="20" t="s">
        <v>141</v>
      </c>
      <c r="I22" s="20" t="s">
        <v>192</v>
      </c>
      <c r="J22" s="11" t="s">
        <v>20</v>
      </c>
      <c r="K22" s="11" t="s">
        <v>20</v>
      </c>
      <c r="L22" s="11" t="s">
        <v>20</v>
      </c>
      <c r="M22" s="11" t="s">
        <v>20</v>
      </c>
      <c r="N22" s="11" t="s">
        <v>20</v>
      </c>
      <c r="O22" s="11" t="s">
        <v>20</v>
      </c>
      <c r="P22" s="11" t="s">
        <v>21</v>
      </c>
      <c r="Q22" s="46"/>
      <c r="R22" s="46"/>
      <c r="S22" s="47" t="s">
        <v>181</v>
      </c>
      <c r="T22" s="48">
        <f t="shared" si="0"/>
        <v>0</v>
      </c>
      <c r="U22" t="s">
        <v>174</v>
      </c>
    </row>
    <row r="23" spans="1:21" ht="18.75" customHeight="1" x14ac:dyDescent="0.3">
      <c r="A23" s="42">
        <v>21</v>
      </c>
      <c r="B23" s="19">
        <v>48043619</v>
      </c>
      <c r="C23" s="19" t="s">
        <v>88</v>
      </c>
      <c r="D23" s="20" t="s">
        <v>1</v>
      </c>
      <c r="E23" s="44" t="s">
        <v>170</v>
      </c>
      <c r="F23" s="21" t="s">
        <v>214</v>
      </c>
      <c r="G23" s="21" t="s">
        <v>17</v>
      </c>
      <c r="H23" s="20" t="s">
        <v>141</v>
      </c>
      <c r="I23" s="20" t="s">
        <v>192</v>
      </c>
      <c r="J23" s="11" t="s">
        <v>20</v>
      </c>
      <c r="K23" s="11" t="s">
        <v>20</v>
      </c>
      <c r="L23" s="11" t="s">
        <v>20</v>
      </c>
      <c r="M23" s="11" t="s">
        <v>20</v>
      </c>
      <c r="N23" s="11" t="s">
        <v>42</v>
      </c>
      <c r="O23" s="11" t="s">
        <v>42</v>
      </c>
      <c r="P23" s="11" t="s">
        <v>21</v>
      </c>
      <c r="Q23" s="46"/>
      <c r="R23" s="46"/>
      <c r="S23" s="47" t="s">
        <v>193</v>
      </c>
      <c r="T23" s="48">
        <f t="shared" si="0"/>
        <v>0</v>
      </c>
      <c r="U23" t="s">
        <v>174</v>
      </c>
    </row>
    <row r="24" spans="1:21" ht="17.399999999999999" x14ac:dyDescent="0.3">
      <c r="A24" s="42">
        <v>22</v>
      </c>
      <c r="B24" s="43">
        <v>71028046</v>
      </c>
      <c r="C24" s="43" t="s">
        <v>88</v>
      </c>
      <c r="D24" s="44" t="s">
        <v>1</v>
      </c>
      <c r="E24" s="44" t="s">
        <v>170</v>
      </c>
      <c r="F24" s="45" t="s">
        <v>215</v>
      </c>
      <c r="G24" s="45" t="s">
        <v>17</v>
      </c>
      <c r="H24" s="44" t="s">
        <v>141</v>
      </c>
      <c r="I24" s="45" t="s">
        <v>204</v>
      </c>
      <c r="J24" s="11" t="s">
        <v>22</v>
      </c>
      <c r="K24" s="11" t="s">
        <v>22</v>
      </c>
      <c r="L24" s="11" t="s">
        <v>22</v>
      </c>
      <c r="M24" s="11" t="s">
        <v>22</v>
      </c>
      <c r="N24" s="11" t="s">
        <v>22</v>
      </c>
      <c r="O24" s="11" t="s">
        <v>22</v>
      </c>
      <c r="P24" s="11" t="s">
        <v>21</v>
      </c>
      <c r="Q24" s="49"/>
      <c r="R24" s="66"/>
      <c r="S24" s="50" t="s">
        <v>60</v>
      </c>
      <c r="T24" s="48">
        <f t="shared" si="0"/>
        <v>0</v>
      </c>
      <c r="U24" t="s">
        <v>174</v>
      </c>
    </row>
    <row r="25" spans="1:21" ht="17.399999999999999" x14ac:dyDescent="0.3">
      <c r="A25" s="42">
        <v>23</v>
      </c>
      <c r="B25" s="43" t="s">
        <v>88</v>
      </c>
      <c r="C25" s="43" t="s">
        <v>216</v>
      </c>
      <c r="D25" s="44" t="s">
        <v>1</v>
      </c>
      <c r="E25" s="44" t="s">
        <v>170</v>
      </c>
      <c r="F25" s="45" t="s">
        <v>217</v>
      </c>
      <c r="G25" s="45" t="s">
        <v>17</v>
      </c>
      <c r="H25" s="44" t="s">
        <v>141</v>
      </c>
      <c r="I25" s="45" t="s">
        <v>172</v>
      </c>
      <c r="J25" s="11" t="s">
        <v>20</v>
      </c>
      <c r="K25" s="11" t="s">
        <v>20</v>
      </c>
      <c r="L25" s="11" t="s">
        <v>20</v>
      </c>
      <c r="M25" s="11" t="s">
        <v>20</v>
      </c>
      <c r="N25" s="11" t="s">
        <v>20</v>
      </c>
      <c r="O25" s="11" t="s">
        <v>20</v>
      </c>
      <c r="P25" s="11" t="s">
        <v>21</v>
      </c>
      <c r="Q25" s="46"/>
      <c r="R25" s="46"/>
      <c r="S25" s="47" t="s">
        <v>181</v>
      </c>
      <c r="T25" s="48">
        <f t="shared" si="0"/>
        <v>0</v>
      </c>
      <c r="U25" t="s">
        <v>174</v>
      </c>
    </row>
    <row r="26" spans="1:21" ht="17.399999999999999" x14ac:dyDescent="0.3">
      <c r="A26" s="42">
        <v>24</v>
      </c>
      <c r="B26" s="19" t="s">
        <v>218</v>
      </c>
      <c r="C26" s="19" t="s">
        <v>88</v>
      </c>
      <c r="D26" s="20" t="s">
        <v>1</v>
      </c>
      <c r="E26" s="44" t="s">
        <v>170</v>
      </c>
      <c r="F26" s="20" t="s">
        <v>219</v>
      </c>
      <c r="G26" s="20" t="s">
        <v>17</v>
      </c>
      <c r="H26" s="20" t="s">
        <v>141</v>
      </c>
      <c r="I26" s="20" t="s">
        <v>142</v>
      </c>
      <c r="J26" s="11" t="s">
        <v>20</v>
      </c>
      <c r="K26" s="11" t="s">
        <v>20</v>
      </c>
      <c r="L26" s="11" t="s">
        <v>20</v>
      </c>
      <c r="M26" s="11" t="s">
        <v>20</v>
      </c>
      <c r="N26" s="11" t="s">
        <v>20</v>
      </c>
      <c r="O26" s="11" t="s">
        <v>20</v>
      </c>
      <c r="P26" s="11" t="s">
        <v>21</v>
      </c>
      <c r="Q26" s="46"/>
      <c r="R26" s="46"/>
      <c r="S26" s="47" t="s">
        <v>181</v>
      </c>
      <c r="T26" s="48">
        <f t="shared" si="0"/>
        <v>0</v>
      </c>
      <c r="U26" t="s">
        <v>174</v>
      </c>
    </row>
    <row r="27" spans="1:21" ht="17.399999999999999" x14ac:dyDescent="0.3">
      <c r="A27" s="42">
        <v>25</v>
      </c>
      <c r="B27" s="19">
        <v>62586790</v>
      </c>
      <c r="C27" s="19" t="s">
        <v>88</v>
      </c>
      <c r="D27" s="20" t="s">
        <v>1</v>
      </c>
      <c r="E27" s="44" t="s">
        <v>170</v>
      </c>
      <c r="F27" s="20" t="s">
        <v>220</v>
      </c>
      <c r="G27" s="20" t="s">
        <v>17</v>
      </c>
      <c r="H27" s="20" t="s">
        <v>141</v>
      </c>
      <c r="I27" s="20" t="s">
        <v>192</v>
      </c>
      <c r="J27" s="11" t="s">
        <v>20</v>
      </c>
      <c r="K27" s="11" t="s">
        <v>20</v>
      </c>
      <c r="L27" s="11" t="s">
        <v>20</v>
      </c>
      <c r="M27" s="11" t="s">
        <v>20</v>
      </c>
      <c r="N27" s="11" t="s">
        <v>42</v>
      </c>
      <c r="O27" s="11" t="s">
        <v>42</v>
      </c>
      <c r="P27" s="11" t="s">
        <v>21</v>
      </c>
      <c r="Q27" s="49"/>
      <c r="R27" s="66"/>
      <c r="S27" s="50" t="s">
        <v>193</v>
      </c>
      <c r="T27" s="48">
        <f t="shared" si="0"/>
        <v>0</v>
      </c>
      <c r="U27" t="s">
        <v>174</v>
      </c>
    </row>
    <row r="28" spans="1:21" ht="17.399999999999999" x14ac:dyDescent="0.3">
      <c r="A28" s="42">
        <v>26</v>
      </c>
      <c r="B28" s="43">
        <v>40905892</v>
      </c>
      <c r="C28" s="43" t="s">
        <v>88</v>
      </c>
      <c r="D28" s="20" t="s">
        <v>1</v>
      </c>
      <c r="E28" s="44" t="s">
        <v>170</v>
      </c>
      <c r="F28" s="45" t="s">
        <v>221</v>
      </c>
      <c r="G28" s="45" t="s">
        <v>17</v>
      </c>
      <c r="H28" s="44" t="s">
        <v>35</v>
      </c>
      <c r="I28" s="45" t="s">
        <v>222</v>
      </c>
      <c r="J28" s="11" t="s">
        <v>20</v>
      </c>
      <c r="K28" s="11" t="s">
        <v>20</v>
      </c>
      <c r="L28" s="11" t="s">
        <v>20</v>
      </c>
      <c r="M28" s="11" t="s">
        <v>20</v>
      </c>
      <c r="N28" s="11" t="s">
        <v>57</v>
      </c>
      <c r="O28" s="11" t="s">
        <v>20</v>
      </c>
      <c r="P28" s="11" t="s">
        <v>21</v>
      </c>
      <c r="Q28" s="46"/>
      <c r="R28" s="46"/>
      <c r="S28" s="47" t="s">
        <v>181</v>
      </c>
      <c r="T28" s="48">
        <f t="shared" si="0"/>
        <v>1</v>
      </c>
      <c r="U28" t="s">
        <v>174</v>
      </c>
    </row>
    <row r="29" spans="1:21" ht="17.399999999999999" x14ac:dyDescent="0.3">
      <c r="A29" s="42">
        <v>27</v>
      </c>
      <c r="B29" s="19">
        <v>42108766</v>
      </c>
      <c r="C29" s="19" t="s">
        <v>88</v>
      </c>
      <c r="D29" s="20" t="s">
        <v>1</v>
      </c>
      <c r="E29" s="44" t="s">
        <v>170</v>
      </c>
      <c r="F29" s="20" t="s">
        <v>223</v>
      </c>
      <c r="G29" s="20" t="s">
        <v>17</v>
      </c>
      <c r="H29" s="20" t="s">
        <v>141</v>
      </c>
      <c r="I29" s="20" t="s">
        <v>142</v>
      </c>
      <c r="J29" s="11" t="s">
        <v>20</v>
      </c>
      <c r="K29" s="11" t="s">
        <v>20</v>
      </c>
      <c r="L29" s="11" t="s">
        <v>20</v>
      </c>
      <c r="M29" s="11" t="s">
        <v>20</v>
      </c>
      <c r="N29" s="11" t="s">
        <v>99</v>
      </c>
      <c r="O29" s="11" t="s">
        <v>99</v>
      </c>
      <c r="P29" s="11" t="s">
        <v>99</v>
      </c>
      <c r="Q29" s="49"/>
      <c r="R29" s="66"/>
      <c r="S29" s="51" t="s">
        <v>173</v>
      </c>
      <c r="T29" s="48">
        <f t="shared" si="0"/>
        <v>0</v>
      </c>
      <c r="U29" t="s">
        <v>174</v>
      </c>
    </row>
    <row r="30" spans="1:21" ht="17.399999999999999" x14ac:dyDescent="0.3">
      <c r="A30" s="42">
        <v>28</v>
      </c>
      <c r="B30" s="19" t="s">
        <v>88</v>
      </c>
      <c r="C30" s="19" t="s">
        <v>224</v>
      </c>
      <c r="D30" s="20" t="s">
        <v>1</v>
      </c>
      <c r="E30" s="44" t="s">
        <v>170</v>
      </c>
      <c r="F30" s="21" t="s">
        <v>225</v>
      </c>
      <c r="G30" s="21" t="s">
        <v>17</v>
      </c>
      <c r="H30" s="20" t="s">
        <v>141</v>
      </c>
      <c r="I30" s="20" t="s">
        <v>142</v>
      </c>
      <c r="J30" s="11" t="s">
        <v>20</v>
      </c>
      <c r="K30" s="11" t="s">
        <v>20</v>
      </c>
      <c r="L30" s="11" t="s">
        <v>20</v>
      </c>
      <c r="M30" s="11" t="s">
        <v>20</v>
      </c>
      <c r="N30" s="11" t="s">
        <v>20</v>
      </c>
      <c r="O30" s="11" t="s">
        <v>20</v>
      </c>
      <c r="P30" s="11" t="s">
        <v>21</v>
      </c>
      <c r="Q30" s="49"/>
      <c r="R30" s="66"/>
      <c r="S30" s="51" t="s">
        <v>173</v>
      </c>
      <c r="T30" s="48">
        <f t="shared" ref="T30:T41" si="1">COUNTIFS(J30:O30,"FALTA")</f>
        <v>0</v>
      </c>
      <c r="U30" t="s">
        <v>174</v>
      </c>
    </row>
    <row r="31" spans="1:21" ht="17.399999999999999" x14ac:dyDescent="0.3">
      <c r="A31" s="42">
        <v>29</v>
      </c>
      <c r="B31" s="43" t="s">
        <v>226</v>
      </c>
      <c r="C31" s="43" t="s">
        <v>88</v>
      </c>
      <c r="D31" s="44" t="s">
        <v>1</v>
      </c>
      <c r="E31" s="44" t="s">
        <v>170</v>
      </c>
      <c r="F31" s="45" t="s">
        <v>227</v>
      </c>
      <c r="G31" s="45" t="s">
        <v>17</v>
      </c>
      <c r="H31" s="44" t="s">
        <v>141</v>
      </c>
      <c r="I31" s="45" t="s">
        <v>180</v>
      </c>
      <c r="J31" s="11" t="s">
        <v>20</v>
      </c>
      <c r="K31" s="11" t="s">
        <v>20</v>
      </c>
      <c r="L31" s="11" t="s">
        <v>20</v>
      </c>
      <c r="M31" s="11" t="s">
        <v>20</v>
      </c>
      <c r="N31" s="11" t="s">
        <v>20</v>
      </c>
      <c r="O31" s="11" t="s">
        <v>20</v>
      </c>
      <c r="P31" s="11" t="s">
        <v>21</v>
      </c>
      <c r="Q31" s="46"/>
      <c r="R31" s="46"/>
      <c r="S31" s="47" t="s">
        <v>181</v>
      </c>
      <c r="T31" s="48">
        <f t="shared" si="1"/>
        <v>0</v>
      </c>
      <c r="U31" t="s">
        <v>174</v>
      </c>
    </row>
    <row r="32" spans="1:21" ht="17.399999999999999" x14ac:dyDescent="0.3">
      <c r="A32" s="42">
        <v>30</v>
      </c>
      <c r="B32" s="19">
        <v>45363476</v>
      </c>
      <c r="C32" s="19" t="s">
        <v>88</v>
      </c>
      <c r="D32" s="20" t="s">
        <v>1</v>
      </c>
      <c r="E32" s="44" t="s">
        <v>170</v>
      </c>
      <c r="F32" s="20" t="s">
        <v>228</v>
      </c>
      <c r="G32" s="20" t="s">
        <v>17</v>
      </c>
      <c r="H32" s="20" t="s">
        <v>35</v>
      </c>
      <c r="I32" s="20" t="s">
        <v>65</v>
      </c>
      <c r="J32" s="11" t="s">
        <v>20</v>
      </c>
      <c r="K32" s="11" t="s">
        <v>20</v>
      </c>
      <c r="L32" s="11" t="s">
        <v>20</v>
      </c>
      <c r="M32" s="11" t="s">
        <v>20</v>
      </c>
      <c r="N32" s="11" t="s">
        <v>42</v>
      </c>
      <c r="O32" s="11" t="s">
        <v>42</v>
      </c>
      <c r="P32" s="11" t="s">
        <v>21</v>
      </c>
      <c r="Q32" s="49"/>
      <c r="R32" s="66"/>
      <c r="S32" s="50" t="s">
        <v>193</v>
      </c>
      <c r="T32" s="48">
        <f t="shared" si="1"/>
        <v>0</v>
      </c>
      <c r="U32" t="s">
        <v>174</v>
      </c>
    </row>
    <row r="33" spans="1:21" ht="17.399999999999999" x14ac:dyDescent="0.3">
      <c r="A33" s="42">
        <v>31</v>
      </c>
      <c r="B33" s="19">
        <v>41182799</v>
      </c>
      <c r="C33" s="19" t="s">
        <v>88</v>
      </c>
      <c r="D33" s="20" t="s">
        <v>1</v>
      </c>
      <c r="E33" s="44" t="s">
        <v>170</v>
      </c>
      <c r="F33" s="20" t="s">
        <v>229</v>
      </c>
      <c r="G33" s="20" t="s">
        <v>17</v>
      </c>
      <c r="H33" s="20" t="s">
        <v>141</v>
      </c>
      <c r="I33" s="20" t="s">
        <v>192</v>
      </c>
      <c r="J33" s="11" t="s">
        <v>20</v>
      </c>
      <c r="K33" s="11" t="s">
        <v>20</v>
      </c>
      <c r="L33" s="11" t="s">
        <v>20</v>
      </c>
      <c r="M33" s="11" t="s">
        <v>20</v>
      </c>
      <c r="N33" s="11" t="s">
        <v>20</v>
      </c>
      <c r="O33" s="11" t="s">
        <v>20</v>
      </c>
      <c r="P33" s="11" t="s">
        <v>21</v>
      </c>
      <c r="Q33" s="46"/>
      <c r="R33" s="46"/>
      <c r="S33" s="47" t="s">
        <v>181</v>
      </c>
      <c r="T33" s="48">
        <f t="shared" si="1"/>
        <v>0</v>
      </c>
      <c r="U33" t="s">
        <v>174</v>
      </c>
    </row>
    <row r="34" spans="1:21" ht="17.399999999999999" x14ac:dyDescent="0.3">
      <c r="A34" s="42">
        <v>32</v>
      </c>
      <c r="B34" s="43">
        <v>43220873</v>
      </c>
      <c r="C34" s="43" t="s">
        <v>88</v>
      </c>
      <c r="D34" s="44" t="s">
        <v>1</v>
      </c>
      <c r="E34" s="44" t="s">
        <v>170</v>
      </c>
      <c r="F34" s="45" t="s">
        <v>230</v>
      </c>
      <c r="G34" s="45" t="s">
        <v>17</v>
      </c>
      <c r="H34" s="44" t="s">
        <v>141</v>
      </c>
      <c r="I34" s="45" t="s">
        <v>172</v>
      </c>
      <c r="J34" s="11" t="s">
        <v>20</v>
      </c>
      <c r="K34" s="11" t="s">
        <v>20</v>
      </c>
      <c r="L34" s="11" t="s">
        <v>20</v>
      </c>
      <c r="M34" s="11" t="s">
        <v>20</v>
      </c>
      <c r="N34" s="11" t="s">
        <v>20</v>
      </c>
      <c r="O34" s="11" t="s">
        <v>20</v>
      </c>
      <c r="P34" s="11" t="s">
        <v>21</v>
      </c>
      <c r="Q34" s="46"/>
      <c r="R34" s="46"/>
      <c r="S34" s="47" t="s">
        <v>181</v>
      </c>
      <c r="T34" s="48">
        <f t="shared" si="1"/>
        <v>0</v>
      </c>
      <c r="U34" t="s">
        <v>174</v>
      </c>
    </row>
    <row r="35" spans="1:21" ht="17.399999999999999" x14ac:dyDescent="0.3">
      <c r="A35" s="42">
        <v>33</v>
      </c>
      <c r="B35" s="19" t="s">
        <v>88</v>
      </c>
      <c r="C35" s="19" t="s">
        <v>231</v>
      </c>
      <c r="D35" s="20" t="s">
        <v>1</v>
      </c>
      <c r="E35" s="44" t="s">
        <v>170</v>
      </c>
      <c r="F35" s="21" t="s">
        <v>232</v>
      </c>
      <c r="G35" s="21" t="s">
        <v>17</v>
      </c>
      <c r="H35" s="20" t="s">
        <v>35</v>
      </c>
      <c r="I35" s="20" t="s">
        <v>222</v>
      </c>
      <c r="J35" s="11" t="s">
        <v>20</v>
      </c>
      <c r="K35" s="11" t="s">
        <v>20</v>
      </c>
      <c r="L35" s="11" t="s">
        <v>20</v>
      </c>
      <c r="M35" s="11" t="s">
        <v>20</v>
      </c>
      <c r="N35" s="11" t="s">
        <v>42</v>
      </c>
      <c r="O35" s="11" t="s">
        <v>42</v>
      </c>
      <c r="P35" s="11" t="s">
        <v>21</v>
      </c>
      <c r="Q35" s="49"/>
      <c r="R35" s="66"/>
      <c r="S35" s="50" t="s">
        <v>196</v>
      </c>
      <c r="T35" s="48">
        <f t="shared" si="1"/>
        <v>0</v>
      </c>
      <c r="U35" t="s">
        <v>174</v>
      </c>
    </row>
    <row r="36" spans="1:21" ht="17.399999999999999" x14ac:dyDescent="0.3">
      <c r="A36" s="42">
        <v>34</v>
      </c>
      <c r="B36" s="43">
        <v>41713025</v>
      </c>
      <c r="C36" s="43" t="s">
        <v>88</v>
      </c>
      <c r="D36" s="44" t="s">
        <v>1</v>
      </c>
      <c r="E36" s="44" t="s">
        <v>170</v>
      </c>
      <c r="F36" s="45" t="s">
        <v>233</v>
      </c>
      <c r="G36" s="45" t="s">
        <v>176</v>
      </c>
      <c r="H36" s="44" t="s">
        <v>141</v>
      </c>
      <c r="I36" s="45" t="s">
        <v>204</v>
      </c>
      <c r="J36" s="11" t="s">
        <v>22</v>
      </c>
      <c r="K36" s="11" t="s">
        <v>22</v>
      </c>
      <c r="L36" s="11" t="s">
        <v>22</v>
      </c>
      <c r="M36" s="11" t="s">
        <v>22</v>
      </c>
      <c r="N36" s="11" t="s">
        <v>22</v>
      </c>
      <c r="O36" s="11" t="s">
        <v>22</v>
      </c>
      <c r="P36" s="11" t="s">
        <v>21</v>
      </c>
      <c r="Q36" s="46"/>
      <c r="R36" s="46"/>
      <c r="S36" s="47" t="s">
        <v>60</v>
      </c>
      <c r="T36" s="48">
        <f t="shared" si="1"/>
        <v>0</v>
      </c>
      <c r="U36" t="s">
        <v>174</v>
      </c>
    </row>
    <row r="37" spans="1:21" ht="17.399999999999999" x14ac:dyDescent="0.3">
      <c r="A37" s="42">
        <v>35</v>
      </c>
      <c r="B37" s="43">
        <v>41353839</v>
      </c>
      <c r="C37" s="43" t="s">
        <v>88</v>
      </c>
      <c r="D37" s="44" t="s">
        <v>1</v>
      </c>
      <c r="E37" s="44" t="s">
        <v>170</v>
      </c>
      <c r="F37" s="45" t="s">
        <v>234</v>
      </c>
      <c r="G37" s="45" t="s">
        <v>176</v>
      </c>
      <c r="H37" s="44" t="s">
        <v>141</v>
      </c>
      <c r="I37" s="45" t="s">
        <v>204</v>
      </c>
      <c r="J37" s="11" t="s">
        <v>20</v>
      </c>
      <c r="K37" s="11" t="s">
        <v>20</v>
      </c>
      <c r="L37" s="11" t="s">
        <v>20</v>
      </c>
      <c r="M37" s="11" t="s">
        <v>20</v>
      </c>
      <c r="N37" s="11" t="s">
        <v>20</v>
      </c>
      <c r="O37" s="11" t="s">
        <v>20</v>
      </c>
      <c r="P37" s="11" t="s">
        <v>21</v>
      </c>
      <c r="Q37" s="46"/>
      <c r="R37" s="46"/>
      <c r="S37" s="47" t="s">
        <v>60</v>
      </c>
      <c r="T37" s="48">
        <f t="shared" si="1"/>
        <v>0</v>
      </c>
      <c r="U37" t="s">
        <v>174</v>
      </c>
    </row>
    <row r="38" spans="1:21" ht="17.399999999999999" x14ac:dyDescent="0.3">
      <c r="A38" s="42">
        <v>36</v>
      </c>
      <c r="B38" s="19">
        <v>75429200</v>
      </c>
      <c r="C38" s="19" t="s">
        <v>88</v>
      </c>
      <c r="D38" s="20" t="s">
        <v>1</v>
      </c>
      <c r="E38" s="44" t="s">
        <v>170</v>
      </c>
      <c r="F38" s="21" t="s">
        <v>235</v>
      </c>
      <c r="G38" s="21" t="s">
        <v>176</v>
      </c>
      <c r="H38" s="20" t="s">
        <v>141</v>
      </c>
      <c r="I38" s="20" t="s">
        <v>142</v>
      </c>
      <c r="J38" s="11" t="s">
        <v>22</v>
      </c>
      <c r="K38" s="11" t="s">
        <v>22</v>
      </c>
      <c r="L38" s="11" t="s">
        <v>22</v>
      </c>
      <c r="M38" s="11" t="s">
        <v>22</v>
      </c>
      <c r="N38" s="11" t="s">
        <v>22</v>
      </c>
      <c r="O38" s="11" t="s">
        <v>22</v>
      </c>
      <c r="P38" s="11" t="s">
        <v>21</v>
      </c>
      <c r="Q38" s="49"/>
      <c r="R38" s="66"/>
      <c r="S38" s="50" t="s">
        <v>60</v>
      </c>
      <c r="T38" s="48">
        <f t="shared" si="1"/>
        <v>0</v>
      </c>
      <c r="U38" t="s">
        <v>174</v>
      </c>
    </row>
    <row r="39" spans="1:21" ht="17.399999999999999" x14ac:dyDescent="0.3">
      <c r="A39" s="42">
        <v>37</v>
      </c>
      <c r="B39" s="19" t="s">
        <v>236</v>
      </c>
      <c r="C39" s="19" t="s">
        <v>88</v>
      </c>
      <c r="D39" s="20" t="s">
        <v>1</v>
      </c>
      <c r="E39" s="44" t="s">
        <v>170</v>
      </c>
      <c r="F39" s="21" t="s">
        <v>237</v>
      </c>
      <c r="G39" s="21" t="s">
        <v>17</v>
      </c>
      <c r="H39" s="20" t="s">
        <v>141</v>
      </c>
      <c r="I39" s="20" t="s">
        <v>177</v>
      </c>
      <c r="J39" s="11" t="s">
        <v>20</v>
      </c>
      <c r="K39" s="11" t="s">
        <v>20</v>
      </c>
      <c r="L39" s="11" t="s">
        <v>20</v>
      </c>
      <c r="M39" s="11" t="s">
        <v>20</v>
      </c>
      <c r="N39" s="11" t="s">
        <v>20</v>
      </c>
      <c r="O39" s="11" t="s">
        <v>20</v>
      </c>
      <c r="P39" s="11" t="s">
        <v>21</v>
      </c>
      <c r="Q39" s="49"/>
      <c r="R39" s="66"/>
      <c r="S39" s="51" t="s">
        <v>173</v>
      </c>
      <c r="T39" s="48">
        <f t="shared" si="1"/>
        <v>0</v>
      </c>
      <c r="U39" t="s">
        <v>174</v>
      </c>
    </row>
    <row r="40" spans="1:21" ht="17.399999999999999" x14ac:dyDescent="0.3">
      <c r="A40" s="42">
        <v>38</v>
      </c>
      <c r="B40" s="43" t="s">
        <v>238</v>
      </c>
      <c r="C40" s="43" t="s">
        <v>88</v>
      </c>
      <c r="D40" s="20" t="s">
        <v>1</v>
      </c>
      <c r="E40" s="44" t="s">
        <v>170</v>
      </c>
      <c r="F40" s="45" t="s">
        <v>239</v>
      </c>
      <c r="G40" s="45" t="s">
        <v>17</v>
      </c>
      <c r="H40" s="44" t="s">
        <v>141</v>
      </c>
      <c r="I40" s="45" t="s">
        <v>177</v>
      </c>
      <c r="J40" s="11" t="s">
        <v>20</v>
      </c>
      <c r="K40" s="11" t="s">
        <v>20</v>
      </c>
      <c r="L40" s="11" t="s">
        <v>20</v>
      </c>
      <c r="M40" s="11" t="s">
        <v>20</v>
      </c>
      <c r="N40" s="11" t="s">
        <v>20</v>
      </c>
      <c r="O40" s="11" t="s">
        <v>20</v>
      </c>
      <c r="P40" s="11" t="s">
        <v>21</v>
      </c>
      <c r="Q40" s="49"/>
      <c r="R40" s="66"/>
      <c r="S40" s="51" t="s">
        <v>173</v>
      </c>
      <c r="T40" s="48">
        <f t="shared" si="1"/>
        <v>0</v>
      </c>
      <c r="U40" t="s">
        <v>174</v>
      </c>
    </row>
    <row r="41" spans="1:21" ht="17.399999999999999" x14ac:dyDescent="0.3">
      <c r="A41" s="42">
        <v>39</v>
      </c>
      <c r="B41" s="43" t="s">
        <v>240</v>
      </c>
      <c r="C41" s="43" t="s">
        <v>88</v>
      </c>
      <c r="D41" s="44" t="s">
        <v>1</v>
      </c>
      <c r="E41" s="44" t="s">
        <v>170</v>
      </c>
      <c r="F41" s="45" t="s">
        <v>241</v>
      </c>
      <c r="G41" s="45" t="s">
        <v>17</v>
      </c>
      <c r="H41" s="44" t="s">
        <v>141</v>
      </c>
      <c r="I41" s="45" t="s">
        <v>172</v>
      </c>
      <c r="J41" s="11" t="s">
        <v>20</v>
      </c>
      <c r="K41" s="11" t="s">
        <v>20</v>
      </c>
      <c r="L41" s="11" t="s">
        <v>20</v>
      </c>
      <c r="M41" s="11" t="s">
        <v>20</v>
      </c>
      <c r="N41" s="11" t="s">
        <v>20</v>
      </c>
      <c r="O41" s="11" t="s">
        <v>42</v>
      </c>
      <c r="P41" s="11" t="s">
        <v>21</v>
      </c>
      <c r="Q41" s="49"/>
      <c r="R41" s="66"/>
      <c r="S41" s="50" t="s">
        <v>193</v>
      </c>
      <c r="T41" s="48">
        <f t="shared" si="1"/>
        <v>0</v>
      </c>
      <c r="U41" t="s">
        <v>174</v>
      </c>
    </row>
    <row r="45" spans="1:21" ht="17.399999999999999" x14ac:dyDescent="0.3">
      <c r="A45" s="5"/>
      <c r="B45" s="5" t="s">
        <v>138</v>
      </c>
      <c r="C45" s="5" t="s">
        <v>113</v>
      </c>
      <c r="D45" s="32" t="s">
        <v>242</v>
      </c>
      <c r="E45" s="5" t="s">
        <v>243</v>
      </c>
      <c r="F45" s="5"/>
      <c r="G45" s="32"/>
      <c r="H45" s="32"/>
      <c r="I45" s="5"/>
      <c r="J45" s="33">
        <v>45138</v>
      </c>
      <c r="K45" s="33">
        <v>45139</v>
      </c>
      <c r="L45" s="33">
        <v>45140</v>
      </c>
      <c r="M45" s="33">
        <v>45141</v>
      </c>
      <c r="N45" s="33">
        <v>45142</v>
      </c>
      <c r="O45" s="33">
        <v>45143</v>
      </c>
      <c r="P45" s="34">
        <v>45144</v>
      </c>
      <c r="Q45" s="34"/>
      <c r="R45" s="34"/>
      <c r="S45" s="34"/>
    </row>
    <row r="46" spans="1:21" ht="22.8" x14ac:dyDescent="0.4">
      <c r="A46" s="35" t="s">
        <v>3</v>
      </c>
      <c r="B46" s="36" t="s">
        <v>4</v>
      </c>
      <c r="C46" s="36" t="s">
        <v>157</v>
      </c>
      <c r="D46" s="37" t="s">
        <v>5</v>
      </c>
      <c r="E46" s="37" t="s">
        <v>158</v>
      </c>
      <c r="F46" s="37" t="s">
        <v>159</v>
      </c>
      <c r="G46" s="37" t="s">
        <v>7</v>
      </c>
      <c r="H46" s="38" t="s">
        <v>8</v>
      </c>
      <c r="I46" s="37" t="s">
        <v>9</v>
      </c>
      <c r="J46" s="39" t="s">
        <v>160</v>
      </c>
      <c r="K46" s="39" t="s">
        <v>161</v>
      </c>
      <c r="L46" s="39" t="s">
        <v>162</v>
      </c>
      <c r="M46" s="39" t="s">
        <v>163</v>
      </c>
      <c r="N46" s="39" t="s">
        <v>164</v>
      </c>
      <c r="O46" s="39" t="s">
        <v>165</v>
      </c>
      <c r="P46" s="40" t="s">
        <v>166</v>
      </c>
      <c r="Q46" s="40" t="s">
        <v>10</v>
      </c>
      <c r="R46" s="40" t="s">
        <v>167</v>
      </c>
      <c r="S46" s="40" t="s">
        <v>168</v>
      </c>
      <c r="T46" s="41" t="s">
        <v>13</v>
      </c>
      <c r="U46" s="40" t="s">
        <v>169</v>
      </c>
    </row>
    <row r="47" spans="1:21" ht="17.399999999999999" x14ac:dyDescent="0.3">
      <c r="A47" s="67">
        <v>1</v>
      </c>
      <c r="B47" s="19" t="s">
        <v>244</v>
      </c>
      <c r="C47" s="52" t="s">
        <v>88</v>
      </c>
      <c r="D47" s="54" t="s">
        <v>113</v>
      </c>
      <c r="E47" s="54" t="s">
        <v>170</v>
      </c>
      <c r="F47" s="53" t="s">
        <v>245</v>
      </c>
      <c r="G47" s="53" t="s">
        <v>17</v>
      </c>
      <c r="H47" s="54" t="s">
        <v>141</v>
      </c>
      <c r="I47" s="53" t="s">
        <v>246</v>
      </c>
      <c r="J47" s="55" t="s">
        <v>22</v>
      </c>
      <c r="K47" s="55" t="s">
        <v>22</v>
      </c>
      <c r="L47" s="55" t="s">
        <v>22</v>
      </c>
      <c r="M47" s="55" t="s">
        <v>22</v>
      </c>
      <c r="N47" s="55" t="s">
        <v>22</v>
      </c>
      <c r="O47" s="55" t="s">
        <v>22</v>
      </c>
      <c r="P47" s="55" t="s">
        <v>21</v>
      </c>
      <c r="Q47" s="56"/>
      <c r="R47" s="56"/>
      <c r="S47" s="57" t="s">
        <v>247</v>
      </c>
      <c r="T47" s="68">
        <f>COUNTIFS(J47:O47,"FALTA")</f>
        <v>0</v>
      </c>
      <c r="U47" t="s">
        <v>242</v>
      </c>
    </row>
    <row r="48" spans="1:21" ht="17.399999999999999" x14ac:dyDescent="0.3">
      <c r="A48" s="45">
        <v>2</v>
      </c>
      <c r="B48" s="19" t="s">
        <v>248</v>
      </c>
      <c r="C48" s="43" t="s">
        <v>88</v>
      </c>
      <c r="D48" s="44" t="s">
        <v>113</v>
      </c>
      <c r="E48" s="44" t="s">
        <v>249</v>
      </c>
      <c r="F48" s="45" t="s">
        <v>250</v>
      </c>
      <c r="G48" s="45" t="s">
        <v>17</v>
      </c>
      <c r="H48" s="44" t="s">
        <v>141</v>
      </c>
      <c r="I48" s="45" t="s">
        <v>251</v>
      </c>
      <c r="J48" s="11" t="s">
        <v>22</v>
      </c>
      <c r="K48" s="11" t="s">
        <v>22</v>
      </c>
      <c r="L48" s="11" t="s">
        <v>22</v>
      </c>
      <c r="M48" s="11" t="s">
        <v>22</v>
      </c>
      <c r="N48" s="11" t="s">
        <v>22</v>
      </c>
      <c r="O48" s="11" t="s">
        <v>22</v>
      </c>
      <c r="P48" s="11" t="s">
        <v>21</v>
      </c>
      <c r="Q48" s="45"/>
      <c r="R48" s="45"/>
      <c r="S48" s="47" t="s">
        <v>247</v>
      </c>
      <c r="T48" s="45"/>
    </row>
    <row r="53" spans="1:21" ht="17.399999999999999" x14ac:dyDescent="0.3">
      <c r="A53" s="5"/>
      <c r="B53" s="5" t="s">
        <v>138</v>
      </c>
      <c r="C53" s="5" t="s">
        <v>113</v>
      </c>
      <c r="D53" s="32" t="s">
        <v>242</v>
      </c>
      <c r="E53" s="5" t="s">
        <v>121</v>
      </c>
      <c r="F53" s="5"/>
      <c r="G53" s="32"/>
      <c r="H53" s="32"/>
      <c r="I53" s="5"/>
      <c r="J53" s="33">
        <v>45138</v>
      </c>
      <c r="K53" s="33">
        <v>45139</v>
      </c>
      <c r="L53" s="33">
        <v>45140</v>
      </c>
      <c r="M53" s="33">
        <v>45141</v>
      </c>
      <c r="N53" s="33">
        <v>45142</v>
      </c>
      <c r="O53" s="33">
        <v>45143</v>
      </c>
      <c r="P53" s="34">
        <v>45144</v>
      </c>
      <c r="Q53" s="34"/>
      <c r="R53" s="34"/>
      <c r="S53" s="34"/>
    </row>
    <row r="54" spans="1:21" ht="22.8" x14ac:dyDescent="0.4">
      <c r="A54" s="35" t="s">
        <v>3</v>
      </c>
      <c r="B54" s="36" t="s">
        <v>4</v>
      </c>
      <c r="C54" s="36" t="s">
        <v>157</v>
      </c>
      <c r="D54" s="37" t="s">
        <v>5</v>
      </c>
      <c r="E54" s="37" t="s">
        <v>158</v>
      </c>
      <c r="F54" s="37" t="s">
        <v>159</v>
      </c>
      <c r="G54" s="37" t="s">
        <v>7</v>
      </c>
      <c r="H54" s="38" t="s">
        <v>8</v>
      </c>
      <c r="I54" s="37" t="s">
        <v>9</v>
      </c>
      <c r="J54" s="39" t="s">
        <v>252</v>
      </c>
      <c r="K54" s="39" t="s">
        <v>253</v>
      </c>
      <c r="L54" s="39" t="s">
        <v>254</v>
      </c>
      <c r="M54" s="39" t="s">
        <v>255</v>
      </c>
      <c r="N54" s="39" t="s">
        <v>256</v>
      </c>
      <c r="O54" s="39" t="s">
        <v>257</v>
      </c>
      <c r="P54" s="40" t="s">
        <v>258</v>
      </c>
      <c r="Q54" s="40" t="s">
        <v>10</v>
      </c>
      <c r="R54" s="40" t="s">
        <v>167</v>
      </c>
      <c r="S54" s="40" t="s">
        <v>168</v>
      </c>
      <c r="T54" s="41" t="s">
        <v>13</v>
      </c>
      <c r="U54" s="40" t="s">
        <v>169</v>
      </c>
    </row>
    <row r="55" spans="1:21" ht="17.399999999999999" x14ac:dyDescent="0.3">
      <c r="A55" s="42">
        <v>41</v>
      </c>
      <c r="B55" s="19" t="s">
        <v>259</v>
      </c>
      <c r="C55" s="19" t="s">
        <v>88</v>
      </c>
      <c r="D55" s="54" t="s">
        <v>113</v>
      </c>
      <c r="E55" s="54" t="s">
        <v>170</v>
      </c>
      <c r="F55" s="21" t="s">
        <v>260</v>
      </c>
      <c r="G55" s="21" t="s">
        <v>17</v>
      </c>
      <c r="H55" s="20" t="s">
        <v>141</v>
      </c>
      <c r="I55" s="20" t="s">
        <v>251</v>
      </c>
      <c r="J55" s="11" t="s">
        <v>22</v>
      </c>
      <c r="K55" s="11" t="s">
        <v>22</v>
      </c>
      <c r="L55" s="11" t="s">
        <v>22</v>
      </c>
      <c r="M55" s="11" t="s">
        <v>22</v>
      </c>
      <c r="N55" s="11" t="s">
        <v>22</v>
      </c>
      <c r="O55" s="11" t="s">
        <v>22</v>
      </c>
      <c r="P55" s="11" t="s">
        <v>21</v>
      </c>
      <c r="Q55" s="49"/>
      <c r="R55" s="49"/>
      <c r="S55" s="51" t="s">
        <v>261</v>
      </c>
      <c r="T55" s="48">
        <f>COUNTIFS(J55:O55,"FALTA")</f>
        <v>0</v>
      </c>
      <c r="U55" t="s">
        <v>174</v>
      </c>
    </row>
    <row r="58" spans="1:21" x14ac:dyDescent="0.3">
      <c r="E58" t="s">
        <v>262</v>
      </c>
    </row>
    <row r="63" spans="1:21" ht="17.399999999999999" x14ac:dyDescent="0.3">
      <c r="D63" s="59" t="s">
        <v>22</v>
      </c>
      <c r="E63" s="13" t="s">
        <v>145</v>
      </c>
    </row>
    <row r="64" spans="1:21" ht="17.399999999999999" x14ac:dyDescent="0.3">
      <c r="D64" s="61" t="s">
        <v>20</v>
      </c>
      <c r="E64" s="13" t="s">
        <v>146</v>
      </c>
    </row>
    <row r="65" spans="4:5" ht="17.399999999999999" x14ac:dyDescent="0.3">
      <c r="D65" s="62" t="s">
        <v>147</v>
      </c>
      <c r="E65" s="13" t="s">
        <v>148</v>
      </c>
    </row>
    <row r="66" spans="4:5" ht="17.399999999999999" x14ac:dyDescent="0.3">
      <c r="D66" s="63" t="s">
        <v>21</v>
      </c>
      <c r="E66" s="13" t="s">
        <v>149</v>
      </c>
    </row>
    <row r="67" spans="4:5" ht="17.399999999999999" x14ac:dyDescent="0.3">
      <c r="D67" s="64" t="s">
        <v>152</v>
      </c>
      <c r="E67" s="13" t="s">
        <v>153</v>
      </c>
    </row>
    <row r="68" spans="4:5" ht="17.399999999999999" x14ac:dyDescent="0.3">
      <c r="D68" s="11" t="s">
        <v>99</v>
      </c>
      <c r="E68" s="13" t="s">
        <v>154</v>
      </c>
    </row>
    <row r="69" spans="4:5" ht="17.399999999999999" x14ac:dyDescent="0.3">
      <c r="D69" s="65" t="s">
        <v>57</v>
      </c>
      <c r="E69" s="13" t="s">
        <v>155</v>
      </c>
    </row>
  </sheetData>
  <phoneticPr fontId="18" type="noConversion"/>
  <conditionalFormatting sqref="J3:K3 J5:O5 J6:K7 J8:N8 J9:O9 J10:K11 J12:N12 J13:O13 J14:K17 J19:K24 L20:O20 L22:O22 L24:O24 J25:O27 J28:P28 L29:P31 J29:K32 J33:O34 J35:L41 M36:P40 J55:L55">
    <cfRule type="cellIs" dxfId="1096" priority="355" operator="equal">
      <formula>"DM"</formula>
    </cfRule>
    <cfRule type="cellIs" dxfId="1095" priority="356" operator="equal">
      <formula>"F"</formula>
    </cfRule>
    <cfRule type="cellIs" dxfId="1094" priority="357" operator="equal">
      <formula>"V"</formula>
    </cfRule>
    <cfRule type="cellIs" dxfId="1093" priority="358" operator="equal">
      <formula>"D"</formula>
    </cfRule>
    <cfRule type="cellIs" dxfId="1092" priority="359" operator="equal">
      <formula>"AF"</formula>
    </cfRule>
    <cfRule type="cellIs" dxfId="1091" priority="360" operator="equal">
      <formula>"AN"</formula>
    </cfRule>
    <cfRule type="cellIs" dxfId="1090" priority="361" operator="equal">
      <formula>"FALTA"</formula>
    </cfRule>
    <cfRule type="cellIs" dxfId="1089" priority="362" operator="equal">
      <formula>"AD"</formula>
    </cfRule>
  </conditionalFormatting>
  <conditionalFormatting sqref="J18:O18">
    <cfRule type="cellIs" dxfId="1088" priority="456" operator="equal">
      <formula>"DM"</formula>
    </cfRule>
    <cfRule type="cellIs" dxfId="1087" priority="457" operator="equal">
      <formula>"F"</formula>
    </cfRule>
    <cfRule type="cellIs" dxfId="1086" priority="458" operator="equal">
      <formula>"V"</formula>
    </cfRule>
    <cfRule type="cellIs" dxfId="1085" priority="459" operator="equal">
      <formula>"D"</formula>
    </cfRule>
    <cfRule type="cellIs" dxfId="1084" priority="460" operator="equal">
      <formula>"AF"</formula>
    </cfRule>
    <cfRule type="cellIs" dxfId="1083" priority="461" operator="equal">
      <formula>"AN"</formula>
    </cfRule>
    <cfRule type="cellIs" dxfId="1082" priority="462" operator="equal">
      <formula>"FALTA"</formula>
    </cfRule>
    <cfRule type="cellIs" dxfId="1081" priority="463" operator="equal">
      <formula>"AD"</formula>
    </cfRule>
  </conditionalFormatting>
  <conditionalFormatting sqref="J47:P48">
    <cfRule type="cellIs" dxfId="1080" priority="1" operator="equal">
      <formula>"DM"</formula>
    </cfRule>
    <cfRule type="cellIs" dxfId="1079" priority="2" operator="equal">
      <formula>"F"</formula>
    </cfRule>
    <cfRule type="cellIs" dxfId="1078" priority="3" operator="equal">
      <formula>"V"</formula>
    </cfRule>
    <cfRule type="cellIs" dxfId="1077" priority="4" operator="equal">
      <formula>"D"</formula>
    </cfRule>
    <cfRule type="cellIs" dxfId="1076" priority="5" operator="equal">
      <formula>"AF"</formula>
    </cfRule>
    <cfRule type="cellIs" dxfId="1075" priority="6" operator="equal">
      <formula>"AN"</formula>
    </cfRule>
    <cfRule type="cellIs" dxfId="1074" priority="7" operator="equal">
      <formula>"FALTA"</formula>
    </cfRule>
    <cfRule type="cellIs" dxfId="1073" priority="8" operator="equal">
      <formula>"AD"</formula>
    </cfRule>
  </conditionalFormatting>
  <conditionalFormatting sqref="L3 J4:P4 P5 L6:L7 O8:P8 P9 L10:P10 L11 O12:P12 P13 L14:L16 L17:P17 L19 P20:P22 L21 L23:P23 P24:P27 L32 P32:P35">
    <cfRule type="cellIs" dxfId="1072" priority="588" operator="equal">
      <formula>"DM"</formula>
    </cfRule>
    <cfRule type="cellIs" dxfId="1071" priority="589" operator="equal">
      <formula>"F"</formula>
    </cfRule>
    <cfRule type="cellIs" dxfId="1070" priority="590" operator="equal">
      <formula>"V"</formula>
    </cfRule>
    <cfRule type="cellIs" dxfId="1069" priority="591" operator="equal">
      <formula>"D"</formula>
    </cfRule>
    <cfRule type="cellIs" dxfId="1068" priority="592" operator="equal">
      <formula>"AF"</formula>
    </cfRule>
    <cfRule type="cellIs" dxfId="1067" priority="593" operator="equal">
      <formula>"AN"</formula>
    </cfRule>
    <cfRule type="cellIs" dxfId="1066" priority="594" operator="equal">
      <formula>"FALTA"</formula>
    </cfRule>
    <cfRule type="cellIs" dxfId="1065" priority="595" operator="equal">
      <formula>"AD"</formula>
    </cfRule>
  </conditionalFormatting>
  <conditionalFormatting sqref="M7:O7 M11:O11">
    <cfRule type="cellIs" dxfId="1064" priority="580" operator="equal">
      <formula>"DM"</formula>
    </cfRule>
    <cfRule type="cellIs" dxfId="1063" priority="581" operator="equal">
      <formula>"F"</formula>
    </cfRule>
    <cfRule type="cellIs" dxfId="1062" priority="582" operator="equal">
      <formula>"V"</formula>
    </cfRule>
    <cfRule type="cellIs" dxfId="1061" priority="583" operator="equal">
      <formula>"D"</formula>
    </cfRule>
    <cfRule type="cellIs" dxfId="1060" priority="584" operator="equal">
      <formula>"AF"</formula>
    </cfRule>
    <cfRule type="cellIs" dxfId="1059" priority="585" operator="equal">
      <formula>"AN"</formula>
    </cfRule>
    <cfRule type="cellIs" dxfId="1058" priority="586" operator="equal">
      <formula>"FALTA"</formula>
    </cfRule>
    <cfRule type="cellIs" dxfId="1057" priority="587" operator="equal">
      <formula>"AD"</formula>
    </cfRule>
  </conditionalFormatting>
  <conditionalFormatting sqref="M21:O21">
    <cfRule type="cellIs" dxfId="1056" priority="448" operator="equal">
      <formula>"DM"</formula>
    </cfRule>
    <cfRule type="cellIs" dxfId="1055" priority="449" operator="equal">
      <formula>"F"</formula>
    </cfRule>
    <cfRule type="cellIs" dxfId="1054" priority="450" operator="equal">
      <formula>"V"</formula>
    </cfRule>
    <cfRule type="cellIs" dxfId="1053" priority="451" operator="equal">
      <formula>"D"</formula>
    </cfRule>
    <cfRule type="cellIs" dxfId="1052" priority="452" operator="equal">
      <formula>"AF"</formula>
    </cfRule>
    <cfRule type="cellIs" dxfId="1051" priority="453" operator="equal">
      <formula>"AN"</formula>
    </cfRule>
    <cfRule type="cellIs" dxfId="1050" priority="454" operator="equal">
      <formula>"FALTA"</formula>
    </cfRule>
    <cfRule type="cellIs" dxfId="1049" priority="455" operator="equal">
      <formula>"AD"</formula>
    </cfRule>
  </conditionalFormatting>
  <conditionalFormatting sqref="M32:O32">
    <cfRule type="cellIs" dxfId="1048" priority="430" operator="equal">
      <formula>"DM"</formula>
    </cfRule>
    <cfRule type="cellIs" dxfId="1047" priority="431" operator="equal">
      <formula>"F"</formula>
    </cfRule>
    <cfRule type="cellIs" dxfId="1046" priority="432" operator="equal">
      <formula>"V"</formula>
    </cfRule>
    <cfRule type="cellIs" dxfId="1045" priority="433" operator="equal">
      <formula>"D"</formula>
    </cfRule>
    <cfRule type="cellIs" dxfId="1044" priority="434" operator="equal">
      <formula>"AF"</formula>
    </cfRule>
    <cfRule type="cellIs" dxfId="1043" priority="435" operator="equal">
      <formula>"AN"</formula>
    </cfRule>
    <cfRule type="cellIs" dxfId="1042" priority="436" operator="equal">
      <formula>"FALTA"</formula>
    </cfRule>
    <cfRule type="cellIs" dxfId="1041" priority="437" operator="equal">
      <formula>"AD"</formula>
    </cfRule>
  </conditionalFormatting>
  <conditionalFormatting sqref="M35:O35">
    <cfRule type="cellIs" dxfId="1040" priority="387" operator="equal">
      <formula>"DM"</formula>
    </cfRule>
    <cfRule type="cellIs" dxfId="1039" priority="388" operator="equal">
      <formula>"F"</formula>
    </cfRule>
    <cfRule type="cellIs" dxfId="1038" priority="389" operator="equal">
      <formula>"V"</formula>
    </cfRule>
    <cfRule type="cellIs" dxfId="1037" priority="390" operator="equal">
      <formula>"D"</formula>
    </cfRule>
    <cfRule type="cellIs" dxfId="1036" priority="391" operator="equal">
      <formula>"AF"</formula>
    </cfRule>
    <cfRule type="cellIs" dxfId="1035" priority="392" operator="equal">
      <formula>"AN"</formula>
    </cfRule>
    <cfRule type="cellIs" dxfId="1034" priority="393" operator="equal">
      <formula>"FALTA"</formula>
    </cfRule>
    <cfRule type="cellIs" dxfId="1033" priority="394" operator="equal">
      <formula>"AD"</formula>
    </cfRule>
  </conditionalFormatting>
  <conditionalFormatting sqref="M41:O41">
    <cfRule type="cellIs" dxfId="1032" priority="404" operator="equal">
      <formula>"DM"</formula>
    </cfRule>
    <cfRule type="cellIs" dxfId="1031" priority="405" operator="equal">
      <formula>"F"</formula>
    </cfRule>
    <cfRule type="cellIs" dxfId="1030" priority="406" operator="equal">
      <formula>"V"</formula>
    </cfRule>
    <cfRule type="cellIs" dxfId="1029" priority="407" operator="equal">
      <formula>"D"</formula>
    </cfRule>
    <cfRule type="cellIs" dxfId="1028" priority="408" operator="equal">
      <formula>"AF"</formula>
    </cfRule>
    <cfRule type="cellIs" dxfId="1027" priority="409" operator="equal">
      <formula>"AN"</formula>
    </cfRule>
    <cfRule type="cellIs" dxfId="1026" priority="410" operator="equal">
      <formula>"FALTA"</formula>
    </cfRule>
    <cfRule type="cellIs" dxfId="1025" priority="411" operator="equal">
      <formula>"AD"</formula>
    </cfRule>
  </conditionalFormatting>
  <conditionalFormatting sqref="M3:P3">
    <cfRule type="cellIs" dxfId="1024" priority="347" operator="equal">
      <formula>"DM"</formula>
    </cfRule>
    <cfRule type="cellIs" dxfId="1023" priority="348" operator="equal">
      <formula>"F"</formula>
    </cfRule>
    <cfRule type="cellIs" dxfId="1022" priority="349" operator="equal">
      <formula>"V"</formula>
    </cfRule>
    <cfRule type="cellIs" dxfId="1021" priority="350" operator="equal">
      <formula>"D"</formula>
    </cfRule>
    <cfRule type="cellIs" dxfId="1020" priority="351" operator="equal">
      <formula>"AF"</formula>
    </cfRule>
    <cfRule type="cellIs" dxfId="1019" priority="352" operator="equal">
      <formula>"AN"</formula>
    </cfRule>
    <cfRule type="cellIs" dxfId="1018" priority="353" operator="equal">
      <formula>"FALTA"</formula>
    </cfRule>
    <cfRule type="cellIs" dxfId="1017" priority="354" operator="equal">
      <formula>"AD"</formula>
    </cfRule>
  </conditionalFormatting>
  <conditionalFormatting sqref="M6:P6">
    <cfRule type="cellIs" dxfId="1016" priority="283" operator="equal">
      <formula>"DM"</formula>
    </cfRule>
    <cfRule type="cellIs" dxfId="1015" priority="284" operator="equal">
      <formula>"F"</formula>
    </cfRule>
    <cfRule type="cellIs" dxfId="1014" priority="285" operator="equal">
      <formula>"V"</formula>
    </cfRule>
    <cfRule type="cellIs" dxfId="1013" priority="286" operator="equal">
      <formula>"D"</formula>
    </cfRule>
    <cfRule type="cellIs" dxfId="1012" priority="287" operator="equal">
      <formula>"AF"</formula>
    </cfRule>
    <cfRule type="cellIs" dxfId="1011" priority="288" operator="equal">
      <formula>"AN"</formula>
    </cfRule>
    <cfRule type="cellIs" dxfId="1010" priority="289" operator="equal">
      <formula>"FALTA"</formula>
    </cfRule>
    <cfRule type="cellIs" dxfId="1009" priority="290" operator="equal">
      <formula>"AD"</formula>
    </cfRule>
  </conditionalFormatting>
  <conditionalFormatting sqref="M14:P16">
    <cfRule type="cellIs" dxfId="1008" priority="379" operator="equal">
      <formula>"DM"</formula>
    </cfRule>
    <cfRule type="cellIs" dxfId="1007" priority="380" operator="equal">
      <formula>"F"</formula>
    </cfRule>
    <cfRule type="cellIs" dxfId="1006" priority="381" operator="equal">
      <formula>"V"</formula>
    </cfRule>
    <cfRule type="cellIs" dxfId="1005" priority="382" operator="equal">
      <formula>"D"</formula>
    </cfRule>
    <cfRule type="cellIs" dxfId="1004" priority="383" operator="equal">
      <formula>"AF"</formula>
    </cfRule>
    <cfRule type="cellIs" dxfId="1003" priority="384" operator="equal">
      <formula>"AN"</formula>
    </cfRule>
    <cfRule type="cellIs" dxfId="1002" priority="385" operator="equal">
      <formula>"FALTA"</formula>
    </cfRule>
    <cfRule type="cellIs" dxfId="1001" priority="386" operator="equal">
      <formula>"AD"</formula>
    </cfRule>
  </conditionalFormatting>
  <conditionalFormatting sqref="M55:P55">
    <cfRule type="cellIs" dxfId="1000" priority="63" operator="equal">
      <formula>"DM"</formula>
    </cfRule>
    <cfRule type="cellIs" dxfId="999" priority="64" operator="equal">
      <formula>"F"</formula>
    </cfRule>
    <cfRule type="cellIs" dxfId="998" priority="65" operator="equal">
      <formula>"V"</formula>
    </cfRule>
    <cfRule type="cellIs" dxfId="997" priority="66" operator="equal">
      <formula>"D"</formula>
    </cfRule>
    <cfRule type="cellIs" dxfId="996" priority="67" operator="equal">
      <formula>"AF"</formula>
    </cfRule>
    <cfRule type="cellIs" dxfId="995" priority="68" operator="equal">
      <formula>"AN"</formula>
    </cfRule>
    <cfRule type="cellIs" dxfId="994" priority="69" operator="equal">
      <formula>"FALTA"</formula>
    </cfRule>
    <cfRule type="cellIs" dxfId="993" priority="70" operator="equal">
      <formula>"AD"</formula>
    </cfRule>
  </conditionalFormatting>
  <conditionalFormatting sqref="P7 P11 P18 M19:P19 D68">
    <cfRule type="cellIs" dxfId="992" priority="596" operator="equal">
      <formula>"DM"</formula>
    </cfRule>
    <cfRule type="cellIs" dxfId="991" priority="597" operator="equal">
      <formula>"F"</formula>
    </cfRule>
    <cfRule type="cellIs" dxfId="990" priority="598" operator="equal">
      <formula>"V"</formula>
    </cfRule>
    <cfRule type="cellIs" dxfId="989" priority="599" operator="equal">
      <formula>"D"</formula>
    </cfRule>
    <cfRule type="cellIs" dxfId="988" priority="600" operator="equal">
      <formula>"AF"</formula>
    </cfRule>
    <cfRule type="cellIs" dxfId="987" priority="601" operator="equal">
      <formula>"AN"</formula>
    </cfRule>
    <cfRule type="cellIs" dxfId="986" priority="602" operator="equal">
      <formula>"FALTA"</formula>
    </cfRule>
    <cfRule type="cellIs" dxfId="985" priority="603" operator="equal">
      <formula>"AD"</formula>
    </cfRule>
  </conditionalFormatting>
  <conditionalFormatting sqref="P41">
    <cfRule type="cellIs" dxfId="984" priority="413" operator="equal">
      <formula>"DM"</formula>
    </cfRule>
    <cfRule type="cellIs" dxfId="983" priority="414" operator="equal">
      <formula>"F"</formula>
    </cfRule>
    <cfRule type="cellIs" dxfId="982" priority="415" operator="equal">
      <formula>"V"</formula>
    </cfRule>
    <cfRule type="cellIs" dxfId="981" priority="416" operator="equal">
      <formula>"D"</formula>
    </cfRule>
    <cfRule type="cellIs" dxfId="980" priority="417" operator="equal">
      <formula>"AF"</formula>
    </cfRule>
    <cfRule type="cellIs" dxfId="979" priority="418" operator="equal">
      <formula>"AN"</formula>
    </cfRule>
    <cfRule type="cellIs" dxfId="978" priority="419" operator="equal">
      <formula>"FALTA"</formula>
    </cfRule>
    <cfRule type="cellIs" dxfId="977" priority="420" operator="equal">
      <formula>"AD"</formula>
    </cfRule>
  </conditionalFormatting>
  <conditionalFormatting sqref="Q4:S5">
    <cfRule type="cellIs" dxfId="976" priority="539" operator="equal">
      <formula>"AD"</formula>
    </cfRule>
  </conditionalFormatting>
  <conditionalFormatting sqref="Q8:S14">
    <cfRule type="cellIs" dxfId="975" priority="230" operator="equal">
      <formula>"AD"</formula>
    </cfRule>
  </conditionalFormatting>
  <conditionalFormatting sqref="Q16:S23">
    <cfRule type="cellIs" dxfId="974" priority="225" operator="equal">
      <formula>"AD"</formula>
    </cfRule>
  </conditionalFormatting>
  <conditionalFormatting sqref="Q25:S28">
    <cfRule type="cellIs" dxfId="973" priority="222" operator="equal">
      <formula>"AD"</formula>
    </cfRule>
  </conditionalFormatting>
  <conditionalFormatting sqref="Q31:S38">
    <cfRule type="cellIs" dxfId="972" priority="522" operator="equal">
      <formula>"AD"</formula>
    </cfRule>
  </conditionalFormatting>
  <conditionalFormatting sqref="Q41:S41">
    <cfRule type="cellIs" dxfId="971" priority="412" operator="equal">
      <formula>"AD"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2"/>
  <sheetViews>
    <sheetView zoomScale="40" zoomScaleNormal="40" workbookViewId="0">
      <pane xSplit="9" ySplit="2" topLeftCell="J12" activePane="bottomRight" state="frozen"/>
      <selection pane="topRight" activeCell="J1" sqref="J1"/>
      <selection pane="bottomLeft" activeCell="A3" sqref="A3"/>
      <selection pane="bottomRight" activeCell="L27" sqref="L27"/>
    </sheetView>
  </sheetViews>
  <sheetFormatPr baseColWidth="10" defaultColWidth="34.33203125" defaultRowHeight="14.4" x14ac:dyDescent="0.3"/>
  <cols>
    <col min="1" max="1" width="4.109375" customWidth="1"/>
    <col min="2" max="2" width="13.44140625" style="58" customWidth="1"/>
    <col min="3" max="3" width="15.6640625" style="58" customWidth="1"/>
    <col min="4" max="4" width="17.5546875" style="60" customWidth="1"/>
    <col min="5" max="5" width="27" customWidth="1"/>
    <col min="6" max="6" width="44.88671875" bestFit="1" customWidth="1"/>
    <col min="7" max="7" width="16.33203125" style="60" customWidth="1"/>
    <col min="8" max="8" width="24.33203125" customWidth="1"/>
    <col min="9" max="9" width="28.5546875" customWidth="1"/>
    <col min="10" max="12" width="22.109375" bestFit="1" customWidth="1"/>
    <col min="13" max="14" width="15.33203125" customWidth="1"/>
    <col min="15" max="15" width="16.6640625" customWidth="1"/>
    <col min="16" max="16" width="20.88671875" customWidth="1"/>
    <col min="17" max="17" width="37.109375" customWidth="1"/>
    <col min="18" max="18" width="47.5546875" bestFit="1" customWidth="1"/>
    <col min="19" max="19" width="39.33203125" customWidth="1"/>
    <col min="20" max="20" width="33.5546875" customWidth="1"/>
  </cols>
  <sheetData>
    <row r="1" spans="1:20" ht="17.399999999999999" x14ac:dyDescent="0.3">
      <c r="A1" s="5"/>
      <c r="B1" s="5" t="s">
        <v>138</v>
      </c>
      <c r="C1" s="5" t="s">
        <v>1</v>
      </c>
      <c r="D1" s="32" t="s">
        <v>263</v>
      </c>
      <c r="E1" s="5"/>
      <c r="F1" s="5"/>
      <c r="G1" s="32"/>
      <c r="H1" s="32"/>
      <c r="I1" s="5"/>
      <c r="J1" s="33">
        <v>45138</v>
      </c>
      <c r="K1" s="33">
        <v>45139</v>
      </c>
      <c r="L1" s="33">
        <v>45140</v>
      </c>
      <c r="M1" s="33">
        <v>45141</v>
      </c>
      <c r="N1" s="33">
        <v>45142</v>
      </c>
      <c r="O1" s="33">
        <v>45143</v>
      </c>
      <c r="P1" s="34">
        <v>45144</v>
      </c>
      <c r="Q1" s="34"/>
      <c r="R1" s="34"/>
      <c r="S1" s="34"/>
    </row>
    <row r="2" spans="1:20" ht="22.8" x14ac:dyDescent="0.4">
      <c r="A2" s="35" t="s">
        <v>3</v>
      </c>
      <c r="B2" s="36" t="s">
        <v>4</v>
      </c>
      <c r="C2" s="36" t="s">
        <v>157</v>
      </c>
      <c r="D2" s="37" t="s">
        <v>5</v>
      </c>
      <c r="E2" s="37" t="s">
        <v>158</v>
      </c>
      <c r="F2" s="37" t="s">
        <v>159</v>
      </c>
      <c r="G2" s="37" t="s">
        <v>7</v>
      </c>
      <c r="H2" s="38" t="s">
        <v>8</v>
      </c>
      <c r="I2" s="37" t="s">
        <v>9</v>
      </c>
      <c r="J2" s="39" t="s">
        <v>264</v>
      </c>
      <c r="K2" s="39" t="s">
        <v>265</v>
      </c>
      <c r="L2" s="39" t="s">
        <v>266</v>
      </c>
      <c r="M2" s="39" t="s">
        <v>267</v>
      </c>
      <c r="N2" s="39" t="s">
        <v>268</v>
      </c>
      <c r="O2" s="39" t="s">
        <v>269</v>
      </c>
      <c r="P2" s="40" t="s">
        <v>270</v>
      </c>
      <c r="Q2" s="40" t="s">
        <v>10</v>
      </c>
      <c r="R2" s="40" t="s">
        <v>167</v>
      </c>
      <c r="S2" s="40" t="s">
        <v>168</v>
      </c>
      <c r="T2" s="41" t="s">
        <v>13</v>
      </c>
    </row>
    <row r="3" spans="1:20" ht="17.399999999999999" x14ac:dyDescent="0.3">
      <c r="A3" s="42">
        <v>1</v>
      </c>
      <c r="B3" s="43">
        <v>41768393</v>
      </c>
      <c r="C3" s="43" t="s">
        <v>88</v>
      </c>
      <c r="D3" s="44" t="s">
        <v>1</v>
      </c>
      <c r="E3" s="44" t="s">
        <v>170</v>
      </c>
      <c r="F3" s="45" t="s">
        <v>171</v>
      </c>
      <c r="G3" s="45" t="s">
        <v>17</v>
      </c>
      <c r="H3" s="44" t="s">
        <v>141</v>
      </c>
      <c r="I3" s="45" t="s">
        <v>172</v>
      </c>
      <c r="J3" s="11" t="s">
        <v>22</v>
      </c>
      <c r="K3" s="11" t="s">
        <v>22</v>
      </c>
      <c r="L3" s="11" t="s">
        <v>23</v>
      </c>
      <c r="M3" s="11" t="s">
        <v>22</v>
      </c>
      <c r="N3" s="11" t="s">
        <v>23</v>
      </c>
      <c r="O3" s="11" t="s">
        <v>23</v>
      </c>
      <c r="P3" s="11" t="s">
        <v>21</v>
      </c>
      <c r="Q3" s="49">
        <v>3</v>
      </c>
      <c r="R3" s="66"/>
      <c r="S3" s="51" t="s">
        <v>173</v>
      </c>
      <c r="T3" s="70">
        <f t="shared" ref="T3:T40" si="0">COUNTIFS(J3:O3,"FALTA")</f>
        <v>0</v>
      </c>
    </row>
    <row r="4" spans="1:20" ht="17.399999999999999" x14ac:dyDescent="0.3">
      <c r="A4" s="42">
        <v>2</v>
      </c>
      <c r="B4" s="43">
        <v>42779563</v>
      </c>
      <c r="C4" s="43" t="s">
        <v>88</v>
      </c>
      <c r="D4" s="44" t="s">
        <v>1</v>
      </c>
      <c r="E4" s="44" t="s">
        <v>170</v>
      </c>
      <c r="F4" s="45" t="s">
        <v>175</v>
      </c>
      <c r="G4" s="45" t="s">
        <v>176</v>
      </c>
      <c r="H4" s="44" t="s">
        <v>141</v>
      </c>
      <c r="I4" s="45" t="s">
        <v>177</v>
      </c>
      <c r="J4" s="11" t="s">
        <v>22</v>
      </c>
      <c r="K4" s="11" t="s">
        <v>22</v>
      </c>
      <c r="L4" s="11" t="s">
        <v>22</v>
      </c>
      <c r="M4" s="11" t="s">
        <v>22</v>
      </c>
      <c r="N4" s="11" t="s">
        <v>22</v>
      </c>
      <c r="O4" s="11" t="s">
        <v>22</v>
      </c>
      <c r="P4" s="11" t="s">
        <v>21</v>
      </c>
      <c r="Q4" s="46"/>
      <c r="R4" s="46"/>
      <c r="S4" s="47" t="s">
        <v>60</v>
      </c>
      <c r="T4" s="70">
        <f t="shared" si="0"/>
        <v>0</v>
      </c>
    </row>
    <row r="5" spans="1:20" ht="17.399999999999999" x14ac:dyDescent="0.3">
      <c r="A5" s="42">
        <v>3</v>
      </c>
      <c r="B5" s="43" t="s">
        <v>88</v>
      </c>
      <c r="C5" s="43" t="s">
        <v>178</v>
      </c>
      <c r="D5" s="44" t="s">
        <v>1</v>
      </c>
      <c r="E5" s="44" t="s">
        <v>170</v>
      </c>
      <c r="F5" s="45" t="s">
        <v>179</v>
      </c>
      <c r="G5" s="45" t="s">
        <v>17</v>
      </c>
      <c r="H5" s="44" t="s">
        <v>141</v>
      </c>
      <c r="I5" s="45" t="s">
        <v>180</v>
      </c>
      <c r="J5" s="11" t="s">
        <v>57</v>
      </c>
      <c r="K5" s="11" t="s">
        <v>20</v>
      </c>
      <c r="L5" s="11" t="s">
        <v>20</v>
      </c>
      <c r="M5" s="11" t="s">
        <v>20</v>
      </c>
      <c r="N5" s="11" t="s">
        <v>20</v>
      </c>
      <c r="O5" s="11" t="s">
        <v>20</v>
      </c>
      <c r="P5" s="11" t="s">
        <v>21</v>
      </c>
      <c r="Q5" s="46"/>
      <c r="R5" s="46"/>
      <c r="S5" s="47" t="s">
        <v>181</v>
      </c>
      <c r="T5" s="70">
        <f t="shared" si="0"/>
        <v>1</v>
      </c>
    </row>
    <row r="6" spans="1:20" ht="17.399999999999999" x14ac:dyDescent="0.3">
      <c r="A6" s="42">
        <v>4</v>
      </c>
      <c r="B6" s="43" t="s">
        <v>182</v>
      </c>
      <c r="C6" s="43" t="s">
        <v>88</v>
      </c>
      <c r="D6" s="44" t="s">
        <v>1</v>
      </c>
      <c r="E6" s="44" t="s">
        <v>170</v>
      </c>
      <c r="F6" s="45" t="s">
        <v>183</v>
      </c>
      <c r="G6" s="45" t="s">
        <v>17</v>
      </c>
      <c r="H6" s="44" t="s">
        <v>141</v>
      </c>
      <c r="I6" s="45" t="s">
        <v>184</v>
      </c>
      <c r="J6" s="11" t="s">
        <v>22</v>
      </c>
      <c r="K6" s="11" t="s">
        <v>22</v>
      </c>
      <c r="L6" s="11" t="s">
        <v>23</v>
      </c>
      <c r="M6" s="11" t="s">
        <v>22</v>
      </c>
      <c r="N6" s="11" t="s">
        <v>23</v>
      </c>
      <c r="O6" s="11" t="s">
        <v>23</v>
      </c>
      <c r="P6" s="11" t="s">
        <v>21</v>
      </c>
      <c r="Q6" s="49">
        <v>3</v>
      </c>
      <c r="R6" s="66"/>
      <c r="S6" s="51" t="s">
        <v>173</v>
      </c>
      <c r="T6" s="70">
        <f t="shared" si="0"/>
        <v>0</v>
      </c>
    </row>
    <row r="7" spans="1:20" ht="17.399999999999999" x14ac:dyDescent="0.3">
      <c r="A7" s="42">
        <v>5</v>
      </c>
      <c r="B7" s="43" t="s">
        <v>185</v>
      </c>
      <c r="C7" s="43" t="s">
        <v>88</v>
      </c>
      <c r="D7" s="44" t="s">
        <v>1</v>
      </c>
      <c r="E7" s="44" t="s">
        <v>170</v>
      </c>
      <c r="F7" s="45" t="s">
        <v>186</v>
      </c>
      <c r="G7" s="45" t="s">
        <v>17</v>
      </c>
      <c r="H7" s="44" t="s">
        <v>141</v>
      </c>
      <c r="I7" s="45" t="s">
        <v>177</v>
      </c>
      <c r="J7" s="11" t="s">
        <v>22</v>
      </c>
      <c r="K7" s="11" t="s">
        <v>22</v>
      </c>
      <c r="L7" s="11" t="s">
        <v>23</v>
      </c>
      <c r="M7" s="11" t="s">
        <v>22</v>
      </c>
      <c r="N7" s="11" t="s">
        <v>23</v>
      </c>
      <c r="O7" s="11" t="s">
        <v>23</v>
      </c>
      <c r="P7" s="11" t="s">
        <v>21</v>
      </c>
      <c r="Q7" s="49">
        <v>3</v>
      </c>
      <c r="R7" s="66"/>
      <c r="S7" s="51" t="s">
        <v>173</v>
      </c>
      <c r="T7" s="70">
        <f t="shared" si="0"/>
        <v>0</v>
      </c>
    </row>
    <row r="8" spans="1:20" ht="27.6" x14ac:dyDescent="0.3">
      <c r="A8" s="42">
        <v>6</v>
      </c>
      <c r="B8" s="19">
        <v>43438278</v>
      </c>
      <c r="C8" s="19" t="s">
        <v>88</v>
      </c>
      <c r="D8" s="20" t="s">
        <v>1</v>
      </c>
      <c r="E8" s="44" t="s">
        <v>170</v>
      </c>
      <c r="F8" s="21" t="s">
        <v>187</v>
      </c>
      <c r="G8" s="21" t="s">
        <v>17</v>
      </c>
      <c r="H8" s="20" t="s">
        <v>35</v>
      </c>
      <c r="I8" s="20" t="s">
        <v>82</v>
      </c>
      <c r="J8" s="11" t="s">
        <v>20</v>
      </c>
      <c r="K8" s="11" t="s">
        <v>20</v>
      </c>
      <c r="L8" s="11" t="s">
        <v>20</v>
      </c>
      <c r="M8" s="11" t="s">
        <v>20</v>
      </c>
      <c r="N8" s="11" t="s">
        <v>20</v>
      </c>
      <c r="O8" s="11" t="s">
        <v>20</v>
      </c>
      <c r="P8" s="11" t="s">
        <v>21</v>
      </c>
      <c r="Q8" s="46"/>
      <c r="R8" s="46"/>
      <c r="S8" s="47" t="s">
        <v>181</v>
      </c>
      <c r="T8" s="70">
        <f t="shared" si="0"/>
        <v>0</v>
      </c>
    </row>
    <row r="9" spans="1:20" ht="25.5" customHeight="1" x14ac:dyDescent="0.3">
      <c r="A9" s="42">
        <v>7</v>
      </c>
      <c r="B9" s="19">
        <v>19323400</v>
      </c>
      <c r="C9" s="19" t="s">
        <v>88</v>
      </c>
      <c r="D9" s="20" t="s">
        <v>1</v>
      </c>
      <c r="E9" s="44" t="s">
        <v>170</v>
      </c>
      <c r="F9" s="20" t="s">
        <v>191</v>
      </c>
      <c r="G9" s="20" t="s">
        <v>17</v>
      </c>
      <c r="H9" s="20" t="s">
        <v>141</v>
      </c>
      <c r="I9" s="20" t="s">
        <v>192</v>
      </c>
      <c r="J9" s="11" t="s">
        <v>20</v>
      </c>
      <c r="K9" s="11" t="s">
        <v>20</v>
      </c>
      <c r="L9" s="11" t="s">
        <v>20</v>
      </c>
      <c r="M9" s="11" t="s">
        <v>20</v>
      </c>
      <c r="N9" s="11" t="s">
        <v>20</v>
      </c>
      <c r="O9" s="11" t="s">
        <v>20</v>
      </c>
      <c r="P9" s="11" t="s">
        <v>21</v>
      </c>
      <c r="Q9" s="46"/>
      <c r="R9" s="46"/>
      <c r="S9" s="47" t="s">
        <v>193</v>
      </c>
      <c r="T9" s="70">
        <f t="shared" si="0"/>
        <v>0</v>
      </c>
    </row>
    <row r="10" spans="1:20" ht="17.399999999999999" x14ac:dyDescent="0.3">
      <c r="A10" s="42">
        <v>8</v>
      </c>
      <c r="B10" s="43" t="s">
        <v>194</v>
      </c>
      <c r="C10" s="43" t="s">
        <v>88</v>
      </c>
      <c r="D10" s="44" t="s">
        <v>1</v>
      </c>
      <c r="E10" s="44" t="s">
        <v>170</v>
      </c>
      <c r="F10" s="45" t="s">
        <v>195</v>
      </c>
      <c r="G10" s="45" t="s">
        <v>17</v>
      </c>
      <c r="H10" s="44" t="s">
        <v>141</v>
      </c>
      <c r="I10" s="45" t="s">
        <v>172</v>
      </c>
      <c r="J10" s="11" t="s">
        <v>20</v>
      </c>
      <c r="K10" s="11" t="s">
        <v>20</v>
      </c>
      <c r="L10" s="11" t="s">
        <v>20</v>
      </c>
      <c r="M10" s="11" t="s">
        <v>20</v>
      </c>
      <c r="N10" s="11" t="s">
        <v>20</v>
      </c>
      <c r="O10" s="11" t="s">
        <v>20</v>
      </c>
      <c r="P10" s="11" t="s">
        <v>21</v>
      </c>
      <c r="Q10" s="49"/>
      <c r="R10" s="66"/>
      <c r="S10" s="50" t="s">
        <v>193</v>
      </c>
      <c r="T10" s="70">
        <f t="shared" si="0"/>
        <v>0</v>
      </c>
    </row>
    <row r="11" spans="1:20" ht="17.399999999999999" x14ac:dyDescent="0.3">
      <c r="A11" s="42">
        <v>9</v>
      </c>
      <c r="B11" s="19" t="s">
        <v>197</v>
      </c>
      <c r="C11" s="19" t="s">
        <v>88</v>
      </c>
      <c r="D11" s="20" t="s">
        <v>1</v>
      </c>
      <c r="E11" s="44" t="s">
        <v>170</v>
      </c>
      <c r="F11" s="21" t="s">
        <v>198</v>
      </c>
      <c r="G11" s="21" t="s">
        <v>17</v>
      </c>
      <c r="H11" s="20" t="s">
        <v>141</v>
      </c>
      <c r="I11" s="20" t="s">
        <v>142</v>
      </c>
      <c r="J11" s="11" t="s">
        <v>20</v>
      </c>
      <c r="K11" s="11" t="s">
        <v>20</v>
      </c>
      <c r="L11" s="11" t="s">
        <v>20</v>
      </c>
      <c r="M11" s="11" t="s">
        <v>20</v>
      </c>
      <c r="N11" s="11" t="s">
        <v>20</v>
      </c>
      <c r="O11" s="11" t="s">
        <v>20</v>
      </c>
      <c r="P11" s="11" t="s">
        <v>21</v>
      </c>
      <c r="Q11" s="46"/>
      <c r="R11" s="46"/>
      <c r="S11" s="47" t="s">
        <v>181</v>
      </c>
      <c r="T11" s="70">
        <f t="shared" si="0"/>
        <v>0</v>
      </c>
    </row>
    <row r="12" spans="1:20" ht="17.399999999999999" x14ac:dyDescent="0.3">
      <c r="A12" s="42">
        <v>10</v>
      </c>
      <c r="B12" s="19">
        <v>75781652</v>
      </c>
      <c r="C12" s="19" t="s">
        <v>88</v>
      </c>
      <c r="D12" s="20" t="s">
        <v>1</v>
      </c>
      <c r="E12" s="44" t="s">
        <v>170</v>
      </c>
      <c r="F12" s="21" t="s">
        <v>199</v>
      </c>
      <c r="G12" s="21" t="s">
        <v>17</v>
      </c>
      <c r="H12" s="20" t="s">
        <v>141</v>
      </c>
      <c r="I12" s="20" t="s">
        <v>142</v>
      </c>
      <c r="J12" s="11" t="s">
        <v>20</v>
      </c>
      <c r="K12" s="11" t="s">
        <v>20</v>
      </c>
      <c r="L12" s="11" t="s">
        <v>20</v>
      </c>
      <c r="M12" s="11" t="s">
        <v>20</v>
      </c>
      <c r="N12" s="11" t="s">
        <v>20</v>
      </c>
      <c r="O12" s="11" t="s">
        <v>20</v>
      </c>
      <c r="P12" s="11" t="s">
        <v>21</v>
      </c>
      <c r="Q12" s="46"/>
      <c r="R12" s="46"/>
      <c r="S12" s="47" t="s">
        <v>181</v>
      </c>
      <c r="T12" s="70">
        <f t="shared" si="0"/>
        <v>0</v>
      </c>
    </row>
    <row r="13" spans="1:20" ht="17.399999999999999" x14ac:dyDescent="0.3">
      <c r="A13" s="42">
        <v>11</v>
      </c>
      <c r="B13" s="19" t="s">
        <v>200</v>
      </c>
      <c r="C13" s="19" t="s">
        <v>88</v>
      </c>
      <c r="D13" s="20" t="s">
        <v>1</v>
      </c>
      <c r="E13" s="44" t="s">
        <v>170</v>
      </c>
      <c r="F13" s="21" t="s">
        <v>201</v>
      </c>
      <c r="G13" s="21" t="s">
        <v>176</v>
      </c>
      <c r="H13" s="20" t="s">
        <v>141</v>
      </c>
      <c r="I13" s="20" t="s">
        <v>142</v>
      </c>
      <c r="J13" s="11" t="s">
        <v>22</v>
      </c>
      <c r="K13" s="11" t="s">
        <v>22</v>
      </c>
      <c r="L13" s="11" t="s">
        <v>22</v>
      </c>
      <c r="M13" s="11" t="s">
        <v>22</v>
      </c>
      <c r="N13" s="11" t="s">
        <v>22</v>
      </c>
      <c r="O13" s="11" t="s">
        <v>22</v>
      </c>
      <c r="P13" s="11" t="s">
        <v>21</v>
      </c>
      <c r="Q13" s="49"/>
      <c r="R13" s="66"/>
      <c r="S13" s="50" t="s">
        <v>60</v>
      </c>
      <c r="T13" s="70">
        <f t="shared" si="0"/>
        <v>0</v>
      </c>
    </row>
    <row r="14" spans="1:20" ht="17.399999999999999" x14ac:dyDescent="0.3">
      <c r="A14" s="42">
        <v>12</v>
      </c>
      <c r="B14" s="19">
        <v>20738659</v>
      </c>
      <c r="C14" s="19" t="s">
        <v>88</v>
      </c>
      <c r="D14" s="20" t="s">
        <v>1</v>
      </c>
      <c r="E14" s="44" t="s">
        <v>170</v>
      </c>
      <c r="F14" s="20" t="s">
        <v>202</v>
      </c>
      <c r="G14" s="20" t="s">
        <v>17</v>
      </c>
      <c r="H14" s="20" t="s">
        <v>141</v>
      </c>
      <c r="I14" s="20" t="s">
        <v>142</v>
      </c>
      <c r="J14" s="11" t="s">
        <v>22</v>
      </c>
      <c r="K14" s="11" t="s">
        <v>22</v>
      </c>
      <c r="L14" s="11" t="s">
        <v>23</v>
      </c>
      <c r="M14" s="11" t="s">
        <v>22</v>
      </c>
      <c r="N14" s="11" t="s">
        <v>23</v>
      </c>
      <c r="O14" s="11" t="s">
        <v>23</v>
      </c>
      <c r="P14" s="11" t="s">
        <v>21</v>
      </c>
      <c r="Q14" s="49">
        <v>3</v>
      </c>
      <c r="R14" s="66"/>
      <c r="S14" s="51" t="s">
        <v>173</v>
      </c>
      <c r="T14" s="70">
        <f t="shared" si="0"/>
        <v>0</v>
      </c>
    </row>
    <row r="15" spans="1:20" ht="17.399999999999999" x14ac:dyDescent="0.3">
      <c r="A15" s="42">
        <v>13</v>
      </c>
      <c r="B15" s="43">
        <v>45383357</v>
      </c>
      <c r="C15" s="43" t="s">
        <v>88</v>
      </c>
      <c r="D15" s="44" t="s">
        <v>1</v>
      </c>
      <c r="E15" s="44" t="s">
        <v>170</v>
      </c>
      <c r="F15" s="45" t="s">
        <v>203</v>
      </c>
      <c r="G15" s="45" t="s">
        <v>17</v>
      </c>
      <c r="H15" s="44" t="s">
        <v>141</v>
      </c>
      <c r="I15" s="45" t="s">
        <v>204</v>
      </c>
      <c r="J15" s="11" t="s">
        <v>22</v>
      </c>
      <c r="K15" s="11" t="s">
        <v>22</v>
      </c>
      <c r="L15" s="11" t="s">
        <v>23</v>
      </c>
      <c r="M15" s="11" t="s">
        <v>22</v>
      </c>
      <c r="N15" s="11" t="s">
        <v>22</v>
      </c>
      <c r="O15" s="11" t="s">
        <v>23</v>
      </c>
      <c r="P15" s="11" t="s">
        <v>21</v>
      </c>
      <c r="Q15" s="49">
        <v>2</v>
      </c>
      <c r="R15" s="66"/>
      <c r="S15" s="51" t="s">
        <v>173</v>
      </c>
      <c r="T15" s="70">
        <f t="shared" si="0"/>
        <v>0</v>
      </c>
    </row>
    <row r="16" spans="1:20" ht="17.399999999999999" x14ac:dyDescent="0.3">
      <c r="A16" s="42">
        <v>14</v>
      </c>
      <c r="B16" s="19">
        <v>10201427</v>
      </c>
      <c r="C16" s="19" t="s">
        <v>88</v>
      </c>
      <c r="D16" s="20" t="s">
        <v>1</v>
      </c>
      <c r="E16" s="44" t="s">
        <v>170</v>
      </c>
      <c r="F16" s="21" t="s">
        <v>205</v>
      </c>
      <c r="G16" s="21" t="s">
        <v>17</v>
      </c>
      <c r="H16" s="20" t="s">
        <v>141</v>
      </c>
      <c r="I16" s="20" t="s">
        <v>142</v>
      </c>
      <c r="J16" s="11" t="s">
        <v>20</v>
      </c>
      <c r="K16" s="11" t="s">
        <v>20</v>
      </c>
      <c r="L16" s="11" t="s">
        <v>20</v>
      </c>
      <c r="M16" s="11" t="s">
        <v>20</v>
      </c>
      <c r="N16" s="11" t="s">
        <v>20</v>
      </c>
      <c r="O16" s="11" t="s">
        <v>20</v>
      </c>
      <c r="P16" s="11" t="s">
        <v>21</v>
      </c>
      <c r="Q16" s="46"/>
      <c r="R16" s="46"/>
      <c r="S16" s="47" t="s">
        <v>181</v>
      </c>
      <c r="T16" s="70">
        <f t="shared" si="0"/>
        <v>0</v>
      </c>
    </row>
    <row r="17" spans="1:20" ht="27.6" x14ac:dyDescent="0.3">
      <c r="A17" s="42">
        <v>15</v>
      </c>
      <c r="B17" s="19" t="s">
        <v>88</v>
      </c>
      <c r="C17" s="19" t="s">
        <v>206</v>
      </c>
      <c r="D17" s="20" t="s">
        <v>1</v>
      </c>
      <c r="E17" s="44" t="s">
        <v>170</v>
      </c>
      <c r="F17" s="21" t="s">
        <v>207</v>
      </c>
      <c r="G17" s="21" t="s">
        <v>17</v>
      </c>
      <c r="H17" s="20" t="s">
        <v>35</v>
      </c>
      <c r="I17" s="20" t="s">
        <v>82</v>
      </c>
      <c r="J17" s="11" t="s">
        <v>22</v>
      </c>
      <c r="K17" s="11" t="s">
        <v>22</v>
      </c>
      <c r="L17" s="11" t="s">
        <v>23</v>
      </c>
      <c r="M17" s="11" t="s">
        <v>22</v>
      </c>
      <c r="N17" s="11" t="s">
        <v>23</v>
      </c>
      <c r="O17" s="11" t="s">
        <v>23</v>
      </c>
      <c r="P17" s="11" t="s">
        <v>21</v>
      </c>
      <c r="Q17" s="49">
        <v>3</v>
      </c>
      <c r="R17" s="66"/>
      <c r="S17" s="51" t="s">
        <v>173</v>
      </c>
      <c r="T17" s="70">
        <f t="shared" si="0"/>
        <v>0</v>
      </c>
    </row>
    <row r="18" spans="1:20" ht="17.399999999999999" x14ac:dyDescent="0.3">
      <c r="A18" s="42">
        <v>16</v>
      </c>
      <c r="B18" s="19">
        <v>43115158</v>
      </c>
      <c r="C18" s="19" t="s">
        <v>88</v>
      </c>
      <c r="D18" s="20" t="s">
        <v>1</v>
      </c>
      <c r="E18" s="44" t="s">
        <v>170</v>
      </c>
      <c r="F18" s="20" t="s">
        <v>209</v>
      </c>
      <c r="G18" s="20" t="s">
        <v>17</v>
      </c>
      <c r="H18" s="20" t="s">
        <v>141</v>
      </c>
      <c r="I18" s="20" t="s">
        <v>192</v>
      </c>
      <c r="J18" s="11" t="s">
        <v>20</v>
      </c>
      <c r="K18" s="11" t="s">
        <v>20</v>
      </c>
      <c r="L18" s="11" t="s">
        <v>20</v>
      </c>
      <c r="M18" s="11" t="s">
        <v>20</v>
      </c>
      <c r="N18" s="11" t="s">
        <v>20</v>
      </c>
      <c r="O18" s="11" t="s">
        <v>20</v>
      </c>
      <c r="P18" s="11" t="s">
        <v>21</v>
      </c>
      <c r="Q18" s="46"/>
      <c r="R18" s="46"/>
      <c r="S18" s="47" t="s">
        <v>193</v>
      </c>
      <c r="T18" s="70">
        <f t="shared" si="0"/>
        <v>0</v>
      </c>
    </row>
    <row r="19" spans="1:20" ht="17.399999999999999" x14ac:dyDescent="0.3">
      <c r="A19" s="42">
        <v>17</v>
      </c>
      <c r="B19" s="19">
        <v>46117320</v>
      </c>
      <c r="C19" s="19" t="s">
        <v>88</v>
      </c>
      <c r="D19" s="20" t="s">
        <v>1</v>
      </c>
      <c r="E19" s="44" t="s">
        <v>170</v>
      </c>
      <c r="F19" s="21" t="s">
        <v>210</v>
      </c>
      <c r="G19" s="21" t="s">
        <v>17</v>
      </c>
      <c r="H19" s="20" t="s">
        <v>141</v>
      </c>
      <c r="I19" s="20" t="s">
        <v>142</v>
      </c>
      <c r="J19" s="11" t="s">
        <v>20</v>
      </c>
      <c r="K19" s="11" t="s">
        <v>20</v>
      </c>
      <c r="L19" s="11" t="s">
        <v>20</v>
      </c>
      <c r="M19" s="11" t="s">
        <v>20</v>
      </c>
      <c r="N19" s="11" t="s">
        <v>20</v>
      </c>
      <c r="O19" s="11" t="s">
        <v>20</v>
      </c>
      <c r="P19" s="11" t="s">
        <v>21</v>
      </c>
      <c r="Q19" s="46"/>
      <c r="R19" s="46"/>
      <c r="S19" s="47" t="s">
        <v>181</v>
      </c>
      <c r="T19" s="70">
        <f t="shared" si="0"/>
        <v>0</v>
      </c>
    </row>
    <row r="20" spans="1:20" ht="17.399999999999999" x14ac:dyDescent="0.3">
      <c r="A20" s="42">
        <v>18</v>
      </c>
      <c r="B20" s="43" t="s">
        <v>211</v>
      </c>
      <c r="C20" s="43" t="s">
        <v>88</v>
      </c>
      <c r="D20" s="44" t="s">
        <v>1</v>
      </c>
      <c r="E20" s="44" t="s">
        <v>170</v>
      </c>
      <c r="F20" s="45" t="s">
        <v>212</v>
      </c>
      <c r="G20" s="45" t="s">
        <v>17</v>
      </c>
      <c r="H20" s="44" t="s">
        <v>141</v>
      </c>
      <c r="I20" s="45" t="s">
        <v>172</v>
      </c>
      <c r="J20" s="11" t="s">
        <v>20</v>
      </c>
      <c r="K20" s="11" t="s">
        <v>20</v>
      </c>
      <c r="L20" s="11" t="s">
        <v>20</v>
      </c>
      <c r="M20" s="11" t="s">
        <v>20</v>
      </c>
      <c r="N20" s="11" t="s">
        <v>20</v>
      </c>
      <c r="O20" s="11" t="s">
        <v>20</v>
      </c>
      <c r="P20" s="11" t="s">
        <v>21</v>
      </c>
      <c r="Q20" s="49"/>
      <c r="R20" s="66"/>
      <c r="S20" s="50" t="s">
        <v>193</v>
      </c>
      <c r="T20" s="70">
        <f t="shared" si="0"/>
        <v>0</v>
      </c>
    </row>
    <row r="21" spans="1:20" ht="17.399999999999999" x14ac:dyDescent="0.3">
      <c r="A21" s="42">
        <v>19</v>
      </c>
      <c r="B21" s="19">
        <v>71028044</v>
      </c>
      <c r="C21" s="19" t="s">
        <v>88</v>
      </c>
      <c r="D21" s="20" t="s">
        <v>1</v>
      </c>
      <c r="E21" s="44" t="s">
        <v>170</v>
      </c>
      <c r="F21" s="21" t="s">
        <v>213</v>
      </c>
      <c r="G21" s="21" t="s">
        <v>17</v>
      </c>
      <c r="H21" s="20" t="s">
        <v>141</v>
      </c>
      <c r="I21" s="20" t="s">
        <v>192</v>
      </c>
      <c r="J21" s="11" t="s">
        <v>20</v>
      </c>
      <c r="K21" s="11" t="s">
        <v>20</v>
      </c>
      <c r="L21" s="11" t="s">
        <v>20</v>
      </c>
      <c r="M21" s="11" t="s">
        <v>20</v>
      </c>
      <c r="N21" s="11" t="s">
        <v>20</v>
      </c>
      <c r="O21" s="11" t="s">
        <v>20</v>
      </c>
      <c r="P21" s="11" t="s">
        <v>21</v>
      </c>
      <c r="Q21" s="46"/>
      <c r="R21" s="46"/>
      <c r="S21" s="47" t="s">
        <v>181</v>
      </c>
      <c r="T21" s="70">
        <f t="shared" si="0"/>
        <v>0</v>
      </c>
    </row>
    <row r="22" spans="1:20" ht="17.399999999999999" x14ac:dyDescent="0.3">
      <c r="A22" s="42">
        <v>20</v>
      </c>
      <c r="B22" s="19">
        <v>48043619</v>
      </c>
      <c r="C22" s="19" t="s">
        <v>88</v>
      </c>
      <c r="D22" s="20" t="s">
        <v>1</v>
      </c>
      <c r="E22" s="44" t="s">
        <v>170</v>
      </c>
      <c r="F22" s="21" t="s">
        <v>214</v>
      </c>
      <c r="G22" s="21" t="s">
        <v>17</v>
      </c>
      <c r="H22" s="20" t="s">
        <v>141</v>
      </c>
      <c r="I22" s="20" t="s">
        <v>192</v>
      </c>
      <c r="J22" s="11" t="s">
        <v>20</v>
      </c>
      <c r="K22" s="11" t="s">
        <v>20</v>
      </c>
      <c r="L22" s="11" t="s">
        <v>20</v>
      </c>
      <c r="M22" s="11" t="s">
        <v>20</v>
      </c>
      <c r="N22" s="11" t="s">
        <v>20</v>
      </c>
      <c r="O22" s="11" t="s">
        <v>20</v>
      </c>
      <c r="P22" s="11" t="s">
        <v>21</v>
      </c>
      <c r="Q22" s="46"/>
      <c r="R22" s="46"/>
      <c r="S22" s="47" t="s">
        <v>193</v>
      </c>
      <c r="T22" s="70">
        <f t="shared" si="0"/>
        <v>0</v>
      </c>
    </row>
    <row r="23" spans="1:20" ht="17.399999999999999" x14ac:dyDescent="0.3">
      <c r="A23" s="42">
        <v>21</v>
      </c>
      <c r="B23" s="43">
        <v>71028046</v>
      </c>
      <c r="C23" s="43" t="s">
        <v>88</v>
      </c>
      <c r="D23" s="44" t="s">
        <v>1</v>
      </c>
      <c r="E23" s="44" t="s">
        <v>170</v>
      </c>
      <c r="F23" s="45" t="s">
        <v>215</v>
      </c>
      <c r="G23" s="45" t="s">
        <v>17</v>
      </c>
      <c r="H23" s="44" t="s">
        <v>141</v>
      </c>
      <c r="I23" s="45" t="s">
        <v>204</v>
      </c>
      <c r="J23" s="11" t="s">
        <v>22</v>
      </c>
      <c r="K23" s="11" t="s">
        <v>22</v>
      </c>
      <c r="L23" s="11" t="s">
        <v>57</v>
      </c>
      <c r="M23" s="11" t="s">
        <v>22</v>
      </c>
      <c r="N23" s="11" t="s">
        <v>57</v>
      </c>
      <c r="O23" s="11" t="s">
        <v>57</v>
      </c>
      <c r="P23" s="11" t="s">
        <v>21</v>
      </c>
      <c r="Q23" s="49"/>
      <c r="R23" s="66"/>
      <c r="S23" s="50" t="s">
        <v>173</v>
      </c>
      <c r="T23" s="70">
        <f t="shared" si="0"/>
        <v>3</v>
      </c>
    </row>
    <row r="24" spans="1:20" ht="17.399999999999999" x14ac:dyDescent="0.3">
      <c r="A24" s="42">
        <v>22</v>
      </c>
      <c r="B24" s="43" t="s">
        <v>88</v>
      </c>
      <c r="C24" s="43" t="s">
        <v>216</v>
      </c>
      <c r="D24" s="44" t="s">
        <v>1</v>
      </c>
      <c r="E24" s="44" t="s">
        <v>170</v>
      </c>
      <c r="F24" s="45" t="s">
        <v>217</v>
      </c>
      <c r="G24" s="45" t="s">
        <v>17</v>
      </c>
      <c r="H24" s="44" t="s">
        <v>141</v>
      </c>
      <c r="I24" s="45" t="s">
        <v>172</v>
      </c>
      <c r="J24" s="11" t="s">
        <v>20</v>
      </c>
      <c r="K24" s="11" t="s">
        <v>20</v>
      </c>
      <c r="L24" s="11" t="s">
        <v>20</v>
      </c>
      <c r="M24" s="11" t="s">
        <v>20</v>
      </c>
      <c r="N24" s="11" t="s">
        <v>20</v>
      </c>
      <c r="O24" s="11" t="s">
        <v>20</v>
      </c>
      <c r="P24" s="11" t="s">
        <v>21</v>
      </c>
      <c r="Q24" s="46"/>
      <c r="R24" s="46"/>
      <c r="S24" s="47" t="s">
        <v>181</v>
      </c>
      <c r="T24" s="70">
        <f t="shared" si="0"/>
        <v>0</v>
      </c>
    </row>
    <row r="25" spans="1:20" ht="17.399999999999999" x14ac:dyDescent="0.3">
      <c r="A25" s="42">
        <v>23</v>
      </c>
      <c r="B25" s="19" t="s">
        <v>218</v>
      </c>
      <c r="C25" s="19" t="s">
        <v>88</v>
      </c>
      <c r="D25" s="20" t="s">
        <v>1</v>
      </c>
      <c r="E25" s="44" t="s">
        <v>170</v>
      </c>
      <c r="F25" s="20" t="s">
        <v>219</v>
      </c>
      <c r="G25" s="20" t="s">
        <v>17</v>
      </c>
      <c r="H25" s="20" t="s">
        <v>141</v>
      </c>
      <c r="I25" s="20" t="s">
        <v>142</v>
      </c>
      <c r="J25" s="11" t="s">
        <v>20</v>
      </c>
      <c r="K25" s="11" t="s">
        <v>20</v>
      </c>
      <c r="L25" s="11" t="s">
        <v>20</v>
      </c>
      <c r="M25" s="11" t="s">
        <v>20</v>
      </c>
      <c r="N25" s="11" t="s">
        <v>20</v>
      </c>
      <c r="O25" s="11" t="s">
        <v>20</v>
      </c>
      <c r="P25" s="11" t="s">
        <v>21</v>
      </c>
      <c r="Q25" s="46"/>
      <c r="R25" s="46"/>
      <c r="S25" s="47" t="s">
        <v>181</v>
      </c>
      <c r="T25" s="70">
        <f t="shared" si="0"/>
        <v>0</v>
      </c>
    </row>
    <row r="26" spans="1:20" ht="17.399999999999999" x14ac:dyDescent="0.3">
      <c r="A26" s="42">
        <v>24</v>
      </c>
      <c r="B26" s="19">
        <v>62586790</v>
      </c>
      <c r="C26" s="19" t="s">
        <v>88</v>
      </c>
      <c r="D26" s="20" t="s">
        <v>1</v>
      </c>
      <c r="E26" s="44" t="s">
        <v>170</v>
      </c>
      <c r="F26" s="20" t="s">
        <v>220</v>
      </c>
      <c r="G26" s="20" t="s">
        <v>17</v>
      </c>
      <c r="H26" s="20" t="s">
        <v>141</v>
      </c>
      <c r="I26" s="20" t="s">
        <v>192</v>
      </c>
      <c r="J26" s="11" t="s">
        <v>20</v>
      </c>
      <c r="K26" s="11" t="s">
        <v>20</v>
      </c>
      <c r="L26" s="11" t="s">
        <v>20</v>
      </c>
      <c r="M26" s="11" t="s">
        <v>20</v>
      </c>
      <c r="N26" s="11" t="s">
        <v>20</v>
      </c>
      <c r="O26" s="11" t="s">
        <v>20</v>
      </c>
      <c r="P26" s="11" t="s">
        <v>21</v>
      </c>
      <c r="Q26" s="49"/>
      <c r="R26" s="66"/>
      <c r="S26" s="50" t="s">
        <v>193</v>
      </c>
      <c r="T26" s="70">
        <f t="shared" si="0"/>
        <v>0</v>
      </c>
    </row>
    <row r="27" spans="1:20" ht="28.8" x14ac:dyDescent="0.3">
      <c r="A27" s="42">
        <v>25</v>
      </c>
      <c r="B27" s="43">
        <v>40905892</v>
      </c>
      <c r="C27" s="43" t="s">
        <v>88</v>
      </c>
      <c r="D27" s="20" t="s">
        <v>1</v>
      </c>
      <c r="E27" s="44" t="s">
        <v>170</v>
      </c>
      <c r="F27" s="45" t="s">
        <v>221</v>
      </c>
      <c r="G27" s="45" t="s">
        <v>17</v>
      </c>
      <c r="H27" s="44" t="s">
        <v>35</v>
      </c>
      <c r="I27" s="45" t="s">
        <v>222</v>
      </c>
      <c r="J27" s="11" t="s">
        <v>22</v>
      </c>
      <c r="K27" s="11" t="s">
        <v>22</v>
      </c>
      <c r="L27" s="11" t="s">
        <v>23</v>
      </c>
      <c r="M27" s="11" t="s">
        <v>22</v>
      </c>
      <c r="N27" s="11" t="s">
        <v>23</v>
      </c>
      <c r="O27" s="11" t="s">
        <v>57</v>
      </c>
      <c r="P27" s="11" t="s">
        <v>21</v>
      </c>
      <c r="Q27" s="49">
        <v>2</v>
      </c>
      <c r="R27" s="66"/>
      <c r="S27" s="51" t="s">
        <v>173</v>
      </c>
      <c r="T27" s="70">
        <f t="shared" si="0"/>
        <v>1</v>
      </c>
    </row>
    <row r="28" spans="1:20" ht="17.399999999999999" x14ac:dyDescent="0.3">
      <c r="A28" s="42">
        <v>26</v>
      </c>
      <c r="B28" s="19">
        <v>42108766</v>
      </c>
      <c r="C28" s="19" t="s">
        <v>88</v>
      </c>
      <c r="D28" s="20" t="s">
        <v>1</v>
      </c>
      <c r="E28" s="44" t="s">
        <v>170</v>
      </c>
      <c r="F28" s="20" t="s">
        <v>223</v>
      </c>
      <c r="G28" s="20" t="s">
        <v>17</v>
      </c>
      <c r="H28" s="20" t="s">
        <v>141</v>
      </c>
      <c r="I28" s="20" t="s">
        <v>142</v>
      </c>
      <c r="J28" s="11" t="s">
        <v>20</v>
      </c>
      <c r="K28" s="11" t="s">
        <v>20</v>
      </c>
      <c r="L28" s="11" t="s">
        <v>20</v>
      </c>
      <c r="M28" s="11" t="s">
        <v>20</v>
      </c>
      <c r="N28" s="11" t="s">
        <v>20</v>
      </c>
      <c r="O28" s="11" t="s">
        <v>20</v>
      </c>
      <c r="P28" s="11" t="s">
        <v>21</v>
      </c>
      <c r="Q28" s="49"/>
      <c r="R28" s="66"/>
      <c r="S28" s="51" t="s">
        <v>193</v>
      </c>
      <c r="T28" s="70">
        <f t="shared" si="0"/>
        <v>0</v>
      </c>
    </row>
    <row r="29" spans="1:20" ht="17.399999999999999" x14ac:dyDescent="0.3">
      <c r="A29" s="42">
        <v>27</v>
      </c>
      <c r="B29" s="19" t="s">
        <v>88</v>
      </c>
      <c r="C29" s="19" t="s">
        <v>224</v>
      </c>
      <c r="D29" s="20" t="s">
        <v>1</v>
      </c>
      <c r="E29" s="44" t="s">
        <v>170</v>
      </c>
      <c r="F29" s="21" t="s">
        <v>225</v>
      </c>
      <c r="G29" s="21" t="s">
        <v>17</v>
      </c>
      <c r="H29" s="20" t="s">
        <v>141</v>
      </c>
      <c r="I29" s="20" t="s">
        <v>142</v>
      </c>
      <c r="J29" s="11" t="s">
        <v>22</v>
      </c>
      <c r="K29" s="11" t="s">
        <v>22</v>
      </c>
      <c r="L29" s="11" t="s">
        <v>23</v>
      </c>
      <c r="M29" s="11" t="s">
        <v>22</v>
      </c>
      <c r="N29" s="11" t="s">
        <v>23</v>
      </c>
      <c r="O29" s="11" t="s">
        <v>23</v>
      </c>
      <c r="P29" s="11" t="s">
        <v>21</v>
      </c>
      <c r="Q29" s="49">
        <v>3</v>
      </c>
      <c r="R29" s="66"/>
      <c r="S29" s="51" t="s">
        <v>173</v>
      </c>
      <c r="T29" s="70">
        <f t="shared" si="0"/>
        <v>0</v>
      </c>
    </row>
    <row r="30" spans="1:20" ht="17.399999999999999" x14ac:dyDescent="0.3">
      <c r="A30" s="42">
        <v>28</v>
      </c>
      <c r="B30" s="43" t="s">
        <v>226</v>
      </c>
      <c r="C30" s="43" t="s">
        <v>88</v>
      </c>
      <c r="D30" s="44" t="s">
        <v>1</v>
      </c>
      <c r="E30" s="44" t="s">
        <v>170</v>
      </c>
      <c r="F30" s="45" t="s">
        <v>227</v>
      </c>
      <c r="G30" s="45" t="s">
        <v>17</v>
      </c>
      <c r="H30" s="44" t="s">
        <v>141</v>
      </c>
      <c r="I30" s="45" t="s">
        <v>180</v>
      </c>
      <c r="J30" s="11" t="s">
        <v>20</v>
      </c>
      <c r="K30" s="11" t="s">
        <v>20</v>
      </c>
      <c r="L30" s="11" t="s">
        <v>20</v>
      </c>
      <c r="M30" s="11" t="s">
        <v>20</v>
      </c>
      <c r="N30" s="11" t="s">
        <v>20</v>
      </c>
      <c r="O30" s="11" t="s">
        <v>20</v>
      </c>
      <c r="P30" s="11" t="s">
        <v>21</v>
      </c>
      <c r="Q30" s="46"/>
      <c r="R30" s="46"/>
      <c r="S30" s="47" t="s">
        <v>181</v>
      </c>
      <c r="T30" s="70">
        <f t="shared" si="0"/>
        <v>0</v>
      </c>
    </row>
    <row r="31" spans="1:20" ht="27.6" x14ac:dyDescent="0.3">
      <c r="A31" s="42">
        <v>29</v>
      </c>
      <c r="B31" s="19">
        <v>45363476</v>
      </c>
      <c r="C31" s="19" t="s">
        <v>88</v>
      </c>
      <c r="D31" s="20" t="s">
        <v>1</v>
      </c>
      <c r="E31" s="44" t="s">
        <v>170</v>
      </c>
      <c r="F31" s="20" t="s">
        <v>228</v>
      </c>
      <c r="G31" s="20" t="s">
        <v>17</v>
      </c>
      <c r="H31" s="20" t="s">
        <v>35</v>
      </c>
      <c r="I31" s="20" t="s">
        <v>65</v>
      </c>
      <c r="J31" s="11" t="s">
        <v>22</v>
      </c>
      <c r="K31" s="11" t="s">
        <v>22</v>
      </c>
      <c r="L31" s="11" t="s">
        <v>23</v>
      </c>
      <c r="M31" s="11" t="s">
        <v>22</v>
      </c>
      <c r="N31" s="11" t="s">
        <v>23</v>
      </c>
      <c r="O31" s="11" t="s">
        <v>23</v>
      </c>
      <c r="P31" s="11" t="s">
        <v>21</v>
      </c>
      <c r="Q31" s="49">
        <v>3</v>
      </c>
      <c r="R31" s="66"/>
      <c r="S31" s="51" t="s">
        <v>173</v>
      </c>
      <c r="T31" s="70">
        <f t="shared" si="0"/>
        <v>0</v>
      </c>
    </row>
    <row r="32" spans="1:20" ht="25.5" customHeight="1" x14ac:dyDescent="0.3">
      <c r="A32" s="42">
        <v>30</v>
      </c>
      <c r="B32" s="19">
        <v>41182799</v>
      </c>
      <c r="C32" s="19" t="s">
        <v>88</v>
      </c>
      <c r="D32" s="20" t="s">
        <v>1</v>
      </c>
      <c r="E32" s="44" t="s">
        <v>170</v>
      </c>
      <c r="F32" s="20" t="s">
        <v>229</v>
      </c>
      <c r="G32" s="20" t="s">
        <v>17</v>
      </c>
      <c r="H32" s="20" t="s">
        <v>141</v>
      </c>
      <c r="I32" s="20" t="s">
        <v>192</v>
      </c>
      <c r="J32" s="11" t="s">
        <v>20</v>
      </c>
      <c r="K32" s="11" t="s">
        <v>20</v>
      </c>
      <c r="L32" s="11" t="s">
        <v>20</v>
      </c>
      <c r="M32" s="11" t="s">
        <v>20</v>
      </c>
      <c r="N32" s="11" t="s">
        <v>20</v>
      </c>
      <c r="O32" s="11" t="s">
        <v>20</v>
      </c>
      <c r="P32" s="11" t="s">
        <v>21</v>
      </c>
      <c r="Q32" s="46"/>
      <c r="R32" s="46"/>
      <c r="S32" s="47" t="s">
        <v>181</v>
      </c>
      <c r="T32" s="70">
        <f t="shared" si="0"/>
        <v>0</v>
      </c>
    </row>
    <row r="33" spans="1:20" ht="17.399999999999999" x14ac:dyDescent="0.3">
      <c r="A33" s="42">
        <v>31</v>
      </c>
      <c r="B33" s="43">
        <v>43220873</v>
      </c>
      <c r="C33" s="43" t="s">
        <v>88</v>
      </c>
      <c r="D33" s="44" t="s">
        <v>1</v>
      </c>
      <c r="E33" s="44" t="s">
        <v>170</v>
      </c>
      <c r="F33" s="45" t="s">
        <v>230</v>
      </c>
      <c r="G33" s="45" t="s">
        <v>17</v>
      </c>
      <c r="H33" s="44" t="s">
        <v>141</v>
      </c>
      <c r="I33" s="45" t="s">
        <v>172</v>
      </c>
      <c r="J33" s="11" t="s">
        <v>20</v>
      </c>
      <c r="K33" s="11" t="s">
        <v>20</v>
      </c>
      <c r="L33" s="11" t="s">
        <v>20</v>
      </c>
      <c r="M33" s="11" t="s">
        <v>20</v>
      </c>
      <c r="N33" s="11" t="s">
        <v>20</v>
      </c>
      <c r="O33" s="11" t="s">
        <v>20</v>
      </c>
      <c r="P33" s="11" t="s">
        <v>21</v>
      </c>
      <c r="Q33" s="46"/>
      <c r="R33" s="46"/>
      <c r="S33" s="47" t="s">
        <v>181</v>
      </c>
      <c r="T33" s="70">
        <f t="shared" si="0"/>
        <v>0</v>
      </c>
    </row>
    <row r="34" spans="1:20" ht="27.6" x14ac:dyDescent="0.3">
      <c r="A34" s="42">
        <v>32</v>
      </c>
      <c r="B34" s="19" t="s">
        <v>88</v>
      </c>
      <c r="C34" s="19" t="s">
        <v>231</v>
      </c>
      <c r="D34" s="20" t="s">
        <v>1</v>
      </c>
      <c r="E34" s="44" t="s">
        <v>170</v>
      </c>
      <c r="F34" s="21" t="s">
        <v>232</v>
      </c>
      <c r="G34" s="21" t="s">
        <v>17</v>
      </c>
      <c r="H34" s="20" t="s">
        <v>35</v>
      </c>
      <c r="I34" s="20" t="s">
        <v>222</v>
      </c>
      <c r="J34" s="11" t="s">
        <v>20</v>
      </c>
      <c r="K34" s="11" t="s">
        <v>20</v>
      </c>
      <c r="L34" s="11" t="s">
        <v>20</v>
      </c>
      <c r="M34" s="11" t="s">
        <v>20</v>
      </c>
      <c r="N34" s="11" t="s">
        <v>20</v>
      </c>
      <c r="O34" s="11" t="s">
        <v>20</v>
      </c>
      <c r="P34" s="11" t="s">
        <v>21</v>
      </c>
      <c r="Q34" s="49"/>
      <c r="R34" s="66"/>
      <c r="S34" s="50" t="s">
        <v>193</v>
      </c>
      <c r="T34" s="70">
        <f t="shared" si="0"/>
        <v>0</v>
      </c>
    </row>
    <row r="35" spans="1:20" ht="17.399999999999999" x14ac:dyDescent="0.3">
      <c r="A35" s="42">
        <v>33</v>
      </c>
      <c r="B35" s="43">
        <v>41713025</v>
      </c>
      <c r="C35" s="43" t="s">
        <v>88</v>
      </c>
      <c r="D35" s="44" t="s">
        <v>1</v>
      </c>
      <c r="E35" s="44" t="s">
        <v>170</v>
      </c>
      <c r="F35" s="45" t="s">
        <v>233</v>
      </c>
      <c r="G35" s="45" t="s">
        <v>176</v>
      </c>
      <c r="H35" s="44" t="s">
        <v>141</v>
      </c>
      <c r="I35" s="45" t="s">
        <v>204</v>
      </c>
      <c r="J35" s="11" t="s">
        <v>22</v>
      </c>
      <c r="K35" s="11" t="s">
        <v>22</v>
      </c>
      <c r="L35" s="11" t="s">
        <v>23</v>
      </c>
      <c r="M35" s="11" t="s">
        <v>22</v>
      </c>
      <c r="N35" s="11" t="s">
        <v>22</v>
      </c>
      <c r="O35" s="11" t="s">
        <v>23</v>
      </c>
      <c r="P35" s="11" t="s">
        <v>21</v>
      </c>
      <c r="Q35" s="49">
        <v>2</v>
      </c>
      <c r="R35" s="66"/>
      <c r="S35" s="51" t="s">
        <v>173</v>
      </c>
      <c r="T35" s="70">
        <f t="shared" si="0"/>
        <v>0</v>
      </c>
    </row>
    <row r="36" spans="1:20" ht="17.399999999999999" x14ac:dyDescent="0.3">
      <c r="A36" s="42">
        <v>34</v>
      </c>
      <c r="B36" s="43">
        <v>41353839</v>
      </c>
      <c r="C36" s="43" t="s">
        <v>88</v>
      </c>
      <c r="D36" s="44" t="s">
        <v>1</v>
      </c>
      <c r="E36" s="44" t="s">
        <v>170</v>
      </c>
      <c r="F36" s="45" t="s">
        <v>234</v>
      </c>
      <c r="G36" s="45" t="s">
        <v>176</v>
      </c>
      <c r="H36" s="44" t="s">
        <v>141</v>
      </c>
      <c r="I36" s="45" t="s">
        <v>204</v>
      </c>
      <c r="J36" s="11" t="s">
        <v>22</v>
      </c>
      <c r="K36" s="11" t="s">
        <v>22</v>
      </c>
      <c r="L36" s="11" t="s">
        <v>23</v>
      </c>
      <c r="M36" s="11" t="s">
        <v>22</v>
      </c>
      <c r="N36" s="11" t="s">
        <v>22</v>
      </c>
      <c r="O36" s="11" t="s">
        <v>23</v>
      </c>
      <c r="P36" s="11" t="s">
        <v>21</v>
      </c>
      <c r="Q36" s="49">
        <v>2</v>
      </c>
      <c r="R36" s="66"/>
      <c r="S36" s="51" t="s">
        <v>173</v>
      </c>
      <c r="T36" s="70">
        <f t="shared" si="0"/>
        <v>0</v>
      </c>
    </row>
    <row r="37" spans="1:20" ht="17.399999999999999" x14ac:dyDescent="0.3">
      <c r="A37" s="42">
        <v>35</v>
      </c>
      <c r="B37" s="19">
        <v>75429200</v>
      </c>
      <c r="C37" s="19" t="s">
        <v>88</v>
      </c>
      <c r="D37" s="20" t="s">
        <v>1</v>
      </c>
      <c r="E37" s="44" t="s">
        <v>170</v>
      </c>
      <c r="F37" s="21" t="s">
        <v>235</v>
      </c>
      <c r="G37" s="21" t="s">
        <v>176</v>
      </c>
      <c r="H37" s="20" t="s">
        <v>141</v>
      </c>
      <c r="I37" s="20" t="s">
        <v>142</v>
      </c>
      <c r="J37" s="11" t="s">
        <v>22</v>
      </c>
      <c r="K37" s="11" t="s">
        <v>22</v>
      </c>
      <c r="L37" s="11" t="s">
        <v>22</v>
      </c>
      <c r="M37" s="11" t="s">
        <v>22</v>
      </c>
      <c r="N37" s="11" t="s">
        <v>22</v>
      </c>
      <c r="O37" s="11" t="s">
        <v>22</v>
      </c>
      <c r="P37" s="11" t="s">
        <v>21</v>
      </c>
      <c r="Q37" s="49"/>
      <c r="R37" s="66"/>
      <c r="S37" s="50" t="s">
        <v>60</v>
      </c>
      <c r="T37" s="70">
        <f t="shared" si="0"/>
        <v>0</v>
      </c>
    </row>
    <row r="38" spans="1:20" ht="17.399999999999999" x14ac:dyDescent="0.3">
      <c r="A38" s="42">
        <v>36</v>
      </c>
      <c r="B38" s="19" t="s">
        <v>236</v>
      </c>
      <c r="C38" s="19" t="s">
        <v>88</v>
      </c>
      <c r="D38" s="20" t="s">
        <v>1</v>
      </c>
      <c r="E38" s="44" t="s">
        <v>170</v>
      </c>
      <c r="F38" s="21" t="s">
        <v>237</v>
      </c>
      <c r="G38" s="21" t="s">
        <v>17</v>
      </c>
      <c r="H38" s="20" t="s">
        <v>141</v>
      </c>
      <c r="I38" s="20" t="s">
        <v>177</v>
      </c>
      <c r="J38" s="11" t="s">
        <v>22</v>
      </c>
      <c r="K38" s="11" t="s">
        <v>22</v>
      </c>
      <c r="L38" s="11" t="s">
        <v>23</v>
      </c>
      <c r="M38" s="11" t="s">
        <v>22</v>
      </c>
      <c r="N38" s="11" t="s">
        <v>23</v>
      </c>
      <c r="O38" s="11" t="s">
        <v>23</v>
      </c>
      <c r="P38" s="11" t="s">
        <v>21</v>
      </c>
      <c r="Q38" s="49">
        <v>3</v>
      </c>
      <c r="R38" s="66"/>
      <c r="S38" s="51" t="s">
        <v>173</v>
      </c>
      <c r="T38" s="70">
        <f t="shared" si="0"/>
        <v>0</v>
      </c>
    </row>
    <row r="39" spans="1:20" ht="17.399999999999999" x14ac:dyDescent="0.3">
      <c r="A39" s="42">
        <v>37</v>
      </c>
      <c r="B39" s="43" t="s">
        <v>238</v>
      </c>
      <c r="C39" s="43" t="s">
        <v>88</v>
      </c>
      <c r="D39" s="20" t="s">
        <v>1</v>
      </c>
      <c r="E39" s="44" t="s">
        <v>170</v>
      </c>
      <c r="F39" s="45" t="s">
        <v>239</v>
      </c>
      <c r="G39" s="45" t="s">
        <v>17</v>
      </c>
      <c r="H39" s="44" t="s">
        <v>141</v>
      </c>
      <c r="I39" s="45" t="s">
        <v>177</v>
      </c>
      <c r="J39" s="11" t="s">
        <v>22</v>
      </c>
      <c r="K39" s="11" t="s">
        <v>22</v>
      </c>
      <c r="L39" s="11" t="s">
        <v>23</v>
      </c>
      <c r="M39" s="11" t="s">
        <v>22</v>
      </c>
      <c r="N39" s="11" t="s">
        <v>23</v>
      </c>
      <c r="O39" s="11" t="s">
        <v>23</v>
      </c>
      <c r="P39" s="11" t="s">
        <v>21</v>
      </c>
      <c r="Q39" s="49">
        <v>3</v>
      </c>
      <c r="R39" s="66"/>
      <c r="S39" s="51" t="s">
        <v>173</v>
      </c>
      <c r="T39" s="70">
        <f t="shared" si="0"/>
        <v>0</v>
      </c>
    </row>
    <row r="40" spans="1:20" ht="17.399999999999999" x14ac:dyDescent="0.3">
      <c r="A40" s="42">
        <v>38</v>
      </c>
      <c r="B40" s="43" t="s">
        <v>240</v>
      </c>
      <c r="C40" s="43" t="s">
        <v>88</v>
      </c>
      <c r="D40" s="44" t="s">
        <v>1</v>
      </c>
      <c r="E40" s="44" t="s">
        <v>170</v>
      </c>
      <c r="F40" s="45" t="s">
        <v>241</v>
      </c>
      <c r="G40" s="45" t="s">
        <v>17</v>
      </c>
      <c r="H40" s="44" t="s">
        <v>141</v>
      </c>
      <c r="I40" s="45" t="s">
        <v>172</v>
      </c>
      <c r="J40" s="11" t="s">
        <v>20</v>
      </c>
      <c r="K40" s="11" t="s">
        <v>20</v>
      </c>
      <c r="L40" s="11" t="s">
        <v>20</v>
      </c>
      <c r="M40" s="11" t="s">
        <v>20</v>
      </c>
      <c r="N40" s="11" t="s">
        <v>20</v>
      </c>
      <c r="O40" s="11" t="s">
        <v>20</v>
      </c>
      <c r="P40" s="11" t="s">
        <v>21</v>
      </c>
      <c r="Q40" s="49"/>
      <c r="R40" s="66"/>
      <c r="S40" s="50" t="s">
        <v>193</v>
      </c>
      <c r="T40" s="70">
        <f t="shared" si="0"/>
        <v>0</v>
      </c>
    </row>
    <row r="44" spans="1:20" ht="17.399999999999999" x14ac:dyDescent="0.3">
      <c r="A44" s="5"/>
      <c r="B44" s="5" t="s">
        <v>138</v>
      </c>
      <c r="C44" s="5" t="s">
        <v>113</v>
      </c>
      <c r="D44" s="32" t="s">
        <v>271</v>
      </c>
      <c r="E44" s="5" t="s">
        <v>243</v>
      </c>
      <c r="F44" s="5"/>
      <c r="G44" s="32"/>
      <c r="H44" s="32"/>
      <c r="I44" s="5"/>
      <c r="J44" s="33">
        <v>45138</v>
      </c>
      <c r="K44" s="33">
        <v>45139</v>
      </c>
      <c r="L44" s="33">
        <v>45140</v>
      </c>
      <c r="M44" s="33">
        <v>45141</v>
      </c>
      <c r="N44" s="33">
        <v>45142</v>
      </c>
      <c r="O44" s="33">
        <v>45143</v>
      </c>
      <c r="P44" s="34">
        <v>45144</v>
      </c>
      <c r="Q44" s="34"/>
      <c r="R44" s="34"/>
      <c r="S44" s="34"/>
      <c r="T44" s="81"/>
    </row>
    <row r="45" spans="1:20" ht="22.8" x14ac:dyDescent="0.4">
      <c r="A45" s="82" t="s">
        <v>3</v>
      </c>
      <c r="B45" s="83" t="s">
        <v>4</v>
      </c>
      <c r="C45" s="83" t="s">
        <v>157</v>
      </c>
      <c r="D45" s="71" t="s">
        <v>5</v>
      </c>
      <c r="E45" s="71" t="s">
        <v>158</v>
      </c>
      <c r="F45" s="71" t="s">
        <v>159</v>
      </c>
      <c r="G45" s="71" t="s">
        <v>7</v>
      </c>
      <c r="H45" s="72" t="s">
        <v>8</v>
      </c>
      <c r="I45" s="71" t="s">
        <v>9</v>
      </c>
      <c r="J45" s="9">
        <v>45187</v>
      </c>
      <c r="K45" s="9">
        <v>45188</v>
      </c>
      <c r="L45" s="9">
        <v>45189</v>
      </c>
      <c r="M45" s="9">
        <v>45190</v>
      </c>
      <c r="N45" s="9">
        <v>45191</v>
      </c>
      <c r="O45" s="9">
        <v>45192</v>
      </c>
      <c r="P45" s="17">
        <v>45193</v>
      </c>
      <c r="Q45" s="17" t="s">
        <v>10</v>
      </c>
      <c r="R45" s="17" t="s">
        <v>167</v>
      </c>
      <c r="S45" s="17" t="s">
        <v>168</v>
      </c>
      <c r="T45" s="85" t="s">
        <v>13</v>
      </c>
    </row>
    <row r="46" spans="1:20" ht="30" customHeight="1" x14ac:dyDescent="0.3">
      <c r="A46" s="75"/>
      <c r="B46" s="19" t="s">
        <v>272</v>
      </c>
      <c r="C46" s="43" t="s">
        <v>88</v>
      </c>
      <c r="D46" s="74" t="s">
        <v>113</v>
      </c>
      <c r="E46" s="74" t="s">
        <v>170</v>
      </c>
      <c r="F46" s="75" t="s">
        <v>273</v>
      </c>
      <c r="G46" s="75" t="s">
        <v>17</v>
      </c>
      <c r="H46" s="74" t="s">
        <v>141</v>
      </c>
      <c r="I46" s="75" t="s">
        <v>142</v>
      </c>
      <c r="J46" s="11" t="s">
        <v>92</v>
      </c>
      <c r="K46" s="11" t="s">
        <v>92</v>
      </c>
      <c r="L46" s="11" t="s">
        <v>92</v>
      </c>
      <c r="M46" s="11" t="s">
        <v>22</v>
      </c>
      <c r="N46" s="11" t="s">
        <v>22</v>
      </c>
      <c r="O46" s="11" t="s">
        <v>22</v>
      </c>
      <c r="P46" s="11" t="s">
        <v>21</v>
      </c>
      <c r="Q46" s="45"/>
      <c r="R46" s="45"/>
      <c r="S46" s="47" t="s">
        <v>247</v>
      </c>
      <c r="T46" s="70">
        <f>COUNTIFS(J46:O46,"FALTA")</f>
        <v>0</v>
      </c>
    </row>
    <row r="47" spans="1:20" ht="26.25" customHeight="1" x14ac:dyDescent="0.3">
      <c r="A47" s="75"/>
      <c r="B47" s="19" t="s">
        <v>274</v>
      </c>
      <c r="C47" s="43" t="s">
        <v>88</v>
      </c>
      <c r="D47" s="74" t="s">
        <v>113</v>
      </c>
      <c r="E47" s="74" t="s">
        <v>170</v>
      </c>
      <c r="F47" s="75" t="s">
        <v>275</v>
      </c>
      <c r="G47" s="75" t="s">
        <v>17</v>
      </c>
      <c r="H47" s="74" t="s">
        <v>141</v>
      </c>
      <c r="I47" s="75" t="s">
        <v>142</v>
      </c>
      <c r="J47" s="11" t="s">
        <v>92</v>
      </c>
      <c r="K47" s="11" t="s">
        <v>92</v>
      </c>
      <c r="L47" s="11" t="s">
        <v>92</v>
      </c>
      <c r="M47" s="11" t="s">
        <v>22</v>
      </c>
      <c r="N47" s="11" t="s">
        <v>22</v>
      </c>
      <c r="O47" s="11" t="s">
        <v>22</v>
      </c>
      <c r="P47" s="11" t="s">
        <v>21</v>
      </c>
      <c r="Q47" s="45"/>
      <c r="R47" s="45"/>
      <c r="S47" s="47" t="s">
        <v>247</v>
      </c>
      <c r="T47" s="70">
        <f>COUNTIFS(J47:O47,"FALTA")</f>
        <v>0</v>
      </c>
    </row>
    <row r="48" spans="1:20" ht="26.25" customHeight="1" x14ac:dyDescent="0.3">
      <c r="A48" s="75"/>
      <c r="B48" s="19" t="s">
        <v>276</v>
      </c>
      <c r="C48" s="43" t="s">
        <v>88</v>
      </c>
      <c r="D48" s="74" t="s">
        <v>113</v>
      </c>
      <c r="E48" s="74" t="s">
        <v>170</v>
      </c>
      <c r="F48" s="75" t="s">
        <v>277</v>
      </c>
      <c r="G48" s="75" t="s">
        <v>17</v>
      </c>
      <c r="H48" s="74" t="s">
        <v>141</v>
      </c>
      <c r="I48" s="75" t="s">
        <v>142</v>
      </c>
      <c r="J48" s="11" t="s">
        <v>22</v>
      </c>
      <c r="K48" s="11" t="s">
        <v>22</v>
      </c>
      <c r="L48" s="11" t="s">
        <v>22</v>
      </c>
      <c r="M48" s="11" t="s">
        <v>22</v>
      </c>
      <c r="N48" s="11" t="s">
        <v>22</v>
      </c>
      <c r="O48" s="11" t="s">
        <v>22</v>
      </c>
      <c r="P48" s="11" t="s">
        <v>21</v>
      </c>
      <c r="Q48" s="45"/>
      <c r="R48" s="45"/>
      <c r="S48" s="47" t="s">
        <v>247</v>
      </c>
      <c r="T48" s="70">
        <f>COUNTIFS(J48:O48,"FALTA")</f>
        <v>0</v>
      </c>
    </row>
    <row r="49" spans="1:20" ht="26.25" customHeight="1" x14ac:dyDescent="0.3">
      <c r="A49" s="75">
        <v>2</v>
      </c>
      <c r="B49" s="19" t="s">
        <v>248</v>
      </c>
      <c r="C49" s="43" t="s">
        <v>88</v>
      </c>
      <c r="D49" s="74" t="s">
        <v>113</v>
      </c>
      <c r="E49" s="74" t="s">
        <v>249</v>
      </c>
      <c r="F49" s="75" t="s">
        <v>250</v>
      </c>
      <c r="G49" s="75" t="s">
        <v>17</v>
      </c>
      <c r="H49" s="74" t="s">
        <v>141</v>
      </c>
      <c r="I49" s="75" t="s">
        <v>251</v>
      </c>
      <c r="J49" s="11" t="s">
        <v>22</v>
      </c>
      <c r="K49" s="11" t="s">
        <v>22</v>
      </c>
      <c r="L49" s="11" t="s">
        <v>22</v>
      </c>
      <c r="M49" s="11" t="s">
        <v>22</v>
      </c>
      <c r="N49" s="11" t="s">
        <v>22</v>
      </c>
      <c r="O49" s="11" t="s">
        <v>22</v>
      </c>
      <c r="P49" s="11" t="s">
        <v>21</v>
      </c>
      <c r="Q49" s="45"/>
      <c r="R49" s="45"/>
      <c r="S49" s="47" t="s">
        <v>247</v>
      </c>
      <c r="T49" s="70">
        <f>COUNTIFS(J49:O49,"FALTA")</f>
        <v>0</v>
      </c>
    </row>
    <row r="50" spans="1:20" ht="26.25" customHeight="1" x14ac:dyDescent="0.3">
      <c r="A50" s="75">
        <v>1</v>
      </c>
      <c r="B50" s="19" t="s">
        <v>244</v>
      </c>
      <c r="C50" s="43" t="s">
        <v>88</v>
      </c>
      <c r="D50" s="74" t="s">
        <v>113</v>
      </c>
      <c r="E50" s="74" t="s">
        <v>170</v>
      </c>
      <c r="F50" s="75" t="s">
        <v>245</v>
      </c>
      <c r="G50" s="75" t="s">
        <v>17</v>
      </c>
      <c r="H50" s="74" t="s">
        <v>141</v>
      </c>
      <c r="I50" s="84" t="s">
        <v>246</v>
      </c>
      <c r="J50" s="11" t="s">
        <v>22</v>
      </c>
      <c r="K50" s="11" t="s">
        <v>22</v>
      </c>
      <c r="L50" s="11" t="s">
        <v>22</v>
      </c>
      <c r="M50" s="11" t="s">
        <v>22</v>
      </c>
      <c r="N50" s="11" t="s">
        <v>22</v>
      </c>
      <c r="O50" s="11" t="s">
        <v>22</v>
      </c>
      <c r="P50" s="11" t="s">
        <v>21</v>
      </c>
      <c r="Q50" s="46"/>
      <c r="R50" s="46"/>
      <c r="S50" s="47" t="s">
        <v>247</v>
      </c>
      <c r="T50" s="70">
        <f>COUNTIFS(J50:O50,"FALTA")</f>
        <v>0</v>
      </c>
    </row>
    <row r="51" spans="1:20" ht="17.399999999999999" x14ac:dyDescent="0.3">
      <c r="B51" s="5"/>
      <c r="C51" s="5"/>
      <c r="D51" s="32"/>
      <c r="E51" s="5"/>
    </row>
    <row r="52" spans="1:20" ht="17.399999999999999" x14ac:dyDescent="0.3">
      <c r="A52" s="5"/>
      <c r="B52" s="5" t="s">
        <v>138</v>
      </c>
      <c r="C52" s="5" t="s">
        <v>113</v>
      </c>
      <c r="D52" s="32" t="s">
        <v>271</v>
      </c>
      <c r="E52" s="5" t="s">
        <v>278</v>
      </c>
      <c r="F52" s="5"/>
      <c r="G52" s="32"/>
      <c r="H52" s="32"/>
      <c r="I52" s="5"/>
      <c r="J52" s="6">
        <v>45138</v>
      </c>
      <c r="K52" s="6">
        <v>45139</v>
      </c>
      <c r="L52" s="6">
        <v>45140</v>
      </c>
      <c r="M52" s="6">
        <v>45141</v>
      </c>
      <c r="N52" s="6">
        <v>45142</v>
      </c>
      <c r="O52" s="6">
        <v>45143</v>
      </c>
      <c r="P52" s="18">
        <v>45144</v>
      </c>
      <c r="Q52" s="18"/>
      <c r="R52" s="18"/>
      <c r="S52" s="18"/>
      <c r="T52" s="69"/>
    </row>
    <row r="53" spans="1:20" ht="22.8" x14ac:dyDescent="0.4">
      <c r="A53" s="35" t="s">
        <v>3</v>
      </c>
      <c r="B53" s="36" t="s">
        <v>4</v>
      </c>
      <c r="C53" s="36" t="s">
        <v>157</v>
      </c>
      <c r="D53" s="71" t="s">
        <v>5</v>
      </c>
      <c r="E53" s="71" t="s">
        <v>158</v>
      </c>
      <c r="F53" s="71" t="s">
        <v>159</v>
      </c>
      <c r="G53" s="71" t="s">
        <v>7</v>
      </c>
      <c r="H53" s="72" t="s">
        <v>8</v>
      </c>
      <c r="I53" s="71" t="s">
        <v>9</v>
      </c>
      <c r="J53" s="39">
        <v>45187</v>
      </c>
      <c r="K53" s="39">
        <v>45188</v>
      </c>
      <c r="L53" s="39">
        <v>45189</v>
      </c>
      <c r="M53" s="39">
        <v>45190</v>
      </c>
      <c r="N53" s="39">
        <v>45191</v>
      </c>
      <c r="O53" s="39">
        <v>45192</v>
      </c>
      <c r="P53" s="40">
        <v>45193</v>
      </c>
      <c r="Q53" s="40" t="s">
        <v>10</v>
      </c>
      <c r="R53" s="40" t="s">
        <v>167</v>
      </c>
      <c r="S53" s="40" t="s">
        <v>168</v>
      </c>
      <c r="T53" s="85" t="s">
        <v>13</v>
      </c>
    </row>
    <row r="54" spans="1:20" ht="33" customHeight="1" x14ac:dyDescent="0.3">
      <c r="A54" s="45">
        <v>3</v>
      </c>
      <c r="B54" s="19" t="s">
        <v>279</v>
      </c>
      <c r="C54" s="43" t="s">
        <v>88</v>
      </c>
      <c r="D54" s="74" t="s">
        <v>113</v>
      </c>
      <c r="E54" s="74" t="s">
        <v>170</v>
      </c>
      <c r="F54" s="75" t="s">
        <v>280</v>
      </c>
      <c r="G54" s="75" t="s">
        <v>17</v>
      </c>
      <c r="H54" s="74" t="s">
        <v>141</v>
      </c>
      <c r="I54" s="73" t="s">
        <v>281</v>
      </c>
      <c r="J54" s="76" t="s">
        <v>92</v>
      </c>
      <c r="K54" s="77" t="s">
        <v>22</v>
      </c>
      <c r="L54" s="77" t="s">
        <v>22</v>
      </c>
      <c r="M54" s="11" t="s">
        <v>22</v>
      </c>
      <c r="N54" s="11" t="s">
        <v>22</v>
      </c>
      <c r="O54" s="11" t="s">
        <v>22</v>
      </c>
      <c r="P54" s="11" t="s">
        <v>21</v>
      </c>
      <c r="Q54" s="45"/>
      <c r="R54" s="45"/>
      <c r="S54" s="47"/>
      <c r="T54" s="70">
        <f>COUNTIFS(J54:O54,"FALTA")</f>
        <v>0</v>
      </c>
    </row>
    <row r="56" spans="1:20" ht="17.399999999999999" x14ac:dyDescent="0.3">
      <c r="A56" s="5"/>
      <c r="B56" s="5" t="s">
        <v>138</v>
      </c>
      <c r="C56" s="5" t="s">
        <v>113</v>
      </c>
      <c r="D56" s="32" t="s">
        <v>271</v>
      </c>
      <c r="E56" s="5" t="s">
        <v>121</v>
      </c>
      <c r="F56" s="5"/>
      <c r="G56" s="32"/>
      <c r="H56" s="32"/>
      <c r="I56" s="5"/>
      <c r="J56" s="33">
        <v>45138</v>
      </c>
      <c r="K56" s="33">
        <v>45139</v>
      </c>
      <c r="L56" s="33">
        <v>45140</v>
      </c>
      <c r="M56" s="33">
        <v>45141</v>
      </c>
      <c r="N56" s="33">
        <v>45142</v>
      </c>
      <c r="O56" s="33">
        <v>45143</v>
      </c>
      <c r="P56" s="34">
        <v>45144</v>
      </c>
      <c r="Q56" s="34"/>
      <c r="R56" s="34"/>
      <c r="S56" s="34"/>
    </row>
    <row r="57" spans="1:20" ht="22.8" x14ac:dyDescent="0.4">
      <c r="A57" s="35" t="s">
        <v>3</v>
      </c>
      <c r="B57" s="36" t="s">
        <v>4</v>
      </c>
      <c r="C57" s="36" t="s">
        <v>157</v>
      </c>
      <c r="D57" s="37" t="s">
        <v>5</v>
      </c>
      <c r="E57" s="37" t="s">
        <v>158</v>
      </c>
      <c r="F57" s="37" t="s">
        <v>159</v>
      </c>
      <c r="G57" s="37" t="s">
        <v>7</v>
      </c>
      <c r="H57" s="38" t="s">
        <v>8</v>
      </c>
      <c r="I57" s="37" t="s">
        <v>9</v>
      </c>
      <c r="J57" s="39" t="s">
        <v>264</v>
      </c>
      <c r="K57" s="39" t="s">
        <v>282</v>
      </c>
      <c r="L57" s="39" t="s">
        <v>266</v>
      </c>
      <c r="M57" s="39" t="s">
        <v>267</v>
      </c>
      <c r="N57" s="39" t="s">
        <v>268</v>
      </c>
      <c r="O57" s="39" t="s">
        <v>269</v>
      </c>
      <c r="P57" s="40" t="s">
        <v>270</v>
      </c>
      <c r="Q57" s="40" t="s">
        <v>10</v>
      </c>
      <c r="R57" s="40" t="s">
        <v>167</v>
      </c>
      <c r="S57" s="40" t="s">
        <v>168</v>
      </c>
      <c r="T57" s="10" t="s">
        <v>13</v>
      </c>
    </row>
    <row r="58" spans="1:20" ht="17.399999999999999" x14ac:dyDescent="0.3">
      <c r="A58" s="42">
        <v>41</v>
      </c>
      <c r="B58" s="19" t="s">
        <v>259</v>
      </c>
      <c r="C58" s="19" t="s">
        <v>88</v>
      </c>
      <c r="D58" s="54" t="s">
        <v>113</v>
      </c>
      <c r="E58" s="54" t="s">
        <v>170</v>
      </c>
      <c r="F58" s="21" t="s">
        <v>260</v>
      </c>
      <c r="G58" s="21" t="s">
        <v>17</v>
      </c>
      <c r="H58" s="20" t="s">
        <v>141</v>
      </c>
      <c r="I58" s="20" t="s">
        <v>251</v>
      </c>
      <c r="J58" s="11" t="s">
        <v>22</v>
      </c>
      <c r="K58" s="11" t="s">
        <v>22</v>
      </c>
      <c r="L58" s="11" t="s">
        <v>22</v>
      </c>
      <c r="M58" s="11" t="s">
        <v>22</v>
      </c>
      <c r="N58" s="11" t="s">
        <v>22</v>
      </c>
      <c r="O58" s="11" t="s">
        <v>22</v>
      </c>
      <c r="P58" s="11" t="s">
        <v>21</v>
      </c>
      <c r="Q58" s="49"/>
      <c r="R58" s="49"/>
      <c r="S58" s="51" t="s">
        <v>261</v>
      </c>
      <c r="T58" s="48">
        <f>COUNTIFS(J58:O58,"FALTA")</f>
        <v>0</v>
      </c>
    </row>
    <row r="61" spans="1:20" x14ac:dyDescent="0.3">
      <c r="E61" t="s">
        <v>262</v>
      </c>
    </row>
    <row r="66" spans="4:5" ht="17.399999999999999" x14ac:dyDescent="0.3">
      <c r="D66" s="59" t="s">
        <v>22</v>
      </c>
      <c r="E66" s="13" t="s">
        <v>145</v>
      </c>
    </row>
    <row r="67" spans="4:5" ht="17.399999999999999" x14ac:dyDescent="0.3">
      <c r="D67" s="61" t="s">
        <v>20</v>
      </c>
      <c r="E67" s="13" t="s">
        <v>146</v>
      </c>
    </row>
    <row r="68" spans="4:5" ht="17.399999999999999" x14ac:dyDescent="0.3">
      <c r="D68" s="62" t="s">
        <v>147</v>
      </c>
      <c r="E68" s="13" t="s">
        <v>148</v>
      </c>
    </row>
    <row r="69" spans="4:5" ht="17.399999999999999" x14ac:dyDescent="0.3">
      <c r="D69" s="63" t="s">
        <v>21</v>
      </c>
      <c r="E69" s="13" t="s">
        <v>149</v>
      </c>
    </row>
    <row r="70" spans="4:5" ht="17.399999999999999" x14ac:dyDescent="0.3">
      <c r="D70" s="64" t="s">
        <v>152</v>
      </c>
      <c r="E70" s="13" t="s">
        <v>153</v>
      </c>
    </row>
    <row r="71" spans="4:5" ht="17.399999999999999" x14ac:dyDescent="0.3">
      <c r="D71" s="11" t="s">
        <v>99</v>
      </c>
      <c r="E71" s="13" t="s">
        <v>154</v>
      </c>
    </row>
    <row r="72" spans="4:5" ht="17.399999999999999" x14ac:dyDescent="0.3">
      <c r="D72" s="65" t="s">
        <v>57</v>
      </c>
      <c r="E72" s="13" t="s">
        <v>155</v>
      </c>
    </row>
  </sheetData>
  <sortState xmlns:xlrd2="http://schemas.microsoft.com/office/spreadsheetml/2017/richdata2" ref="A46:T50">
    <sortCondition ref="F46:F50"/>
  </sortState>
  <phoneticPr fontId="18" type="noConversion"/>
  <conditionalFormatting sqref="J3:K3 J5:O5 L23:O23 J26:M26 J28:M28 J29:K33 J34:L34 J35:K36 J37:P37 J38:K39 J40:L40 J58:L58">
    <cfRule type="cellIs" dxfId="926" priority="766" operator="equal">
      <formula>"DM"</formula>
    </cfRule>
    <cfRule type="cellIs" dxfId="925" priority="767" operator="equal">
      <formula>"F"</formula>
    </cfRule>
    <cfRule type="cellIs" dxfId="924" priority="768" operator="equal">
      <formula>"V"</formula>
    </cfRule>
    <cfRule type="cellIs" dxfId="923" priority="769" operator="equal">
      <formula>"D"</formula>
    </cfRule>
    <cfRule type="cellIs" dxfId="922" priority="770" operator="equal">
      <formula>"AF"</formula>
    </cfRule>
    <cfRule type="cellIs" dxfId="921" priority="771" operator="equal">
      <formula>"AN"</formula>
    </cfRule>
    <cfRule type="cellIs" dxfId="920" priority="772" operator="equal">
      <formula>"FALTA"</formula>
    </cfRule>
    <cfRule type="cellIs" dxfId="919" priority="773" operator="equal">
      <formula>"AD"</formula>
    </cfRule>
  </conditionalFormatting>
  <conditionalFormatting sqref="J6:K25">
    <cfRule type="cellIs" dxfId="918" priority="515" operator="equal">
      <formula>"DM"</formula>
    </cfRule>
    <cfRule type="cellIs" dxfId="917" priority="516" operator="equal">
      <formula>"F"</formula>
    </cfRule>
    <cfRule type="cellIs" dxfId="916" priority="517" operator="equal">
      <formula>"V"</formula>
    </cfRule>
    <cfRule type="cellIs" dxfId="915" priority="518" operator="equal">
      <formula>"D"</formula>
    </cfRule>
    <cfRule type="cellIs" dxfId="914" priority="519" operator="equal">
      <formula>"AF"</formula>
    </cfRule>
    <cfRule type="cellIs" dxfId="913" priority="520" operator="equal">
      <formula>"AN"</formula>
    </cfRule>
    <cfRule type="cellIs" dxfId="912" priority="521" operator="equal">
      <formula>"FALTA"</formula>
    </cfRule>
    <cfRule type="cellIs" dxfId="911" priority="522" operator="equal">
      <formula>"AD"</formula>
    </cfRule>
  </conditionalFormatting>
  <conditionalFormatting sqref="J27:K27">
    <cfRule type="cellIs" dxfId="910" priority="483" operator="equal">
      <formula>"DM"</formula>
    </cfRule>
    <cfRule type="cellIs" dxfId="909" priority="484" operator="equal">
      <formula>"F"</formula>
    </cfRule>
    <cfRule type="cellIs" dxfId="908" priority="485" operator="equal">
      <formula>"V"</formula>
    </cfRule>
    <cfRule type="cellIs" dxfId="907" priority="486" operator="equal">
      <formula>"D"</formula>
    </cfRule>
    <cfRule type="cellIs" dxfId="906" priority="487" operator="equal">
      <formula>"AF"</formula>
    </cfRule>
    <cfRule type="cellIs" dxfId="905" priority="488" operator="equal">
      <formula>"AN"</formula>
    </cfRule>
    <cfRule type="cellIs" dxfId="904" priority="489" operator="equal">
      <formula>"FALTA"</formula>
    </cfRule>
    <cfRule type="cellIs" dxfId="903" priority="490" operator="equal">
      <formula>"AD"</formula>
    </cfRule>
  </conditionalFormatting>
  <conditionalFormatting sqref="J46:P50">
    <cfRule type="cellIs" dxfId="902" priority="731" operator="equal">
      <formula>"DM"</formula>
    </cfRule>
    <cfRule type="cellIs" dxfId="901" priority="732" operator="equal">
      <formula>"F"</formula>
    </cfRule>
    <cfRule type="cellIs" dxfId="900" priority="733" operator="equal">
      <formula>"V"</formula>
    </cfRule>
    <cfRule type="cellIs" dxfId="899" priority="734" operator="equal">
      <formula>"D"</formula>
    </cfRule>
    <cfRule type="cellIs" dxfId="898" priority="735" operator="equal">
      <formula>"AF"</formula>
    </cfRule>
    <cfRule type="cellIs" dxfId="897" priority="736" operator="equal">
      <formula>"AN"</formula>
    </cfRule>
    <cfRule type="cellIs" dxfId="896" priority="737" operator="equal">
      <formula>"FALTA"</formula>
    </cfRule>
    <cfRule type="cellIs" dxfId="895" priority="738" operator="equal">
      <formula>"AD"</formula>
    </cfRule>
  </conditionalFormatting>
  <conditionalFormatting sqref="J54:P54">
    <cfRule type="cellIs" dxfId="894" priority="723" operator="equal">
      <formula>"DM"</formula>
    </cfRule>
    <cfRule type="cellIs" dxfId="893" priority="724" operator="equal">
      <formula>"F"</formula>
    </cfRule>
    <cfRule type="cellIs" dxfId="892" priority="725" operator="equal">
      <formula>"V"</formula>
    </cfRule>
    <cfRule type="cellIs" dxfId="891" priority="726" operator="equal">
      <formula>"D"</formula>
    </cfRule>
    <cfRule type="cellIs" dxfId="890" priority="727" operator="equal">
      <formula>"AF"</formula>
    </cfRule>
    <cfRule type="cellIs" dxfId="889" priority="728" operator="equal">
      <formula>"AN"</formula>
    </cfRule>
    <cfRule type="cellIs" dxfId="888" priority="729" operator="equal">
      <formula>"FALTA"</formula>
    </cfRule>
    <cfRule type="cellIs" dxfId="887" priority="730" operator="equal">
      <formula>"AD"</formula>
    </cfRule>
  </conditionalFormatting>
  <conditionalFormatting sqref="L3 J4:P4 L6:L7 L10 L13:L15 L16:P16 L17:L18 L20 P20">
    <cfRule type="cellIs" dxfId="886" priority="849" operator="equal">
      <formula>"DM"</formula>
    </cfRule>
    <cfRule type="cellIs" dxfId="885" priority="850" operator="equal">
      <formula>"F"</formula>
    </cfRule>
    <cfRule type="cellIs" dxfId="884" priority="851" operator="equal">
      <formula>"V"</formula>
    </cfRule>
    <cfRule type="cellIs" dxfId="883" priority="852" operator="equal">
      <formula>"D"</formula>
    </cfRule>
    <cfRule type="cellIs" dxfId="882" priority="853" operator="equal">
      <formula>"AF"</formula>
    </cfRule>
    <cfRule type="cellIs" dxfId="881" priority="854" operator="equal">
      <formula>"AN"</formula>
    </cfRule>
    <cfRule type="cellIs" dxfId="880" priority="855" operator="equal">
      <formula>"FALTA"</formula>
    </cfRule>
    <cfRule type="cellIs" dxfId="879" priority="856" operator="equal">
      <formula>"AD"</formula>
    </cfRule>
  </conditionalFormatting>
  <conditionalFormatting sqref="L27">
    <cfRule type="cellIs" dxfId="878" priority="451" operator="equal">
      <formula>"DM"</formula>
    </cfRule>
    <cfRule type="cellIs" dxfId="877" priority="452" operator="equal">
      <formula>"F"</formula>
    </cfRule>
    <cfRule type="cellIs" dxfId="876" priority="453" operator="equal">
      <formula>"V"</formula>
    </cfRule>
    <cfRule type="cellIs" dxfId="875" priority="454" operator="equal">
      <formula>"D"</formula>
    </cfRule>
    <cfRule type="cellIs" dxfId="874" priority="455" operator="equal">
      <formula>"AF"</formula>
    </cfRule>
    <cfRule type="cellIs" dxfId="873" priority="456" operator="equal">
      <formula>"AN"</formula>
    </cfRule>
    <cfRule type="cellIs" dxfId="872" priority="457" operator="equal">
      <formula>"FALTA"</formula>
    </cfRule>
    <cfRule type="cellIs" dxfId="871" priority="458" operator="equal">
      <formula>"AD"</formula>
    </cfRule>
  </conditionalFormatting>
  <conditionalFormatting sqref="L29">
    <cfRule type="cellIs" dxfId="870" priority="443" operator="equal">
      <formula>"DM"</formula>
    </cfRule>
    <cfRule type="cellIs" dxfId="869" priority="444" operator="equal">
      <formula>"F"</formula>
    </cfRule>
    <cfRule type="cellIs" dxfId="868" priority="445" operator="equal">
      <formula>"V"</formula>
    </cfRule>
    <cfRule type="cellIs" dxfId="867" priority="446" operator="equal">
      <formula>"D"</formula>
    </cfRule>
    <cfRule type="cellIs" dxfId="866" priority="447" operator="equal">
      <formula>"AF"</formula>
    </cfRule>
    <cfRule type="cellIs" dxfId="865" priority="448" operator="equal">
      <formula>"AN"</formula>
    </cfRule>
    <cfRule type="cellIs" dxfId="864" priority="449" operator="equal">
      <formula>"FALTA"</formula>
    </cfRule>
    <cfRule type="cellIs" dxfId="863" priority="450" operator="equal">
      <formula>"AD"</formula>
    </cfRule>
  </conditionalFormatting>
  <conditionalFormatting sqref="L31">
    <cfRule type="cellIs" dxfId="862" priority="435" operator="equal">
      <formula>"DM"</formula>
    </cfRule>
    <cfRule type="cellIs" dxfId="861" priority="436" operator="equal">
      <formula>"F"</formula>
    </cfRule>
    <cfRule type="cellIs" dxfId="860" priority="437" operator="equal">
      <formula>"V"</formula>
    </cfRule>
    <cfRule type="cellIs" dxfId="859" priority="438" operator="equal">
      <formula>"D"</formula>
    </cfRule>
    <cfRule type="cellIs" dxfId="858" priority="439" operator="equal">
      <formula>"AF"</formula>
    </cfRule>
    <cfRule type="cellIs" dxfId="857" priority="440" operator="equal">
      <formula>"AN"</formula>
    </cfRule>
    <cfRule type="cellIs" dxfId="856" priority="441" operator="equal">
      <formula>"FALTA"</formula>
    </cfRule>
    <cfRule type="cellIs" dxfId="855" priority="442" operator="equal">
      <formula>"AD"</formula>
    </cfRule>
  </conditionalFormatting>
  <conditionalFormatting sqref="L35:L36">
    <cfRule type="cellIs" dxfId="854" priority="419" operator="equal">
      <formula>"DM"</formula>
    </cfRule>
    <cfRule type="cellIs" dxfId="853" priority="420" operator="equal">
      <formula>"F"</formula>
    </cfRule>
    <cfRule type="cellIs" dxfId="852" priority="421" operator="equal">
      <formula>"V"</formula>
    </cfRule>
    <cfRule type="cellIs" dxfId="851" priority="422" operator="equal">
      <formula>"D"</formula>
    </cfRule>
    <cfRule type="cellIs" dxfId="850" priority="423" operator="equal">
      <formula>"AF"</formula>
    </cfRule>
    <cfRule type="cellIs" dxfId="849" priority="424" operator="equal">
      <formula>"AN"</formula>
    </cfRule>
    <cfRule type="cellIs" dxfId="848" priority="425" operator="equal">
      <formula>"FALTA"</formula>
    </cfRule>
    <cfRule type="cellIs" dxfId="847" priority="426" operator="equal">
      <formula>"AD"</formula>
    </cfRule>
  </conditionalFormatting>
  <conditionalFormatting sqref="L38:L39">
    <cfRule type="cellIs" dxfId="846" priority="403" operator="equal">
      <formula>"DM"</formula>
    </cfRule>
    <cfRule type="cellIs" dxfId="845" priority="404" operator="equal">
      <formula>"F"</formula>
    </cfRule>
    <cfRule type="cellIs" dxfId="844" priority="405" operator="equal">
      <formula>"V"</formula>
    </cfRule>
    <cfRule type="cellIs" dxfId="843" priority="406" operator="equal">
      <formula>"D"</formula>
    </cfRule>
    <cfRule type="cellIs" dxfId="842" priority="407" operator="equal">
      <formula>"AF"</formula>
    </cfRule>
    <cfRule type="cellIs" dxfId="841" priority="408" operator="equal">
      <formula>"AN"</formula>
    </cfRule>
    <cfRule type="cellIs" dxfId="840" priority="409" operator="equal">
      <formula>"FALTA"</formula>
    </cfRule>
    <cfRule type="cellIs" dxfId="839" priority="410" operator="equal">
      <formula>"AD"</formula>
    </cfRule>
  </conditionalFormatting>
  <conditionalFormatting sqref="L8:P9">
    <cfRule type="cellIs" dxfId="838" priority="131" operator="equal">
      <formula>"DM"</formula>
    </cfRule>
    <cfRule type="cellIs" dxfId="837" priority="132" operator="equal">
      <formula>"F"</formula>
    </cfRule>
    <cfRule type="cellIs" dxfId="836" priority="133" operator="equal">
      <formula>"V"</formula>
    </cfRule>
    <cfRule type="cellIs" dxfId="835" priority="134" operator="equal">
      <formula>"D"</formula>
    </cfRule>
    <cfRule type="cellIs" dxfId="834" priority="135" operator="equal">
      <formula>"AF"</formula>
    </cfRule>
    <cfRule type="cellIs" dxfId="833" priority="136" operator="equal">
      <formula>"AN"</formula>
    </cfRule>
    <cfRule type="cellIs" dxfId="832" priority="137" operator="equal">
      <formula>"FALTA"</formula>
    </cfRule>
    <cfRule type="cellIs" dxfId="831" priority="138" operator="equal">
      <formula>"AD"</formula>
    </cfRule>
  </conditionalFormatting>
  <conditionalFormatting sqref="L11:P12">
    <cfRule type="cellIs" dxfId="830" priority="149" operator="equal">
      <formula>"DM"</formula>
    </cfRule>
    <cfRule type="cellIs" dxfId="829" priority="150" operator="equal">
      <formula>"F"</formula>
    </cfRule>
    <cfRule type="cellIs" dxfId="828" priority="151" operator="equal">
      <formula>"V"</formula>
    </cfRule>
    <cfRule type="cellIs" dxfId="827" priority="152" operator="equal">
      <formula>"D"</formula>
    </cfRule>
    <cfRule type="cellIs" dxfId="826" priority="153" operator="equal">
      <formula>"AF"</formula>
    </cfRule>
    <cfRule type="cellIs" dxfId="825" priority="154" operator="equal">
      <formula>"AN"</formula>
    </cfRule>
    <cfRule type="cellIs" dxfId="824" priority="155" operator="equal">
      <formula>"FALTA"</formula>
    </cfRule>
    <cfRule type="cellIs" dxfId="823" priority="156" operator="equal">
      <formula>"AD"</formula>
    </cfRule>
  </conditionalFormatting>
  <conditionalFormatting sqref="L19:P19">
    <cfRule type="cellIs" dxfId="822" priority="185" operator="equal">
      <formula>"DM"</formula>
    </cfRule>
    <cfRule type="cellIs" dxfId="821" priority="186" operator="equal">
      <formula>"F"</formula>
    </cfRule>
    <cfRule type="cellIs" dxfId="820" priority="187" operator="equal">
      <formula>"V"</formula>
    </cfRule>
    <cfRule type="cellIs" dxfId="819" priority="188" operator="equal">
      <formula>"D"</formula>
    </cfRule>
    <cfRule type="cellIs" dxfId="818" priority="189" operator="equal">
      <formula>"AF"</formula>
    </cfRule>
    <cfRule type="cellIs" dxfId="817" priority="190" operator="equal">
      <formula>"AN"</formula>
    </cfRule>
    <cfRule type="cellIs" dxfId="816" priority="191" operator="equal">
      <formula>"FALTA"</formula>
    </cfRule>
    <cfRule type="cellIs" dxfId="815" priority="192" operator="equal">
      <formula>"AD"</formula>
    </cfRule>
  </conditionalFormatting>
  <conditionalFormatting sqref="L21:P21 L22:M22 P22:P23">
    <cfRule type="cellIs" dxfId="814" priority="176" operator="equal">
      <formula>"DM"</formula>
    </cfRule>
    <cfRule type="cellIs" dxfId="813" priority="177" operator="equal">
      <formula>"F"</formula>
    </cfRule>
    <cfRule type="cellIs" dxfId="812" priority="178" operator="equal">
      <formula>"V"</formula>
    </cfRule>
    <cfRule type="cellIs" dxfId="811" priority="179" operator="equal">
      <formula>"D"</formula>
    </cfRule>
    <cfRule type="cellIs" dxfId="810" priority="180" operator="equal">
      <formula>"AF"</formula>
    </cfRule>
    <cfRule type="cellIs" dxfId="809" priority="181" operator="equal">
      <formula>"AN"</formula>
    </cfRule>
    <cfRule type="cellIs" dxfId="808" priority="182" operator="equal">
      <formula>"FALTA"</formula>
    </cfRule>
    <cfRule type="cellIs" dxfId="807" priority="183" operator="equal">
      <formula>"AD"</formula>
    </cfRule>
  </conditionalFormatting>
  <conditionalFormatting sqref="L24:P25">
    <cfRule type="cellIs" dxfId="806" priority="140" operator="equal">
      <formula>"DM"</formula>
    </cfRule>
    <cfRule type="cellIs" dxfId="805" priority="141" operator="equal">
      <formula>"F"</formula>
    </cfRule>
    <cfRule type="cellIs" dxfId="804" priority="142" operator="equal">
      <formula>"V"</formula>
    </cfRule>
    <cfRule type="cellIs" dxfId="803" priority="143" operator="equal">
      <formula>"D"</formula>
    </cfRule>
    <cfRule type="cellIs" dxfId="802" priority="144" operator="equal">
      <formula>"AF"</formula>
    </cfRule>
    <cfRule type="cellIs" dxfId="801" priority="145" operator="equal">
      <formula>"AN"</formula>
    </cfRule>
    <cfRule type="cellIs" dxfId="800" priority="146" operator="equal">
      <formula>"FALTA"</formula>
    </cfRule>
    <cfRule type="cellIs" dxfId="799" priority="147" operator="equal">
      <formula>"AD"</formula>
    </cfRule>
  </conditionalFormatting>
  <conditionalFormatting sqref="L30:P30">
    <cfRule type="cellIs" dxfId="798" priority="194" operator="equal">
      <formula>"DM"</formula>
    </cfRule>
    <cfRule type="cellIs" dxfId="797" priority="195" operator="equal">
      <formula>"F"</formula>
    </cfRule>
    <cfRule type="cellIs" dxfId="796" priority="196" operator="equal">
      <formula>"V"</formula>
    </cfRule>
    <cfRule type="cellIs" dxfId="795" priority="197" operator="equal">
      <formula>"D"</formula>
    </cfRule>
    <cfRule type="cellIs" dxfId="794" priority="198" operator="equal">
      <formula>"AF"</formula>
    </cfRule>
    <cfRule type="cellIs" dxfId="793" priority="199" operator="equal">
      <formula>"AN"</formula>
    </cfRule>
    <cfRule type="cellIs" dxfId="792" priority="200" operator="equal">
      <formula>"FALTA"</formula>
    </cfRule>
    <cfRule type="cellIs" dxfId="791" priority="201" operator="equal">
      <formula>"AD"</formula>
    </cfRule>
  </conditionalFormatting>
  <conditionalFormatting sqref="L32:P33">
    <cfRule type="cellIs" dxfId="790" priority="122" operator="equal">
      <formula>"DM"</formula>
    </cfRule>
    <cfRule type="cellIs" dxfId="789" priority="123" operator="equal">
      <formula>"F"</formula>
    </cfRule>
    <cfRule type="cellIs" dxfId="788" priority="124" operator="equal">
      <formula>"V"</formula>
    </cfRule>
    <cfRule type="cellIs" dxfId="787" priority="125" operator="equal">
      <formula>"D"</formula>
    </cfRule>
    <cfRule type="cellIs" dxfId="786" priority="126" operator="equal">
      <formula>"AF"</formula>
    </cfRule>
    <cfRule type="cellIs" dxfId="785" priority="127" operator="equal">
      <formula>"AN"</formula>
    </cfRule>
    <cfRule type="cellIs" dxfId="784" priority="128" operator="equal">
      <formula>"FALTA"</formula>
    </cfRule>
    <cfRule type="cellIs" dxfId="783" priority="129" operator="equal">
      <formula>"AD"</formula>
    </cfRule>
  </conditionalFormatting>
  <conditionalFormatting sqref="M3">
    <cfRule type="cellIs" dxfId="782" priority="707" operator="equal">
      <formula>"DM"</formula>
    </cfRule>
    <cfRule type="cellIs" dxfId="781" priority="708" operator="equal">
      <formula>"F"</formula>
    </cfRule>
    <cfRule type="cellIs" dxfId="780" priority="709" operator="equal">
      <formula>"V"</formula>
    </cfRule>
    <cfRule type="cellIs" dxfId="779" priority="710" operator="equal">
      <formula>"D"</formula>
    </cfRule>
    <cfRule type="cellIs" dxfId="778" priority="711" operator="equal">
      <formula>"AF"</formula>
    </cfRule>
    <cfRule type="cellIs" dxfId="777" priority="712" operator="equal">
      <formula>"AN"</formula>
    </cfRule>
    <cfRule type="cellIs" dxfId="776" priority="713" operator="equal">
      <formula>"FALTA"</formula>
    </cfRule>
    <cfRule type="cellIs" dxfId="775" priority="714" operator="equal">
      <formula>"AD"</formula>
    </cfRule>
  </conditionalFormatting>
  <conditionalFormatting sqref="M6:M7">
    <cfRule type="cellIs" dxfId="774" priority="611" operator="equal">
      <formula>"DM"</formula>
    </cfRule>
    <cfRule type="cellIs" dxfId="773" priority="612" operator="equal">
      <formula>"F"</formula>
    </cfRule>
    <cfRule type="cellIs" dxfId="772" priority="613" operator="equal">
      <formula>"V"</formula>
    </cfRule>
    <cfRule type="cellIs" dxfId="771" priority="614" operator="equal">
      <formula>"D"</formula>
    </cfRule>
    <cfRule type="cellIs" dxfId="770" priority="615" operator="equal">
      <formula>"AF"</formula>
    </cfRule>
    <cfRule type="cellIs" dxfId="769" priority="616" operator="equal">
      <formula>"AN"</formula>
    </cfRule>
    <cfRule type="cellIs" dxfId="768" priority="617" operator="equal">
      <formula>"FALTA"</formula>
    </cfRule>
    <cfRule type="cellIs" dxfId="767" priority="618" operator="equal">
      <formula>"AD"</formula>
    </cfRule>
  </conditionalFormatting>
  <conditionalFormatting sqref="M10">
    <cfRule type="cellIs" dxfId="766" priority="841" operator="equal">
      <formula>"DM"</formula>
    </cfRule>
    <cfRule type="cellIs" dxfId="765" priority="842" operator="equal">
      <formula>"F"</formula>
    </cfRule>
    <cfRule type="cellIs" dxfId="764" priority="843" operator="equal">
      <formula>"V"</formula>
    </cfRule>
    <cfRule type="cellIs" dxfId="763" priority="844" operator="equal">
      <formula>"D"</formula>
    </cfRule>
    <cfRule type="cellIs" dxfId="762" priority="845" operator="equal">
      <formula>"AF"</formula>
    </cfRule>
    <cfRule type="cellIs" dxfId="761" priority="846" operator="equal">
      <formula>"AN"</formula>
    </cfRule>
    <cfRule type="cellIs" dxfId="760" priority="847" operator="equal">
      <formula>"FALTA"</formula>
    </cfRule>
    <cfRule type="cellIs" dxfId="759" priority="848" operator="equal">
      <formula>"AD"</formula>
    </cfRule>
  </conditionalFormatting>
  <conditionalFormatting sqref="M14:M15">
    <cfRule type="cellIs" dxfId="758" priority="579" operator="equal">
      <formula>"DM"</formula>
    </cfRule>
    <cfRule type="cellIs" dxfId="757" priority="580" operator="equal">
      <formula>"F"</formula>
    </cfRule>
    <cfRule type="cellIs" dxfId="756" priority="581" operator="equal">
      <formula>"V"</formula>
    </cfRule>
    <cfRule type="cellIs" dxfId="755" priority="582" operator="equal">
      <formula>"D"</formula>
    </cfRule>
    <cfRule type="cellIs" dxfId="754" priority="583" operator="equal">
      <formula>"AF"</formula>
    </cfRule>
    <cfRule type="cellIs" dxfId="753" priority="584" operator="equal">
      <formula>"AN"</formula>
    </cfRule>
    <cfRule type="cellIs" dxfId="752" priority="585" operator="equal">
      <formula>"FALTA"</formula>
    </cfRule>
    <cfRule type="cellIs" dxfId="751" priority="586" operator="equal">
      <formula>"AD"</formula>
    </cfRule>
  </conditionalFormatting>
  <conditionalFormatting sqref="M17:M18">
    <cfRule type="cellIs" dxfId="750" priority="491" operator="equal">
      <formula>"DM"</formula>
    </cfRule>
    <cfRule type="cellIs" dxfId="749" priority="492" operator="equal">
      <formula>"F"</formula>
    </cfRule>
    <cfRule type="cellIs" dxfId="748" priority="493" operator="equal">
      <formula>"V"</formula>
    </cfRule>
    <cfRule type="cellIs" dxfId="747" priority="494" operator="equal">
      <formula>"D"</formula>
    </cfRule>
    <cfRule type="cellIs" dxfId="746" priority="495" operator="equal">
      <formula>"AF"</formula>
    </cfRule>
    <cfRule type="cellIs" dxfId="745" priority="496" operator="equal">
      <formula>"AN"</formula>
    </cfRule>
    <cfRule type="cellIs" dxfId="744" priority="497" operator="equal">
      <formula>"FALTA"</formula>
    </cfRule>
    <cfRule type="cellIs" dxfId="743" priority="498" operator="equal">
      <formula>"AD"</formula>
    </cfRule>
  </conditionalFormatting>
  <conditionalFormatting sqref="M20">
    <cfRule type="cellIs" dxfId="742" priority="815" operator="equal">
      <formula>"DM"</formula>
    </cfRule>
    <cfRule type="cellIs" dxfId="741" priority="816" operator="equal">
      <formula>"F"</formula>
    </cfRule>
    <cfRule type="cellIs" dxfId="740" priority="817" operator="equal">
      <formula>"V"</formula>
    </cfRule>
    <cfRule type="cellIs" dxfId="739" priority="818" operator="equal">
      <formula>"D"</formula>
    </cfRule>
    <cfRule type="cellIs" dxfId="738" priority="819" operator="equal">
      <formula>"AF"</formula>
    </cfRule>
    <cfRule type="cellIs" dxfId="737" priority="820" operator="equal">
      <formula>"AN"</formula>
    </cfRule>
    <cfRule type="cellIs" dxfId="736" priority="821" operator="equal">
      <formula>"FALTA"</formula>
    </cfRule>
    <cfRule type="cellIs" dxfId="735" priority="822" operator="equal">
      <formula>"AD"</formula>
    </cfRule>
  </conditionalFormatting>
  <conditionalFormatting sqref="M27">
    <cfRule type="cellIs" dxfId="734" priority="459" operator="equal">
      <formula>"DM"</formula>
    </cfRule>
    <cfRule type="cellIs" dxfId="733" priority="460" operator="equal">
      <formula>"F"</formula>
    </cfRule>
    <cfRule type="cellIs" dxfId="732" priority="461" operator="equal">
      <formula>"V"</formula>
    </cfRule>
    <cfRule type="cellIs" dxfId="731" priority="462" operator="equal">
      <formula>"D"</formula>
    </cfRule>
    <cfRule type="cellIs" dxfId="730" priority="463" operator="equal">
      <formula>"AF"</formula>
    </cfRule>
    <cfRule type="cellIs" dxfId="729" priority="464" operator="equal">
      <formula>"AN"</formula>
    </cfRule>
    <cfRule type="cellIs" dxfId="728" priority="465" operator="equal">
      <formula>"FALTA"</formula>
    </cfRule>
    <cfRule type="cellIs" dxfId="727" priority="466" operator="equal">
      <formula>"AD"</formula>
    </cfRule>
  </conditionalFormatting>
  <conditionalFormatting sqref="M29">
    <cfRule type="cellIs" dxfId="726" priority="659" operator="equal">
      <formula>"DM"</formula>
    </cfRule>
    <cfRule type="cellIs" dxfId="725" priority="660" operator="equal">
      <formula>"F"</formula>
    </cfRule>
    <cfRule type="cellIs" dxfId="724" priority="661" operator="equal">
      <formula>"V"</formula>
    </cfRule>
    <cfRule type="cellIs" dxfId="723" priority="662" operator="equal">
      <formula>"D"</formula>
    </cfRule>
    <cfRule type="cellIs" dxfId="722" priority="663" operator="equal">
      <formula>"AF"</formula>
    </cfRule>
    <cfRule type="cellIs" dxfId="721" priority="664" operator="equal">
      <formula>"AN"</formula>
    </cfRule>
    <cfRule type="cellIs" dxfId="720" priority="665" operator="equal">
      <formula>"FALTA"</formula>
    </cfRule>
    <cfRule type="cellIs" dxfId="719" priority="666" operator="equal">
      <formula>"AD"</formula>
    </cfRule>
  </conditionalFormatting>
  <conditionalFormatting sqref="M31">
    <cfRule type="cellIs" dxfId="718" priority="523" operator="equal">
      <formula>"DM"</formula>
    </cfRule>
    <cfRule type="cellIs" dxfId="717" priority="524" operator="equal">
      <formula>"F"</formula>
    </cfRule>
    <cfRule type="cellIs" dxfId="716" priority="525" operator="equal">
      <formula>"V"</formula>
    </cfRule>
    <cfRule type="cellIs" dxfId="715" priority="526" operator="equal">
      <formula>"D"</formula>
    </cfRule>
    <cfRule type="cellIs" dxfId="714" priority="527" operator="equal">
      <formula>"AF"</formula>
    </cfRule>
    <cfRule type="cellIs" dxfId="713" priority="528" operator="equal">
      <formula>"AN"</formula>
    </cfRule>
    <cfRule type="cellIs" dxfId="712" priority="529" operator="equal">
      <formula>"FALTA"</formula>
    </cfRule>
    <cfRule type="cellIs" dxfId="711" priority="530" operator="equal">
      <formula>"AD"</formula>
    </cfRule>
  </conditionalFormatting>
  <conditionalFormatting sqref="M34:M36">
    <cfRule type="cellIs" dxfId="710" priority="547" operator="equal">
      <formula>"DM"</formula>
    </cfRule>
    <cfRule type="cellIs" dxfId="709" priority="548" operator="equal">
      <formula>"F"</formula>
    </cfRule>
    <cfRule type="cellIs" dxfId="708" priority="549" operator="equal">
      <formula>"V"</formula>
    </cfRule>
    <cfRule type="cellIs" dxfId="707" priority="550" operator="equal">
      <formula>"D"</formula>
    </cfRule>
    <cfRule type="cellIs" dxfId="706" priority="551" operator="equal">
      <formula>"AF"</formula>
    </cfRule>
    <cfRule type="cellIs" dxfId="705" priority="552" operator="equal">
      <formula>"AN"</formula>
    </cfRule>
    <cfRule type="cellIs" dxfId="704" priority="553" operator="equal">
      <formula>"FALTA"</formula>
    </cfRule>
    <cfRule type="cellIs" dxfId="703" priority="554" operator="equal">
      <formula>"AD"</formula>
    </cfRule>
  </conditionalFormatting>
  <conditionalFormatting sqref="M38:M40">
    <cfRule type="cellIs" dxfId="702" priority="587" operator="equal">
      <formula>"DM"</formula>
    </cfRule>
    <cfRule type="cellIs" dxfId="701" priority="588" operator="equal">
      <formula>"F"</formula>
    </cfRule>
    <cfRule type="cellIs" dxfId="700" priority="589" operator="equal">
      <formula>"V"</formula>
    </cfRule>
    <cfRule type="cellIs" dxfId="699" priority="590" operator="equal">
      <formula>"D"</formula>
    </cfRule>
    <cfRule type="cellIs" dxfId="698" priority="591" operator="equal">
      <formula>"AF"</formula>
    </cfRule>
    <cfRule type="cellIs" dxfId="697" priority="592" operator="equal">
      <formula>"AN"</formula>
    </cfRule>
    <cfRule type="cellIs" dxfId="696" priority="593" operator="equal">
      <formula>"FALTA"</formula>
    </cfRule>
    <cfRule type="cellIs" dxfId="695" priority="594" operator="equal">
      <formula>"AD"</formula>
    </cfRule>
  </conditionalFormatting>
  <conditionalFormatting sqref="M13:P13">
    <cfRule type="cellIs" dxfId="694" priority="774" operator="equal">
      <formula>"DM"</formula>
    </cfRule>
    <cfRule type="cellIs" dxfId="693" priority="775" operator="equal">
      <formula>"F"</formula>
    </cfRule>
    <cfRule type="cellIs" dxfId="692" priority="776" operator="equal">
      <formula>"V"</formula>
    </cfRule>
    <cfRule type="cellIs" dxfId="691" priority="777" operator="equal">
      <formula>"D"</formula>
    </cfRule>
    <cfRule type="cellIs" dxfId="690" priority="778" operator="equal">
      <formula>"AF"</formula>
    </cfRule>
    <cfRule type="cellIs" dxfId="689" priority="779" operator="equal">
      <formula>"AN"</formula>
    </cfRule>
    <cfRule type="cellIs" dxfId="688" priority="780" operator="equal">
      <formula>"FALTA"</formula>
    </cfRule>
    <cfRule type="cellIs" dxfId="687" priority="781" operator="equal">
      <formula>"AD"</formula>
    </cfRule>
  </conditionalFormatting>
  <conditionalFormatting sqref="M58:P58">
    <cfRule type="cellIs" dxfId="686" priority="739" operator="equal">
      <formula>"DM"</formula>
    </cfRule>
    <cfRule type="cellIs" dxfId="685" priority="740" operator="equal">
      <formula>"F"</formula>
    </cfRule>
    <cfRule type="cellIs" dxfId="684" priority="741" operator="equal">
      <formula>"V"</formula>
    </cfRule>
    <cfRule type="cellIs" dxfId="683" priority="742" operator="equal">
      <formula>"D"</formula>
    </cfRule>
    <cfRule type="cellIs" dxfId="682" priority="743" operator="equal">
      <formula>"AF"</formula>
    </cfRule>
    <cfRule type="cellIs" dxfId="681" priority="744" operator="equal">
      <formula>"AN"</formula>
    </cfRule>
    <cfRule type="cellIs" dxfId="680" priority="745" operator="equal">
      <formula>"FALTA"</formula>
    </cfRule>
    <cfRule type="cellIs" dxfId="679" priority="746" operator="equal">
      <formula>"AD"</formula>
    </cfRule>
  </conditionalFormatting>
  <conditionalFormatting sqref="N3">
    <cfRule type="cellIs" dxfId="678" priority="299" operator="equal">
      <formula>"DM"</formula>
    </cfRule>
    <cfRule type="cellIs" dxfId="677" priority="300" operator="equal">
      <formula>"F"</formula>
    </cfRule>
    <cfRule type="cellIs" dxfId="676" priority="301" operator="equal">
      <formula>"V"</formula>
    </cfRule>
    <cfRule type="cellIs" dxfId="675" priority="302" operator="equal">
      <formula>"D"</formula>
    </cfRule>
    <cfRule type="cellIs" dxfId="674" priority="303" operator="equal">
      <formula>"AF"</formula>
    </cfRule>
    <cfRule type="cellIs" dxfId="673" priority="304" operator="equal">
      <formula>"AN"</formula>
    </cfRule>
    <cfRule type="cellIs" dxfId="672" priority="305" operator="equal">
      <formula>"FALTA"</formula>
    </cfRule>
    <cfRule type="cellIs" dxfId="671" priority="306" operator="equal">
      <formula>"AD"</formula>
    </cfRule>
  </conditionalFormatting>
  <conditionalFormatting sqref="N6:N7">
    <cfRule type="cellIs" dxfId="670" priority="307" operator="equal">
      <formula>"DM"</formula>
    </cfRule>
    <cfRule type="cellIs" dxfId="669" priority="308" operator="equal">
      <formula>"F"</formula>
    </cfRule>
    <cfRule type="cellIs" dxfId="668" priority="309" operator="equal">
      <formula>"V"</formula>
    </cfRule>
    <cfRule type="cellIs" dxfId="667" priority="310" operator="equal">
      <formula>"D"</formula>
    </cfRule>
    <cfRule type="cellIs" dxfId="666" priority="311" operator="equal">
      <formula>"AF"</formula>
    </cfRule>
    <cfRule type="cellIs" dxfId="665" priority="312" operator="equal">
      <formula>"AN"</formula>
    </cfRule>
    <cfRule type="cellIs" dxfId="664" priority="313" operator="equal">
      <formula>"FALTA"</formula>
    </cfRule>
    <cfRule type="cellIs" dxfId="663" priority="314" operator="equal">
      <formula>"AD"</formula>
    </cfRule>
  </conditionalFormatting>
  <conditionalFormatting sqref="N10">
    <cfRule type="cellIs" dxfId="662" priority="113" operator="equal">
      <formula>"DM"</formula>
    </cfRule>
    <cfRule type="cellIs" dxfId="661" priority="114" operator="equal">
      <formula>"F"</formula>
    </cfRule>
    <cfRule type="cellIs" dxfId="660" priority="115" operator="equal">
      <formula>"V"</formula>
    </cfRule>
    <cfRule type="cellIs" dxfId="659" priority="116" operator="equal">
      <formula>"D"</formula>
    </cfRule>
    <cfRule type="cellIs" dxfId="658" priority="117" operator="equal">
      <formula>"AF"</formula>
    </cfRule>
    <cfRule type="cellIs" dxfId="657" priority="118" operator="equal">
      <formula>"AN"</formula>
    </cfRule>
    <cfRule type="cellIs" dxfId="656" priority="119" operator="equal">
      <formula>"FALTA"</formula>
    </cfRule>
    <cfRule type="cellIs" dxfId="655" priority="120" operator="equal">
      <formula>"AD"</formula>
    </cfRule>
  </conditionalFormatting>
  <conditionalFormatting sqref="N14:N15">
    <cfRule type="cellIs" dxfId="654" priority="323" operator="equal">
      <formula>"DM"</formula>
    </cfRule>
    <cfRule type="cellIs" dxfId="653" priority="324" operator="equal">
      <formula>"F"</formula>
    </cfRule>
    <cfRule type="cellIs" dxfId="652" priority="325" operator="equal">
      <formula>"V"</formula>
    </cfRule>
    <cfRule type="cellIs" dxfId="651" priority="326" operator="equal">
      <formula>"D"</formula>
    </cfRule>
    <cfRule type="cellIs" dxfId="650" priority="327" operator="equal">
      <formula>"AF"</formula>
    </cfRule>
    <cfRule type="cellIs" dxfId="649" priority="328" operator="equal">
      <formula>"AN"</formula>
    </cfRule>
    <cfRule type="cellIs" dxfId="648" priority="329" operator="equal">
      <formula>"FALTA"</formula>
    </cfRule>
    <cfRule type="cellIs" dxfId="647" priority="330" operator="equal">
      <formula>"AD"</formula>
    </cfRule>
  </conditionalFormatting>
  <conditionalFormatting sqref="N17">
    <cfRule type="cellIs" dxfId="646" priority="339" operator="equal">
      <formula>"DM"</formula>
    </cfRule>
    <cfRule type="cellIs" dxfId="645" priority="340" operator="equal">
      <formula>"F"</formula>
    </cfRule>
    <cfRule type="cellIs" dxfId="644" priority="341" operator="equal">
      <formula>"V"</formula>
    </cfRule>
    <cfRule type="cellIs" dxfId="643" priority="342" operator="equal">
      <formula>"D"</formula>
    </cfRule>
    <cfRule type="cellIs" dxfId="642" priority="343" operator="equal">
      <formula>"AF"</formula>
    </cfRule>
    <cfRule type="cellIs" dxfId="641" priority="344" operator="equal">
      <formula>"AN"</formula>
    </cfRule>
    <cfRule type="cellIs" dxfId="640" priority="345" operator="equal">
      <formula>"FALTA"</formula>
    </cfRule>
    <cfRule type="cellIs" dxfId="639" priority="346" operator="equal">
      <formula>"AD"</formula>
    </cfRule>
  </conditionalFormatting>
  <conditionalFormatting sqref="N20">
    <cfRule type="cellIs" dxfId="638" priority="97" operator="equal">
      <formula>"DM"</formula>
    </cfRule>
    <cfRule type="cellIs" dxfId="637" priority="98" operator="equal">
      <formula>"F"</formula>
    </cfRule>
    <cfRule type="cellIs" dxfId="636" priority="99" operator="equal">
      <formula>"V"</formula>
    </cfRule>
    <cfRule type="cellIs" dxfId="635" priority="100" operator="equal">
      <formula>"D"</formula>
    </cfRule>
    <cfRule type="cellIs" dxfId="634" priority="101" operator="equal">
      <formula>"AF"</formula>
    </cfRule>
    <cfRule type="cellIs" dxfId="633" priority="102" operator="equal">
      <formula>"AN"</formula>
    </cfRule>
    <cfRule type="cellIs" dxfId="632" priority="103" operator="equal">
      <formula>"FALTA"</formula>
    </cfRule>
    <cfRule type="cellIs" dxfId="631" priority="104" operator="equal">
      <formula>"AD"</formula>
    </cfRule>
  </conditionalFormatting>
  <conditionalFormatting sqref="N22">
    <cfRule type="cellIs" dxfId="630" priority="89" operator="equal">
      <formula>"DM"</formula>
    </cfRule>
    <cfRule type="cellIs" dxfId="629" priority="90" operator="equal">
      <formula>"F"</formula>
    </cfRule>
    <cfRule type="cellIs" dxfId="628" priority="91" operator="equal">
      <formula>"V"</formula>
    </cfRule>
    <cfRule type="cellIs" dxfId="627" priority="92" operator="equal">
      <formula>"D"</formula>
    </cfRule>
    <cfRule type="cellIs" dxfId="626" priority="93" operator="equal">
      <formula>"AF"</formula>
    </cfRule>
    <cfRule type="cellIs" dxfId="625" priority="94" operator="equal">
      <formula>"AN"</formula>
    </cfRule>
    <cfRule type="cellIs" dxfId="624" priority="95" operator="equal">
      <formula>"FALTA"</formula>
    </cfRule>
    <cfRule type="cellIs" dxfId="623" priority="96" operator="equal">
      <formula>"AD"</formula>
    </cfRule>
  </conditionalFormatting>
  <conditionalFormatting sqref="N26:N29">
    <cfRule type="cellIs" dxfId="622" priority="73" operator="equal">
      <formula>"DM"</formula>
    </cfRule>
    <cfRule type="cellIs" dxfId="621" priority="74" operator="equal">
      <formula>"F"</formula>
    </cfRule>
    <cfRule type="cellIs" dxfId="620" priority="75" operator="equal">
      <formula>"V"</formula>
    </cfRule>
    <cfRule type="cellIs" dxfId="619" priority="76" operator="equal">
      <formula>"D"</formula>
    </cfRule>
    <cfRule type="cellIs" dxfId="618" priority="77" operator="equal">
      <formula>"AF"</formula>
    </cfRule>
    <cfRule type="cellIs" dxfId="617" priority="78" operator="equal">
      <formula>"AN"</formula>
    </cfRule>
    <cfRule type="cellIs" dxfId="616" priority="79" operator="equal">
      <formula>"FALTA"</formula>
    </cfRule>
    <cfRule type="cellIs" dxfId="615" priority="80" operator="equal">
      <formula>"AD"</formula>
    </cfRule>
  </conditionalFormatting>
  <conditionalFormatting sqref="N31">
    <cfRule type="cellIs" dxfId="614" priority="363" operator="equal">
      <formula>"DM"</formula>
    </cfRule>
    <cfRule type="cellIs" dxfId="613" priority="364" operator="equal">
      <formula>"F"</formula>
    </cfRule>
    <cfRule type="cellIs" dxfId="612" priority="365" operator="equal">
      <formula>"V"</formula>
    </cfRule>
    <cfRule type="cellIs" dxfId="611" priority="366" operator="equal">
      <formula>"D"</formula>
    </cfRule>
    <cfRule type="cellIs" dxfId="610" priority="367" operator="equal">
      <formula>"AF"</formula>
    </cfRule>
    <cfRule type="cellIs" dxfId="609" priority="368" operator="equal">
      <formula>"AN"</formula>
    </cfRule>
    <cfRule type="cellIs" dxfId="608" priority="369" operator="equal">
      <formula>"FALTA"</formula>
    </cfRule>
    <cfRule type="cellIs" dxfId="607" priority="370" operator="equal">
      <formula>"AD"</formula>
    </cfRule>
  </conditionalFormatting>
  <conditionalFormatting sqref="N34:N36">
    <cfRule type="cellIs" dxfId="606" priority="65" operator="equal">
      <formula>"DM"</formula>
    </cfRule>
    <cfRule type="cellIs" dxfId="605" priority="66" operator="equal">
      <formula>"F"</formula>
    </cfRule>
    <cfRule type="cellIs" dxfId="604" priority="67" operator="equal">
      <formula>"V"</formula>
    </cfRule>
    <cfRule type="cellIs" dxfId="603" priority="68" operator="equal">
      <formula>"D"</formula>
    </cfRule>
    <cfRule type="cellIs" dxfId="602" priority="69" operator="equal">
      <formula>"AF"</formula>
    </cfRule>
    <cfRule type="cellIs" dxfId="601" priority="70" operator="equal">
      <formula>"AN"</formula>
    </cfRule>
    <cfRule type="cellIs" dxfId="600" priority="71" operator="equal">
      <formula>"FALTA"</formula>
    </cfRule>
    <cfRule type="cellIs" dxfId="599" priority="72" operator="equal">
      <formula>"AD"</formula>
    </cfRule>
  </conditionalFormatting>
  <conditionalFormatting sqref="N38:N40">
    <cfRule type="cellIs" dxfId="598" priority="57" operator="equal">
      <formula>"DM"</formula>
    </cfRule>
    <cfRule type="cellIs" dxfId="597" priority="58" operator="equal">
      <formula>"F"</formula>
    </cfRule>
    <cfRule type="cellIs" dxfId="596" priority="59" operator="equal">
      <formula>"V"</formula>
    </cfRule>
    <cfRule type="cellIs" dxfId="595" priority="60" operator="equal">
      <formula>"D"</formula>
    </cfRule>
    <cfRule type="cellIs" dxfId="594" priority="61" operator="equal">
      <formula>"AF"</formula>
    </cfRule>
    <cfRule type="cellIs" dxfId="593" priority="62" operator="equal">
      <formula>"AN"</formula>
    </cfRule>
    <cfRule type="cellIs" dxfId="592" priority="63" operator="equal">
      <formula>"FALTA"</formula>
    </cfRule>
    <cfRule type="cellIs" dxfId="591" priority="64" operator="equal">
      <formula>"AD"</formula>
    </cfRule>
  </conditionalFormatting>
  <conditionalFormatting sqref="N18:O18">
    <cfRule type="cellIs" dxfId="590" priority="105" operator="equal">
      <formula>"DM"</formula>
    </cfRule>
    <cfRule type="cellIs" dxfId="589" priority="106" operator="equal">
      <formula>"F"</formula>
    </cfRule>
    <cfRule type="cellIs" dxfId="588" priority="107" operator="equal">
      <formula>"V"</formula>
    </cfRule>
    <cfRule type="cellIs" dxfId="587" priority="108" operator="equal">
      <formula>"D"</formula>
    </cfRule>
    <cfRule type="cellIs" dxfId="586" priority="109" operator="equal">
      <formula>"AF"</formula>
    </cfRule>
    <cfRule type="cellIs" dxfId="585" priority="110" operator="equal">
      <formula>"AN"</formula>
    </cfRule>
    <cfRule type="cellIs" dxfId="584" priority="111" operator="equal">
      <formula>"FALTA"</formula>
    </cfRule>
    <cfRule type="cellIs" dxfId="583" priority="112" operator="equal">
      <formula>"AD"</formula>
    </cfRule>
  </conditionalFormatting>
  <conditionalFormatting sqref="O3">
    <cfRule type="cellIs" dxfId="582" priority="291" operator="equal">
      <formula>"DM"</formula>
    </cfRule>
    <cfRule type="cellIs" dxfId="581" priority="292" operator="equal">
      <formula>"F"</formula>
    </cfRule>
    <cfRule type="cellIs" dxfId="580" priority="293" operator="equal">
      <formula>"V"</formula>
    </cfRule>
    <cfRule type="cellIs" dxfId="579" priority="294" operator="equal">
      <formula>"D"</formula>
    </cfRule>
    <cfRule type="cellIs" dxfId="578" priority="295" operator="equal">
      <formula>"AF"</formula>
    </cfRule>
    <cfRule type="cellIs" dxfId="577" priority="296" operator="equal">
      <formula>"AN"</formula>
    </cfRule>
    <cfRule type="cellIs" dxfId="576" priority="297" operator="equal">
      <formula>"FALTA"</formula>
    </cfRule>
    <cfRule type="cellIs" dxfId="575" priority="298" operator="equal">
      <formula>"AD"</formula>
    </cfRule>
  </conditionalFormatting>
  <conditionalFormatting sqref="O6:O7">
    <cfRule type="cellIs" dxfId="574" priority="275" operator="equal">
      <formula>"DM"</formula>
    </cfRule>
    <cfRule type="cellIs" dxfId="573" priority="276" operator="equal">
      <formula>"F"</formula>
    </cfRule>
    <cfRule type="cellIs" dxfId="572" priority="277" operator="equal">
      <formula>"V"</formula>
    </cfRule>
    <cfRule type="cellIs" dxfId="571" priority="278" operator="equal">
      <formula>"D"</formula>
    </cfRule>
    <cfRule type="cellIs" dxfId="570" priority="279" operator="equal">
      <formula>"AF"</formula>
    </cfRule>
    <cfRule type="cellIs" dxfId="569" priority="280" operator="equal">
      <formula>"AN"</formula>
    </cfRule>
    <cfRule type="cellIs" dxfId="568" priority="281" operator="equal">
      <formula>"FALTA"</formula>
    </cfRule>
    <cfRule type="cellIs" dxfId="567" priority="282" operator="equal">
      <formula>"AD"</formula>
    </cfRule>
  </conditionalFormatting>
  <conditionalFormatting sqref="O10">
    <cfRule type="cellIs" dxfId="566" priority="1" operator="equal">
      <formula>"DM"</formula>
    </cfRule>
    <cfRule type="cellIs" dxfId="565" priority="2" operator="equal">
      <formula>"F"</formula>
    </cfRule>
    <cfRule type="cellIs" dxfId="564" priority="3" operator="equal">
      <formula>"V"</formula>
    </cfRule>
    <cfRule type="cellIs" dxfId="563" priority="4" operator="equal">
      <formula>"D"</formula>
    </cfRule>
    <cfRule type="cellIs" dxfId="562" priority="5" operator="equal">
      <formula>"AF"</formula>
    </cfRule>
    <cfRule type="cellIs" dxfId="561" priority="6" operator="equal">
      <formula>"AN"</formula>
    </cfRule>
    <cfRule type="cellIs" dxfId="560" priority="7" operator="equal">
      <formula>"FALTA"</formula>
    </cfRule>
    <cfRule type="cellIs" dxfId="559" priority="8" operator="equal">
      <formula>"AD"</formula>
    </cfRule>
  </conditionalFormatting>
  <conditionalFormatting sqref="O14:O15">
    <cfRule type="cellIs" dxfId="558" priority="259" operator="equal">
      <formula>"DM"</formula>
    </cfRule>
    <cfRule type="cellIs" dxfId="557" priority="260" operator="equal">
      <formula>"F"</formula>
    </cfRule>
    <cfRule type="cellIs" dxfId="556" priority="261" operator="equal">
      <formula>"V"</formula>
    </cfRule>
    <cfRule type="cellIs" dxfId="555" priority="262" operator="equal">
      <formula>"D"</formula>
    </cfRule>
    <cfRule type="cellIs" dxfId="554" priority="263" operator="equal">
      <formula>"AF"</formula>
    </cfRule>
    <cfRule type="cellIs" dxfId="553" priority="264" operator="equal">
      <formula>"AN"</formula>
    </cfRule>
    <cfRule type="cellIs" dxfId="552" priority="265" operator="equal">
      <formula>"FALTA"</formula>
    </cfRule>
    <cfRule type="cellIs" dxfId="551" priority="266" operator="equal">
      <formula>"AD"</formula>
    </cfRule>
  </conditionalFormatting>
  <conditionalFormatting sqref="O17">
    <cfRule type="cellIs" dxfId="550" priority="251" operator="equal">
      <formula>"DM"</formula>
    </cfRule>
    <cfRule type="cellIs" dxfId="549" priority="252" operator="equal">
      <formula>"F"</formula>
    </cfRule>
    <cfRule type="cellIs" dxfId="548" priority="253" operator="equal">
      <formula>"V"</formula>
    </cfRule>
    <cfRule type="cellIs" dxfId="547" priority="254" operator="equal">
      <formula>"D"</formula>
    </cfRule>
    <cfRule type="cellIs" dxfId="546" priority="255" operator="equal">
      <formula>"AF"</formula>
    </cfRule>
    <cfRule type="cellIs" dxfId="545" priority="256" operator="equal">
      <formula>"AN"</formula>
    </cfRule>
    <cfRule type="cellIs" dxfId="544" priority="257" operator="equal">
      <formula>"FALTA"</formula>
    </cfRule>
    <cfRule type="cellIs" dxfId="543" priority="258" operator="equal">
      <formula>"AD"</formula>
    </cfRule>
  </conditionalFormatting>
  <conditionalFormatting sqref="O20">
    <cfRule type="cellIs" dxfId="542" priority="9" operator="equal">
      <formula>"DM"</formula>
    </cfRule>
    <cfRule type="cellIs" dxfId="541" priority="10" operator="equal">
      <formula>"F"</formula>
    </cfRule>
    <cfRule type="cellIs" dxfId="540" priority="11" operator="equal">
      <formula>"V"</formula>
    </cfRule>
    <cfRule type="cellIs" dxfId="539" priority="12" operator="equal">
      <formula>"D"</formula>
    </cfRule>
    <cfRule type="cellIs" dxfId="538" priority="13" operator="equal">
      <formula>"AF"</formula>
    </cfRule>
    <cfRule type="cellIs" dxfId="537" priority="14" operator="equal">
      <formula>"AN"</formula>
    </cfRule>
    <cfRule type="cellIs" dxfId="536" priority="15" operator="equal">
      <formula>"FALTA"</formula>
    </cfRule>
    <cfRule type="cellIs" dxfId="535" priority="16" operator="equal">
      <formula>"AD"</formula>
    </cfRule>
  </conditionalFormatting>
  <conditionalFormatting sqref="O22">
    <cfRule type="cellIs" dxfId="534" priority="17" operator="equal">
      <formula>"DM"</formula>
    </cfRule>
    <cfRule type="cellIs" dxfId="533" priority="18" operator="equal">
      <formula>"F"</formula>
    </cfRule>
    <cfRule type="cellIs" dxfId="532" priority="19" operator="equal">
      <formula>"V"</formula>
    </cfRule>
    <cfRule type="cellIs" dxfId="531" priority="20" operator="equal">
      <formula>"D"</formula>
    </cfRule>
    <cfRule type="cellIs" dxfId="530" priority="21" operator="equal">
      <formula>"AF"</formula>
    </cfRule>
    <cfRule type="cellIs" dxfId="529" priority="22" operator="equal">
      <formula>"AN"</formula>
    </cfRule>
    <cfRule type="cellIs" dxfId="528" priority="23" operator="equal">
      <formula>"FALTA"</formula>
    </cfRule>
    <cfRule type="cellIs" dxfId="527" priority="24" operator="equal">
      <formula>"AD"</formula>
    </cfRule>
  </conditionalFormatting>
  <conditionalFormatting sqref="O26:O29">
    <cfRule type="cellIs" dxfId="526" priority="25" operator="equal">
      <formula>"DM"</formula>
    </cfRule>
    <cfRule type="cellIs" dxfId="525" priority="26" operator="equal">
      <formula>"F"</formula>
    </cfRule>
    <cfRule type="cellIs" dxfId="524" priority="27" operator="equal">
      <formula>"V"</formula>
    </cfRule>
    <cfRule type="cellIs" dxfId="523" priority="28" operator="equal">
      <formula>"D"</formula>
    </cfRule>
    <cfRule type="cellIs" dxfId="522" priority="29" operator="equal">
      <formula>"AF"</formula>
    </cfRule>
    <cfRule type="cellIs" dxfId="521" priority="30" operator="equal">
      <formula>"AN"</formula>
    </cfRule>
    <cfRule type="cellIs" dxfId="520" priority="31" operator="equal">
      <formula>"FALTA"</formula>
    </cfRule>
    <cfRule type="cellIs" dxfId="519" priority="32" operator="equal">
      <formula>"AD"</formula>
    </cfRule>
  </conditionalFormatting>
  <conditionalFormatting sqref="O31">
    <cfRule type="cellIs" dxfId="518" priority="235" operator="equal">
      <formula>"DM"</formula>
    </cfRule>
    <cfRule type="cellIs" dxfId="517" priority="236" operator="equal">
      <formula>"F"</formula>
    </cfRule>
    <cfRule type="cellIs" dxfId="516" priority="237" operator="equal">
      <formula>"V"</formula>
    </cfRule>
    <cfRule type="cellIs" dxfId="515" priority="238" operator="equal">
      <formula>"D"</formula>
    </cfRule>
    <cfRule type="cellIs" dxfId="514" priority="239" operator="equal">
      <formula>"AF"</formula>
    </cfRule>
    <cfRule type="cellIs" dxfId="513" priority="240" operator="equal">
      <formula>"AN"</formula>
    </cfRule>
    <cfRule type="cellIs" dxfId="512" priority="241" operator="equal">
      <formula>"FALTA"</formula>
    </cfRule>
    <cfRule type="cellIs" dxfId="511" priority="242" operator="equal">
      <formula>"AD"</formula>
    </cfRule>
  </conditionalFormatting>
  <conditionalFormatting sqref="O34:O36">
    <cfRule type="cellIs" dxfId="510" priority="41" operator="equal">
      <formula>"DM"</formula>
    </cfRule>
    <cfRule type="cellIs" dxfId="509" priority="42" operator="equal">
      <formula>"F"</formula>
    </cfRule>
    <cfRule type="cellIs" dxfId="508" priority="43" operator="equal">
      <formula>"V"</formula>
    </cfRule>
    <cfRule type="cellIs" dxfId="507" priority="44" operator="equal">
      <formula>"D"</formula>
    </cfRule>
    <cfRule type="cellIs" dxfId="506" priority="45" operator="equal">
      <formula>"AF"</formula>
    </cfRule>
    <cfRule type="cellIs" dxfId="505" priority="46" operator="equal">
      <formula>"AN"</formula>
    </cfRule>
    <cfRule type="cellIs" dxfId="504" priority="47" operator="equal">
      <formula>"FALTA"</formula>
    </cfRule>
    <cfRule type="cellIs" dxfId="503" priority="48" operator="equal">
      <formula>"AD"</formula>
    </cfRule>
  </conditionalFormatting>
  <conditionalFormatting sqref="O38:O40">
    <cfRule type="cellIs" dxfId="502" priority="49" operator="equal">
      <formula>"DM"</formula>
    </cfRule>
    <cfRule type="cellIs" dxfId="501" priority="50" operator="equal">
      <formula>"F"</formula>
    </cfRule>
    <cfRule type="cellIs" dxfId="500" priority="51" operator="equal">
      <formula>"V"</formula>
    </cfRule>
    <cfRule type="cellIs" dxfId="499" priority="52" operator="equal">
      <formula>"D"</formula>
    </cfRule>
    <cfRule type="cellIs" dxfId="498" priority="53" operator="equal">
      <formula>"AF"</formula>
    </cfRule>
    <cfRule type="cellIs" dxfId="497" priority="54" operator="equal">
      <formula>"AN"</formula>
    </cfRule>
    <cfRule type="cellIs" dxfId="496" priority="55" operator="equal">
      <formula>"FALTA"</formula>
    </cfRule>
    <cfRule type="cellIs" dxfId="495" priority="56" operator="equal">
      <formula>"AD"</formula>
    </cfRule>
  </conditionalFormatting>
  <conditionalFormatting sqref="P3">
    <cfRule type="cellIs" dxfId="494" priority="715" operator="equal">
      <formula>"DM"</formula>
    </cfRule>
    <cfRule type="cellIs" dxfId="493" priority="716" operator="equal">
      <formula>"F"</formula>
    </cfRule>
    <cfRule type="cellIs" dxfId="492" priority="717" operator="equal">
      <formula>"V"</formula>
    </cfRule>
    <cfRule type="cellIs" dxfId="491" priority="718" operator="equal">
      <formula>"D"</formula>
    </cfRule>
    <cfRule type="cellIs" dxfId="490" priority="719" operator="equal">
      <formula>"AF"</formula>
    </cfRule>
    <cfRule type="cellIs" dxfId="489" priority="720" operator="equal">
      <formula>"AN"</formula>
    </cfRule>
    <cfRule type="cellIs" dxfId="488" priority="721" operator="equal">
      <formula>"FALTA"</formula>
    </cfRule>
    <cfRule type="cellIs" dxfId="487" priority="722" operator="equal">
      <formula>"AD"</formula>
    </cfRule>
  </conditionalFormatting>
  <conditionalFormatting sqref="P5:P7">
    <cfRule type="cellIs" dxfId="486" priority="619" operator="equal">
      <formula>"DM"</formula>
    </cfRule>
    <cfRule type="cellIs" dxfId="485" priority="620" operator="equal">
      <formula>"F"</formula>
    </cfRule>
    <cfRule type="cellIs" dxfId="484" priority="621" operator="equal">
      <formula>"V"</formula>
    </cfRule>
    <cfRule type="cellIs" dxfId="483" priority="622" operator="equal">
      <formula>"D"</formula>
    </cfRule>
    <cfRule type="cellIs" dxfId="482" priority="623" operator="equal">
      <formula>"AF"</formula>
    </cfRule>
    <cfRule type="cellIs" dxfId="481" priority="624" operator="equal">
      <formula>"AN"</formula>
    </cfRule>
    <cfRule type="cellIs" dxfId="480" priority="625" operator="equal">
      <formula>"FALTA"</formula>
    </cfRule>
    <cfRule type="cellIs" dxfId="479" priority="626" operator="equal">
      <formula>"AD"</formula>
    </cfRule>
  </conditionalFormatting>
  <conditionalFormatting sqref="P10 D71">
    <cfRule type="cellIs" dxfId="478" priority="857" operator="equal">
      <formula>"DM"</formula>
    </cfRule>
    <cfRule type="cellIs" dxfId="477" priority="858" operator="equal">
      <formula>"F"</formula>
    </cfRule>
    <cfRule type="cellIs" dxfId="476" priority="859" operator="equal">
      <formula>"V"</formula>
    </cfRule>
    <cfRule type="cellIs" dxfId="475" priority="860" operator="equal">
      <formula>"D"</formula>
    </cfRule>
    <cfRule type="cellIs" dxfId="474" priority="861" operator="equal">
      <formula>"AF"</formula>
    </cfRule>
    <cfRule type="cellIs" dxfId="473" priority="862" operator="equal">
      <formula>"AN"</formula>
    </cfRule>
    <cfRule type="cellIs" dxfId="472" priority="863" operator="equal">
      <formula>"FALTA"</formula>
    </cfRule>
    <cfRule type="cellIs" dxfId="471" priority="864" operator="equal">
      <formula>"AD"</formula>
    </cfRule>
  </conditionalFormatting>
  <conditionalFormatting sqref="P14:P15">
    <cfRule type="cellIs" dxfId="470" priority="643" operator="equal">
      <formula>"DM"</formula>
    </cfRule>
    <cfRule type="cellIs" dxfId="469" priority="644" operator="equal">
      <formula>"F"</formula>
    </cfRule>
    <cfRule type="cellIs" dxfId="468" priority="645" operator="equal">
      <formula>"V"</formula>
    </cfRule>
    <cfRule type="cellIs" dxfId="467" priority="646" operator="equal">
      <formula>"D"</formula>
    </cfRule>
    <cfRule type="cellIs" dxfId="466" priority="647" operator="equal">
      <formula>"AF"</formula>
    </cfRule>
    <cfRule type="cellIs" dxfId="465" priority="648" operator="equal">
      <formula>"AN"</formula>
    </cfRule>
    <cfRule type="cellIs" dxfId="464" priority="649" operator="equal">
      <formula>"FALTA"</formula>
    </cfRule>
    <cfRule type="cellIs" dxfId="463" priority="650" operator="equal">
      <formula>"AD"</formula>
    </cfRule>
  </conditionalFormatting>
  <conditionalFormatting sqref="P17:P18">
    <cfRule type="cellIs" dxfId="462" priority="499" operator="equal">
      <formula>"DM"</formula>
    </cfRule>
    <cfRule type="cellIs" dxfId="461" priority="500" operator="equal">
      <formula>"F"</formula>
    </cfRule>
    <cfRule type="cellIs" dxfId="460" priority="501" operator="equal">
      <formula>"V"</formula>
    </cfRule>
    <cfRule type="cellIs" dxfId="459" priority="502" operator="equal">
      <formula>"D"</formula>
    </cfRule>
    <cfRule type="cellIs" dxfId="458" priority="503" operator="equal">
      <formula>"AF"</formula>
    </cfRule>
    <cfRule type="cellIs" dxfId="457" priority="504" operator="equal">
      <formula>"AN"</formula>
    </cfRule>
    <cfRule type="cellIs" dxfId="456" priority="505" operator="equal">
      <formula>"FALTA"</formula>
    </cfRule>
    <cfRule type="cellIs" dxfId="455" priority="506" operator="equal">
      <formula>"AD"</formula>
    </cfRule>
  </conditionalFormatting>
  <conditionalFormatting sqref="P26:P29">
    <cfRule type="cellIs" dxfId="454" priority="467" operator="equal">
      <formula>"DM"</formula>
    </cfRule>
    <cfRule type="cellIs" dxfId="453" priority="468" operator="equal">
      <formula>"F"</formula>
    </cfRule>
    <cfRule type="cellIs" dxfId="452" priority="469" operator="equal">
      <formula>"V"</formula>
    </cfRule>
    <cfRule type="cellIs" dxfId="451" priority="470" operator="equal">
      <formula>"D"</formula>
    </cfRule>
    <cfRule type="cellIs" dxfId="450" priority="471" operator="equal">
      <formula>"AF"</formula>
    </cfRule>
    <cfRule type="cellIs" dxfId="449" priority="472" operator="equal">
      <formula>"AN"</formula>
    </cfRule>
    <cfRule type="cellIs" dxfId="448" priority="473" operator="equal">
      <formula>"FALTA"</formula>
    </cfRule>
    <cfRule type="cellIs" dxfId="447" priority="474" operator="equal">
      <formula>"AD"</formula>
    </cfRule>
  </conditionalFormatting>
  <conditionalFormatting sqref="P31">
    <cfRule type="cellIs" dxfId="446" priority="531" operator="equal">
      <formula>"DM"</formula>
    </cfRule>
    <cfRule type="cellIs" dxfId="445" priority="532" operator="equal">
      <formula>"F"</formula>
    </cfRule>
    <cfRule type="cellIs" dxfId="444" priority="533" operator="equal">
      <formula>"V"</formula>
    </cfRule>
    <cfRule type="cellIs" dxfId="443" priority="534" operator="equal">
      <formula>"D"</formula>
    </cfRule>
    <cfRule type="cellIs" dxfId="442" priority="535" operator="equal">
      <formula>"AF"</formula>
    </cfRule>
    <cfRule type="cellIs" dxfId="441" priority="536" operator="equal">
      <formula>"AN"</formula>
    </cfRule>
    <cfRule type="cellIs" dxfId="440" priority="537" operator="equal">
      <formula>"FALTA"</formula>
    </cfRule>
    <cfRule type="cellIs" dxfId="439" priority="538" operator="equal">
      <formula>"AD"</formula>
    </cfRule>
  </conditionalFormatting>
  <conditionalFormatting sqref="P34:P36">
    <cfRule type="cellIs" dxfId="438" priority="563" operator="equal">
      <formula>"DM"</formula>
    </cfRule>
    <cfRule type="cellIs" dxfId="437" priority="564" operator="equal">
      <formula>"F"</formula>
    </cfRule>
    <cfRule type="cellIs" dxfId="436" priority="565" operator="equal">
      <formula>"V"</formula>
    </cfRule>
    <cfRule type="cellIs" dxfId="435" priority="566" operator="equal">
      <formula>"D"</formula>
    </cfRule>
    <cfRule type="cellIs" dxfId="434" priority="567" operator="equal">
      <formula>"AF"</formula>
    </cfRule>
    <cfRule type="cellIs" dxfId="433" priority="568" operator="equal">
      <formula>"AN"</formula>
    </cfRule>
    <cfRule type="cellIs" dxfId="432" priority="569" operator="equal">
      <formula>"FALTA"</formula>
    </cfRule>
    <cfRule type="cellIs" dxfId="431" priority="570" operator="equal">
      <formula>"AD"</formula>
    </cfRule>
  </conditionalFormatting>
  <conditionalFormatting sqref="P38:P40">
    <cfRule type="cellIs" dxfId="430" priority="595" operator="equal">
      <formula>"DM"</formula>
    </cfRule>
    <cfRule type="cellIs" dxfId="429" priority="596" operator="equal">
      <formula>"F"</formula>
    </cfRule>
    <cfRule type="cellIs" dxfId="428" priority="597" operator="equal">
      <formula>"V"</formula>
    </cfRule>
    <cfRule type="cellIs" dxfId="427" priority="598" operator="equal">
      <formula>"D"</formula>
    </cfRule>
    <cfRule type="cellIs" dxfId="426" priority="599" operator="equal">
      <formula>"AF"</formula>
    </cfRule>
    <cfRule type="cellIs" dxfId="425" priority="600" operator="equal">
      <formula>"AN"</formula>
    </cfRule>
    <cfRule type="cellIs" dxfId="424" priority="601" operator="equal">
      <formula>"FALTA"</formula>
    </cfRule>
    <cfRule type="cellIs" dxfId="423" priority="602" operator="equal">
      <formula>"AD"</formula>
    </cfRule>
  </conditionalFormatting>
  <conditionalFormatting sqref="Q4:S5">
    <cfRule type="cellIs" dxfId="422" priority="840" operator="equal">
      <formula>"AD"</formula>
    </cfRule>
  </conditionalFormatting>
  <conditionalFormatting sqref="Q8:S13">
    <cfRule type="cellIs" dxfId="421" priority="130" operator="equal">
      <formula>"AD"</formula>
    </cfRule>
  </conditionalFormatting>
  <conditionalFormatting sqref="Q16:S16">
    <cfRule type="cellIs" dxfId="420" priority="748" operator="equal">
      <formula>"AD"</formula>
    </cfRule>
  </conditionalFormatting>
  <conditionalFormatting sqref="Q18:S22">
    <cfRule type="cellIs" dxfId="419" priority="175" operator="equal">
      <formula>"AD"</formula>
    </cfRule>
  </conditionalFormatting>
  <conditionalFormatting sqref="Q24:S26">
    <cfRule type="cellIs" dxfId="418" priority="139" operator="equal">
      <formula>"AD"</formula>
    </cfRule>
  </conditionalFormatting>
  <conditionalFormatting sqref="Q30:S30">
    <cfRule type="cellIs" dxfId="417" priority="193" operator="equal">
      <formula>"AD"</formula>
    </cfRule>
  </conditionalFormatting>
  <conditionalFormatting sqref="Q32:S34">
    <cfRule type="cellIs" dxfId="416" priority="121" operator="equal">
      <formula>"AD"</formula>
    </cfRule>
  </conditionalFormatting>
  <conditionalFormatting sqref="Q37:S37">
    <cfRule type="cellIs" dxfId="415" priority="831" operator="equal">
      <formula>"AD"</formula>
    </cfRule>
  </conditionalFormatting>
  <conditionalFormatting sqref="Q40:S40">
    <cfRule type="cellIs" dxfId="414" priority="798" operator="equal">
      <formula>"AD"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Y143"/>
  <sheetViews>
    <sheetView tabSelected="1" topLeftCell="A5" zoomScale="55" zoomScaleNormal="55" workbookViewId="0">
      <selection activeCell="J5" sqref="J5"/>
    </sheetView>
  </sheetViews>
  <sheetFormatPr baseColWidth="10" defaultColWidth="34.33203125" defaultRowHeight="14.4" x14ac:dyDescent="0.3"/>
  <cols>
    <col min="1" max="1" width="7.33203125" customWidth="1"/>
    <col min="2" max="2" width="13.44140625" style="58" hidden="1" customWidth="1"/>
    <col min="3" max="3" width="17.5546875" style="60" hidden="1" customWidth="1"/>
    <col min="4" max="4" width="27" hidden="1" customWidth="1"/>
    <col min="5" max="5" width="11.33203125" customWidth="1"/>
    <col min="6" max="6" width="50.6640625" customWidth="1"/>
    <col min="7" max="7" width="16.33203125" style="60" hidden="1" customWidth="1"/>
    <col min="8" max="8" width="12.44140625" hidden="1" customWidth="1"/>
    <col min="9" max="9" width="27.44140625" hidden="1" customWidth="1"/>
    <col min="10" max="17" width="15.44140625" customWidth="1"/>
    <col min="18" max="19" width="13" customWidth="1"/>
    <col min="20" max="20" width="25.5546875" customWidth="1"/>
    <col min="21" max="21" width="32.109375" hidden="1" customWidth="1"/>
    <col min="22" max="22" width="23.33203125" hidden="1" customWidth="1"/>
    <col min="23" max="24" width="0" hidden="1" customWidth="1"/>
  </cols>
  <sheetData>
    <row r="1" spans="1:25" ht="23.4" x14ac:dyDescent="0.3">
      <c r="F1" s="192" t="s">
        <v>283</v>
      </c>
      <c r="G1" s="192"/>
      <c r="H1" s="192"/>
      <c r="I1" s="192"/>
      <c r="J1" s="192"/>
      <c r="K1" s="192"/>
      <c r="L1" s="192"/>
      <c r="M1" s="192"/>
      <c r="N1" s="192"/>
      <c r="O1" s="192"/>
      <c r="P1" s="192"/>
    </row>
    <row r="2" spans="1:25" ht="23.4" x14ac:dyDescent="0.3">
      <c r="F2" s="193" t="s">
        <v>434</v>
      </c>
      <c r="G2" s="193"/>
      <c r="H2" s="193"/>
      <c r="I2" s="193"/>
      <c r="J2" s="193"/>
      <c r="K2" s="193"/>
      <c r="L2" s="193"/>
      <c r="M2" s="193"/>
      <c r="N2" s="193"/>
      <c r="O2" s="193"/>
      <c r="P2" s="193"/>
    </row>
    <row r="3" spans="1:25" ht="17.399999999999999" x14ac:dyDescent="0.3">
      <c r="F3" s="194" t="s">
        <v>435</v>
      </c>
      <c r="G3" s="194"/>
      <c r="H3" s="194"/>
      <c r="I3" s="194"/>
      <c r="J3" s="194"/>
      <c r="K3" s="194"/>
      <c r="L3" s="194"/>
      <c r="M3" s="194"/>
      <c r="N3" s="194"/>
      <c r="O3" s="194"/>
      <c r="P3" s="194"/>
    </row>
    <row r="4" spans="1:25" ht="17.399999999999999" x14ac:dyDescent="0.3">
      <c r="A4" s="5"/>
      <c r="B4" s="5" t="s">
        <v>138</v>
      </c>
      <c r="C4" s="5" t="s">
        <v>1</v>
      </c>
      <c r="D4" s="32" t="s">
        <v>284</v>
      </c>
      <c r="E4" s="5"/>
      <c r="J4" s="34">
        <v>45284</v>
      </c>
      <c r="K4" s="34">
        <v>45278</v>
      </c>
      <c r="L4" s="34">
        <v>45279</v>
      </c>
      <c r="M4" s="34">
        <v>45280</v>
      </c>
      <c r="N4" s="34">
        <v>45281</v>
      </c>
      <c r="O4" s="34">
        <v>45282</v>
      </c>
      <c r="P4" s="34">
        <v>45283</v>
      </c>
      <c r="Q4" s="34">
        <v>45284</v>
      </c>
      <c r="R4" s="195" t="s">
        <v>10</v>
      </c>
      <c r="S4" s="196"/>
      <c r="T4" s="34"/>
      <c r="U4" s="34"/>
      <c r="V4" s="45"/>
    </row>
    <row r="5" spans="1:25" ht="44.25" customHeight="1" x14ac:dyDescent="0.4">
      <c r="A5" s="35" t="s">
        <v>3</v>
      </c>
      <c r="B5" s="36" t="s">
        <v>4</v>
      </c>
      <c r="C5" s="37" t="s">
        <v>5</v>
      </c>
      <c r="D5" s="37" t="s">
        <v>158</v>
      </c>
      <c r="E5" s="37" t="s">
        <v>389</v>
      </c>
      <c r="F5" s="37" t="s">
        <v>159</v>
      </c>
      <c r="G5" s="37" t="s">
        <v>7</v>
      </c>
      <c r="H5" s="38" t="s">
        <v>8</v>
      </c>
      <c r="I5" s="37" t="s">
        <v>9</v>
      </c>
      <c r="J5" s="9" t="s">
        <v>285</v>
      </c>
      <c r="K5" s="9" t="s">
        <v>436</v>
      </c>
      <c r="L5" s="9" t="s">
        <v>437</v>
      </c>
      <c r="M5" s="9" t="s">
        <v>438</v>
      </c>
      <c r="N5" s="9" t="s">
        <v>439</v>
      </c>
      <c r="O5" s="9" t="s">
        <v>440</v>
      </c>
      <c r="P5" s="9" t="s">
        <v>441</v>
      </c>
      <c r="Q5" s="159" t="s">
        <v>442</v>
      </c>
      <c r="R5" s="138" t="s">
        <v>286</v>
      </c>
      <c r="S5" s="138" t="s">
        <v>287</v>
      </c>
      <c r="T5" s="40" t="s">
        <v>167</v>
      </c>
      <c r="U5" s="40" t="s">
        <v>168</v>
      </c>
      <c r="V5" s="10" t="s">
        <v>13</v>
      </c>
      <c r="W5" s="40" t="s">
        <v>288</v>
      </c>
      <c r="Y5" s="17" t="s">
        <v>289</v>
      </c>
    </row>
    <row r="6" spans="1:25" ht="30" customHeight="1" x14ac:dyDescent="0.3">
      <c r="A6" s="139">
        <v>1</v>
      </c>
      <c r="B6" s="109">
        <v>41768393</v>
      </c>
      <c r="C6" s="95" t="s">
        <v>1</v>
      </c>
      <c r="D6" s="95" t="s">
        <v>170</v>
      </c>
      <c r="E6" s="188" t="s">
        <v>390</v>
      </c>
      <c r="F6" s="140" t="s">
        <v>171</v>
      </c>
      <c r="G6" s="140" t="s">
        <v>17</v>
      </c>
      <c r="H6" s="142" t="s">
        <v>141</v>
      </c>
      <c r="I6" s="142" t="s">
        <v>177</v>
      </c>
      <c r="J6" s="168" t="s">
        <v>57</v>
      </c>
      <c r="K6" s="168" t="s">
        <v>42</v>
      </c>
      <c r="L6" s="168" t="s">
        <v>20</v>
      </c>
      <c r="M6" s="169" t="s">
        <v>20</v>
      </c>
      <c r="N6" s="180" t="s">
        <v>290</v>
      </c>
      <c r="O6" s="180" t="s">
        <v>290</v>
      </c>
      <c r="P6" s="169" t="s">
        <v>20</v>
      </c>
      <c r="Q6" s="169"/>
      <c r="R6" s="170">
        <f>1</f>
        <v>1</v>
      </c>
      <c r="S6" s="170"/>
      <c r="T6" s="160" t="s">
        <v>261</v>
      </c>
      <c r="U6" s="141" t="s">
        <v>291</v>
      </c>
      <c r="V6" s="70">
        <f>COUNTIFS(J6:P6,"FALTA")</f>
        <v>1</v>
      </c>
      <c r="Y6" s="160" t="s">
        <v>292</v>
      </c>
    </row>
    <row r="7" spans="1:25" ht="30" customHeight="1" x14ac:dyDescent="0.3">
      <c r="A7" s="183">
        <v>2</v>
      </c>
      <c r="B7" s="109"/>
      <c r="C7" s="162"/>
      <c r="D7" s="162"/>
      <c r="E7" s="188" t="s">
        <v>391</v>
      </c>
      <c r="F7" s="140" t="s">
        <v>293</v>
      </c>
      <c r="G7" s="144"/>
      <c r="H7" s="143"/>
      <c r="I7" s="145"/>
      <c r="J7" s="168"/>
      <c r="K7" s="169" t="s">
        <v>38</v>
      </c>
      <c r="L7" s="169" t="s">
        <v>39</v>
      </c>
      <c r="M7" s="169" t="s">
        <v>294</v>
      </c>
      <c r="N7" s="169" t="s">
        <v>295</v>
      </c>
      <c r="O7" s="169" t="s">
        <v>296</v>
      </c>
      <c r="P7" s="169" t="s">
        <v>297</v>
      </c>
      <c r="Q7" s="169" t="s">
        <v>22</v>
      </c>
      <c r="R7" s="170">
        <f>2+2+2+2+2+2</f>
        <v>12</v>
      </c>
      <c r="S7" s="171">
        <f>1+2+3+4+6.5+5</f>
        <v>21.5</v>
      </c>
      <c r="T7" s="160" t="s">
        <v>298</v>
      </c>
      <c r="U7" s="141"/>
      <c r="V7" s="48">
        <f>COUNTIFS(J7:P7,"FALTA")</f>
        <v>0</v>
      </c>
      <c r="Y7" s="160" t="s">
        <v>292</v>
      </c>
    </row>
    <row r="8" spans="1:25" ht="30" customHeight="1" x14ac:dyDescent="0.3">
      <c r="A8" s="139">
        <v>3</v>
      </c>
      <c r="B8" s="109" t="s">
        <v>194</v>
      </c>
      <c r="C8" s="95" t="s">
        <v>1</v>
      </c>
      <c r="D8" s="95" t="s">
        <v>170</v>
      </c>
      <c r="E8" s="188" t="s">
        <v>392</v>
      </c>
      <c r="F8" s="140" t="s">
        <v>195</v>
      </c>
      <c r="G8" s="140" t="s">
        <v>17</v>
      </c>
      <c r="H8" s="142" t="s">
        <v>141</v>
      </c>
      <c r="I8" s="142" t="s">
        <v>172</v>
      </c>
      <c r="J8" s="168"/>
      <c r="K8" s="169" t="s">
        <v>294</v>
      </c>
      <c r="L8" s="169" t="s">
        <v>39</v>
      </c>
      <c r="M8" s="169" t="s">
        <v>294</v>
      </c>
      <c r="N8" s="169" t="s">
        <v>294</v>
      </c>
      <c r="O8" s="169" t="s">
        <v>299</v>
      </c>
      <c r="P8" s="169" t="s">
        <v>294</v>
      </c>
      <c r="Q8" s="169" t="s">
        <v>22</v>
      </c>
      <c r="R8" s="170">
        <f>2+2+2+2+2+2</f>
        <v>12</v>
      </c>
      <c r="S8" s="170">
        <f>3+2+3+3+4.5+3</f>
        <v>18.5</v>
      </c>
      <c r="T8" s="160" t="s">
        <v>298</v>
      </c>
      <c r="U8" s="141" t="s">
        <v>291</v>
      </c>
      <c r="V8" s="70">
        <f>COUNTIFS(L8:P8,"FALTA")</f>
        <v>0</v>
      </c>
      <c r="Y8" s="160" t="s">
        <v>292</v>
      </c>
    </row>
    <row r="9" spans="1:25" ht="30" customHeight="1" x14ac:dyDescent="0.3">
      <c r="A9" s="183">
        <v>6</v>
      </c>
      <c r="B9" s="109"/>
      <c r="C9" s="162"/>
      <c r="D9" s="162"/>
      <c r="E9" s="188" t="s">
        <v>393</v>
      </c>
      <c r="F9" s="140" t="s">
        <v>202</v>
      </c>
      <c r="G9" s="144"/>
      <c r="H9" s="143"/>
      <c r="I9" s="145"/>
      <c r="J9" s="168"/>
      <c r="K9" s="169" t="s">
        <v>294</v>
      </c>
      <c r="L9" s="169" t="s">
        <v>306</v>
      </c>
      <c r="M9" s="169" t="s">
        <v>301</v>
      </c>
      <c r="N9" s="169" t="s">
        <v>20</v>
      </c>
      <c r="O9" s="169" t="s">
        <v>307</v>
      </c>
      <c r="P9" s="169" t="s">
        <v>20</v>
      </c>
      <c r="Q9" s="169"/>
      <c r="R9" s="170">
        <f>2+2+2+0.5</f>
        <v>6.5</v>
      </c>
      <c r="S9" s="171">
        <f>3+1+1</f>
        <v>5</v>
      </c>
      <c r="T9" s="160" t="s">
        <v>261</v>
      </c>
      <c r="U9" s="141"/>
      <c r="V9" s="48">
        <f>COUNTIFS(J9:P9,"FALTA")</f>
        <v>0</v>
      </c>
      <c r="Y9" s="160" t="s">
        <v>292</v>
      </c>
    </row>
    <row r="10" spans="1:25" ht="30" customHeight="1" x14ac:dyDescent="0.3">
      <c r="A10" s="183">
        <v>10</v>
      </c>
      <c r="B10" s="109"/>
      <c r="C10" s="163"/>
      <c r="D10" s="163"/>
      <c r="E10" s="188" t="s">
        <v>398</v>
      </c>
      <c r="F10" s="140" t="s">
        <v>205</v>
      </c>
      <c r="G10" s="164"/>
      <c r="H10" s="165"/>
      <c r="I10" s="166"/>
      <c r="J10" s="173"/>
      <c r="K10" s="169" t="s">
        <v>37</v>
      </c>
      <c r="L10" s="169" t="s">
        <v>39</v>
      </c>
      <c r="M10" s="169" t="s">
        <v>294</v>
      </c>
      <c r="N10" s="169" t="s">
        <v>294</v>
      </c>
      <c r="O10" s="169" t="s">
        <v>299</v>
      </c>
      <c r="P10" s="169" t="s">
        <v>294</v>
      </c>
      <c r="Q10" s="169" t="s">
        <v>22</v>
      </c>
      <c r="R10" s="174">
        <f>2+2+2+2+2+2</f>
        <v>12</v>
      </c>
      <c r="S10" s="175">
        <f>2+3+3+4.5+3</f>
        <v>15.5</v>
      </c>
      <c r="T10" s="160" t="s">
        <v>298</v>
      </c>
      <c r="U10" s="141"/>
      <c r="V10" s="167">
        <f>COUNTIFS(J10:P10,"FALTA")</f>
        <v>0</v>
      </c>
      <c r="Y10" s="160" t="s">
        <v>292</v>
      </c>
    </row>
    <row r="11" spans="1:25" ht="30" customHeight="1" x14ac:dyDescent="0.3">
      <c r="A11" s="139">
        <v>7</v>
      </c>
      <c r="B11" s="109"/>
      <c r="C11" s="95" t="s">
        <v>1</v>
      </c>
      <c r="D11" s="95" t="s">
        <v>170</v>
      </c>
      <c r="E11" s="188" t="s">
        <v>394</v>
      </c>
      <c r="F11" s="140" t="s">
        <v>308</v>
      </c>
      <c r="G11" s="140" t="s">
        <v>176</v>
      </c>
      <c r="H11" s="142" t="s">
        <v>141</v>
      </c>
      <c r="I11" s="142" t="s">
        <v>309</v>
      </c>
      <c r="J11" s="169"/>
      <c r="K11" s="169" t="s">
        <v>23</v>
      </c>
      <c r="L11" s="169" t="s">
        <v>310</v>
      </c>
      <c r="M11" s="169" t="s">
        <v>39</v>
      </c>
      <c r="N11" s="169" t="s">
        <v>311</v>
      </c>
      <c r="O11" s="169" t="s">
        <v>23</v>
      </c>
      <c r="P11" s="169" t="s">
        <v>311</v>
      </c>
      <c r="Q11" s="169" t="s">
        <v>312</v>
      </c>
      <c r="R11" s="170">
        <f>1+0.5+2+2+1+2</f>
        <v>8.5</v>
      </c>
      <c r="S11" s="171">
        <f>2+1.5+1.5+1.5</f>
        <v>6.5</v>
      </c>
      <c r="T11" s="160" t="s">
        <v>176</v>
      </c>
      <c r="U11" s="141" t="s">
        <v>291</v>
      </c>
      <c r="V11" s="48"/>
      <c r="Y11" s="160" t="s">
        <v>292</v>
      </c>
    </row>
    <row r="12" spans="1:25" ht="33" customHeight="1" x14ac:dyDescent="0.3">
      <c r="A12" s="139">
        <v>13</v>
      </c>
      <c r="B12" s="109"/>
      <c r="C12" s="163"/>
      <c r="D12" s="163"/>
      <c r="E12" s="188" t="s">
        <v>402</v>
      </c>
      <c r="F12" s="140" t="s">
        <v>210</v>
      </c>
      <c r="G12" s="164"/>
      <c r="H12" s="165"/>
      <c r="I12" s="166"/>
      <c r="J12" s="173"/>
      <c r="K12" s="169" t="s">
        <v>37</v>
      </c>
      <c r="L12" s="169" t="s">
        <v>39</v>
      </c>
      <c r="M12" s="169" t="s">
        <v>294</v>
      </c>
      <c r="N12" s="169" t="s">
        <v>39</v>
      </c>
      <c r="O12" s="169" t="s">
        <v>299</v>
      </c>
      <c r="P12" s="169" t="s">
        <v>297</v>
      </c>
      <c r="Q12" s="169" t="s">
        <v>22</v>
      </c>
      <c r="R12" s="174">
        <f>2+2+2+2+2+2</f>
        <v>12</v>
      </c>
      <c r="S12" s="174">
        <f>2+3+2+4.5+5</f>
        <v>16.5</v>
      </c>
      <c r="T12" s="160" t="s">
        <v>298</v>
      </c>
      <c r="U12" s="141"/>
      <c r="V12" s="167">
        <f>COUNTIFS(J12:P12,"FALTA")</f>
        <v>0</v>
      </c>
      <c r="Y12" s="160"/>
    </row>
    <row r="13" spans="1:25" ht="33" customHeight="1" x14ac:dyDescent="0.3">
      <c r="A13" s="183">
        <v>22</v>
      </c>
      <c r="B13" s="109"/>
      <c r="C13" s="162"/>
      <c r="D13" s="162"/>
      <c r="E13" s="188" t="s">
        <v>408</v>
      </c>
      <c r="F13" s="140" t="s">
        <v>325</v>
      </c>
      <c r="G13" s="144"/>
      <c r="H13" s="143"/>
      <c r="I13" s="145"/>
      <c r="J13" s="168"/>
      <c r="K13" s="169" t="s">
        <v>295</v>
      </c>
      <c r="L13" s="169" t="s">
        <v>294</v>
      </c>
      <c r="M13" s="169" t="s">
        <v>295</v>
      </c>
      <c r="N13" s="169" t="s">
        <v>295</v>
      </c>
      <c r="O13" s="169" t="s">
        <v>299</v>
      </c>
      <c r="P13" s="169" t="s">
        <v>297</v>
      </c>
      <c r="Q13" s="169" t="s">
        <v>23</v>
      </c>
      <c r="R13" s="170">
        <f>2+2+2+2+2+2</f>
        <v>12</v>
      </c>
      <c r="S13" s="171">
        <f>4+3+4+4+4.5+5+1</f>
        <v>25.5</v>
      </c>
      <c r="T13" s="160" t="s">
        <v>298</v>
      </c>
      <c r="U13" s="141"/>
      <c r="V13" s="48">
        <f>COUNTIFS(J13:P13,"FALTA")</f>
        <v>0</v>
      </c>
      <c r="Y13" s="160" t="s">
        <v>292</v>
      </c>
    </row>
    <row r="14" spans="1:25" ht="33" customHeight="1" x14ac:dyDescent="0.3">
      <c r="A14" s="139">
        <v>24</v>
      </c>
      <c r="B14" s="109">
        <v>48043619</v>
      </c>
      <c r="C14" s="95" t="s">
        <v>1</v>
      </c>
      <c r="D14" s="95" t="s">
        <v>170</v>
      </c>
      <c r="E14" s="189" t="s">
        <v>410</v>
      </c>
      <c r="F14" s="177" t="s">
        <v>328</v>
      </c>
      <c r="G14" s="177" t="s">
        <v>17</v>
      </c>
      <c r="H14" s="190" t="s">
        <v>141</v>
      </c>
      <c r="I14" s="190" t="s">
        <v>184</v>
      </c>
      <c r="J14" s="169"/>
      <c r="K14" s="169" t="s">
        <v>329</v>
      </c>
      <c r="L14" s="169" t="s">
        <v>294</v>
      </c>
      <c r="M14" s="169" t="s">
        <v>299</v>
      </c>
      <c r="N14" s="169" t="s">
        <v>305</v>
      </c>
      <c r="O14" s="169" t="s">
        <v>330</v>
      </c>
      <c r="P14" s="169" t="s">
        <v>329</v>
      </c>
      <c r="Q14" s="169" t="s">
        <v>37</v>
      </c>
      <c r="R14" s="170">
        <f>2+2+2+2+2+2</f>
        <v>12</v>
      </c>
      <c r="S14" s="170">
        <f>6+3+4.5+3.5+7+6+2</f>
        <v>32</v>
      </c>
      <c r="T14" s="160" t="s">
        <v>298</v>
      </c>
      <c r="U14" s="141" t="s">
        <v>317</v>
      </c>
      <c r="V14" s="48">
        <f>COUNTIFS(K14:P14,"FALTA")</f>
        <v>0</v>
      </c>
      <c r="Y14" s="160" t="s">
        <v>292</v>
      </c>
    </row>
    <row r="15" spans="1:25" ht="33" customHeight="1" x14ac:dyDescent="0.3">
      <c r="A15" s="139">
        <v>25</v>
      </c>
      <c r="B15" s="109">
        <v>48043619</v>
      </c>
      <c r="C15" s="95" t="s">
        <v>1</v>
      </c>
      <c r="D15" s="95" t="s">
        <v>170</v>
      </c>
      <c r="E15" s="188" t="s">
        <v>411</v>
      </c>
      <c r="F15" s="140" t="s">
        <v>331</v>
      </c>
      <c r="G15" s="140" t="s">
        <v>17</v>
      </c>
      <c r="H15" s="142" t="s">
        <v>141</v>
      </c>
      <c r="I15" s="142" t="s">
        <v>309</v>
      </c>
      <c r="J15" s="169"/>
      <c r="K15" s="169" t="s">
        <v>294</v>
      </c>
      <c r="L15" s="169" t="s">
        <v>310</v>
      </c>
      <c r="M15" s="169" t="s">
        <v>310</v>
      </c>
      <c r="N15" s="169" t="s">
        <v>37</v>
      </c>
      <c r="O15" s="169" t="s">
        <v>310</v>
      </c>
      <c r="P15" s="169" t="s">
        <v>311</v>
      </c>
      <c r="Q15" s="169" t="s">
        <v>312</v>
      </c>
      <c r="R15" s="170">
        <f>2+0.5+0.5+2+0.5+2</f>
        <v>7.5</v>
      </c>
      <c r="S15" s="171">
        <f>3+1.5+1.5</f>
        <v>6</v>
      </c>
      <c r="T15" s="160" t="s">
        <v>176</v>
      </c>
      <c r="U15" s="141" t="s">
        <v>291</v>
      </c>
      <c r="V15" s="48">
        <f>COUNTIFS(K15:P15,"FALTA")</f>
        <v>0</v>
      </c>
      <c r="Y15" s="160" t="s">
        <v>292</v>
      </c>
    </row>
    <row r="16" spans="1:25" ht="33" customHeight="1" x14ac:dyDescent="0.3">
      <c r="A16" s="139">
        <v>23</v>
      </c>
      <c r="B16" s="109"/>
      <c r="C16" s="95"/>
      <c r="D16" s="95"/>
      <c r="E16" s="188" t="s">
        <v>409</v>
      </c>
      <c r="F16" s="140" t="s">
        <v>326</v>
      </c>
      <c r="G16" s="140"/>
      <c r="H16" s="142"/>
      <c r="I16" s="142" t="s">
        <v>327</v>
      </c>
      <c r="J16" s="169"/>
      <c r="K16" s="169" t="s">
        <v>294</v>
      </c>
      <c r="L16" s="169" t="s">
        <v>39</v>
      </c>
      <c r="M16" s="169" t="s">
        <v>294</v>
      </c>
      <c r="N16" s="180"/>
      <c r="O16" s="169" t="s">
        <v>296</v>
      </c>
      <c r="P16" s="169" t="s">
        <v>297</v>
      </c>
      <c r="Q16" s="169" t="s">
        <v>22</v>
      </c>
      <c r="R16" s="170">
        <f>2+2+2+2+2</f>
        <v>10</v>
      </c>
      <c r="S16" s="171">
        <f>3+2+3+6.5+5</f>
        <v>19.5</v>
      </c>
      <c r="T16" s="160" t="s">
        <v>298</v>
      </c>
      <c r="U16" s="141" t="s">
        <v>291</v>
      </c>
      <c r="V16" s="48">
        <f>COUNTIFS(L16:P16,"FALTA")</f>
        <v>0</v>
      </c>
      <c r="Y16" s="160" t="s">
        <v>292</v>
      </c>
    </row>
    <row r="17" spans="1:25" ht="33" customHeight="1" x14ac:dyDescent="0.3">
      <c r="A17" s="183">
        <v>26</v>
      </c>
      <c r="B17" s="109"/>
      <c r="C17" s="162"/>
      <c r="D17" s="162"/>
      <c r="E17" s="188" t="s">
        <v>412</v>
      </c>
      <c r="F17" s="140" t="s">
        <v>332</v>
      </c>
      <c r="G17" s="144"/>
      <c r="H17" s="143"/>
      <c r="I17" s="145" t="s">
        <v>172</v>
      </c>
      <c r="J17" s="168" t="s">
        <v>57</v>
      </c>
      <c r="K17" s="168" t="s">
        <v>42</v>
      </c>
      <c r="L17" s="168" t="s">
        <v>20</v>
      </c>
      <c r="M17" s="169" t="s">
        <v>301</v>
      </c>
      <c r="N17" s="169" t="s">
        <v>20</v>
      </c>
      <c r="O17" s="169" t="s">
        <v>307</v>
      </c>
      <c r="P17" s="169" t="s">
        <v>20</v>
      </c>
      <c r="Q17" s="169"/>
      <c r="R17" s="170">
        <f>1+2+0.5</f>
        <v>3.5</v>
      </c>
      <c r="S17" s="171">
        <f>1</f>
        <v>1</v>
      </c>
      <c r="T17" s="160" t="s">
        <v>261</v>
      </c>
      <c r="U17" s="141"/>
      <c r="V17" s="48">
        <f>COUNTIFS(K17:P17,"FALTA")</f>
        <v>0</v>
      </c>
      <c r="Y17" s="160"/>
    </row>
    <row r="18" spans="1:25" ht="33" customHeight="1" x14ac:dyDescent="0.3">
      <c r="A18" s="139">
        <v>27</v>
      </c>
      <c r="B18" s="109"/>
      <c r="C18" s="162"/>
      <c r="D18" s="162"/>
      <c r="E18" s="188" t="s">
        <v>413</v>
      </c>
      <c r="F18" s="140" t="s">
        <v>333</v>
      </c>
      <c r="G18" s="144"/>
      <c r="H18" s="143"/>
      <c r="I18" s="145"/>
      <c r="J18" s="168" t="s">
        <v>20</v>
      </c>
      <c r="K18" s="169" t="s">
        <v>20</v>
      </c>
      <c r="L18" s="169"/>
      <c r="M18" s="169" t="s">
        <v>301</v>
      </c>
      <c r="N18" s="169" t="s">
        <v>20</v>
      </c>
      <c r="O18" s="169" t="s">
        <v>20</v>
      </c>
      <c r="P18" s="169" t="s">
        <v>20</v>
      </c>
      <c r="Q18" s="169"/>
      <c r="R18" s="170">
        <f>2</f>
        <v>2</v>
      </c>
      <c r="S18" s="171"/>
      <c r="T18" s="160" t="s">
        <v>261</v>
      </c>
      <c r="U18" s="141"/>
      <c r="V18" s="48">
        <f>COUNTIFS(J18:P18,"FALTA")</f>
        <v>0</v>
      </c>
      <c r="Y18" s="160" t="s">
        <v>292</v>
      </c>
    </row>
    <row r="19" spans="1:25" ht="30" customHeight="1" x14ac:dyDescent="0.3">
      <c r="A19" s="183">
        <v>30</v>
      </c>
      <c r="B19" s="109"/>
      <c r="C19" s="95"/>
      <c r="D19" s="95"/>
      <c r="E19" s="189" t="s">
        <v>416</v>
      </c>
      <c r="F19" s="177" t="s">
        <v>336</v>
      </c>
      <c r="G19" s="140"/>
      <c r="H19" s="142"/>
      <c r="I19" s="142" t="s">
        <v>327</v>
      </c>
      <c r="J19" s="169" t="s">
        <v>99</v>
      </c>
      <c r="K19" s="169" t="s">
        <v>99</v>
      </c>
      <c r="L19" s="169" t="s">
        <v>99</v>
      </c>
      <c r="M19" s="169" t="s">
        <v>99</v>
      </c>
      <c r="N19" s="169" t="s">
        <v>99</v>
      </c>
      <c r="O19" s="169" t="s">
        <v>99</v>
      </c>
      <c r="P19" s="169" t="s">
        <v>99</v>
      </c>
      <c r="Q19" s="169" t="s">
        <v>99</v>
      </c>
      <c r="R19" s="170"/>
      <c r="S19" s="170"/>
      <c r="T19" s="161" t="s">
        <v>11</v>
      </c>
      <c r="U19" s="141" t="s">
        <v>337</v>
      </c>
      <c r="V19" s="48">
        <f>COUNTIFS(K19:P19,"FALTA")</f>
        <v>0</v>
      </c>
      <c r="Y19" s="160" t="s">
        <v>292</v>
      </c>
    </row>
    <row r="20" spans="1:25" ht="30" customHeight="1" x14ac:dyDescent="0.3">
      <c r="A20" s="139">
        <v>32</v>
      </c>
      <c r="B20" s="109"/>
      <c r="C20" s="162"/>
      <c r="D20" s="162"/>
      <c r="E20" s="188" t="s">
        <v>418</v>
      </c>
      <c r="F20" s="140" t="s">
        <v>339</v>
      </c>
      <c r="G20" s="144"/>
      <c r="H20" s="143"/>
      <c r="I20" s="145"/>
      <c r="J20" s="168" t="s">
        <v>20</v>
      </c>
      <c r="K20" s="168" t="s">
        <v>42</v>
      </c>
      <c r="L20" s="168" t="s">
        <v>20</v>
      </c>
      <c r="M20" s="169" t="s">
        <v>301</v>
      </c>
      <c r="N20" s="169" t="s">
        <v>20</v>
      </c>
      <c r="O20" s="169" t="s">
        <v>307</v>
      </c>
      <c r="P20" s="169" t="s">
        <v>21</v>
      </c>
      <c r="Q20" s="169"/>
      <c r="R20" s="170">
        <f>1+2+0.5</f>
        <v>3.5</v>
      </c>
      <c r="S20" s="171">
        <f>1</f>
        <v>1</v>
      </c>
      <c r="T20" s="160" t="s">
        <v>335</v>
      </c>
      <c r="U20" s="141"/>
      <c r="V20" s="48">
        <f>COUNTIFS(J20:P20,"FALTA")</f>
        <v>0</v>
      </c>
      <c r="Y20" s="160"/>
    </row>
    <row r="21" spans="1:25" ht="30" customHeight="1" x14ac:dyDescent="0.3">
      <c r="A21" s="139">
        <v>41</v>
      </c>
      <c r="B21" s="109"/>
      <c r="C21" s="95"/>
      <c r="D21" s="95"/>
      <c r="E21" s="188" t="s">
        <v>426</v>
      </c>
      <c r="F21" s="140" t="s">
        <v>348</v>
      </c>
      <c r="G21" s="140"/>
      <c r="H21" s="142"/>
      <c r="I21" s="142" t="s">
        <v>349</v>
      </c>
      <c r="J21" s="168" t="s">
        <v>23</v>
      </c>
      <c r="K21" s="168" t="s">
        <v>42</v>
      </c>
      <c r="L21" s="168" t="s">
        <v>20</v>
      </c>
      <c r="M21" s="169" t="s">
        <v>301</v>
      </c>
      <c r="N21" s="169" t="s">
        <v>20</v>
      </c>
      <c r="O21" s="169" t="s">
        <v>307</v>
      </c>
      <c r="P21" s="169" t="s">
        <v>20</v>
      </c>
      <c r="Q21" s="169"/>
      <c r="R21" s="170">
        <f>1+1+2+0.5</f>
        <v>4.5</v>
      </c>
      <c r="S21" s="171">
        <f>1</f>
        <v>1</v>
      </c>
      <c r="T21" s="160" t="s">
        <v>261</v>
      </c>
      <c r="U21" s="141" t="s">
        <v>317</v>
      </c>
      <c r="V21" s="48">
        <f>COUNTIFS(K21:P21,"FALTA")</f>
        <v>0</v>
      </c>
      <c r="Y21" s="160" t="s">
        <v>292</v>
      </c>
    </row>
    <row r="22" spans="1:25" ht="30" customHeight="1" x14ac:dyDescent="0.3">
      <c r="A22" s="139">
        <v>53</v>
      </c>
      <c r="B22" s="109" t="s">
        <v>244</v>
      </c>
      <c r="C22" s="95" t="s">
        <v>113</v>
      </c>
      <c r="D22" s="95" t="s">
        <v>170</v>
      </c>
      <c r="E22" s="188" t="s">
        <v>432</v>
      </c>
      <c r="F22" s="140" t="s">
        <v>245</v>
      </c>
      <c r="G22" s="140" t="s">
        <v>176</v>
      </c>
      <c r="H22" s="142" t="s">
        <v>141</v>
      </c>
      <c r="I22" s="142" t="s">
        <v>246</v>
      </c>
      <c r="J22" s="168"/>
      <c r="K22" s="169" t="s">
        <v>294</v>
      </c>
      <c r="L22" s="169" t="s">
        <v>39</v>
      </c>
      <c r="M22" s="169" t="s">
        <v>294</v>
      </c>
      <c r="N22" s="169" t="s">
        <v>294</v>
      </c>
      <c r="O22" s="169" t="s">
        <v>296</v>
      </c>
      <c r="P22" s="169" t="s">
        <v>297</v>
      </c>
      <c r="Q22" s="169" t="s">
        <v>22</v>
      </c>
      <c r="R22" s="170">
        <f>2+2+2+2+2+2</f>
        <v>12</v>
      </c>
      <c r="S22" s="171">
        <f>3+2+3+3+6.5+5</f>
        <v>22.5</v>
      </c>
      <c r="T22" s="160" t="s">
        <v>298</v>
      </c>
      <c r="U22" s="141" t="s">
        <v>34</v>
      </c>
      <c r="V22" s="48">
        <f>COUNTIFS(K22:P22,"FALTA")</f>
        <v>0</v>
      </c>
      <c r="Y22" s="160"/>
    </row>
    <row r="23" spans="1:25" ht="30" customHeight="1" x14ac:dyDescent="0.3">
      <c r="A23" s="139">
        <v>5</v>
      </c>
      <c r="B23" s="109"/>
      <c r="C23" s="162"/>
      <c r="D23" s="162"/>
      <c r="E23" s="188" t="s">
        <v>396</v>
      </c>
      <c r="F23" s="140" t="s">
        <v>302</v>
      </c>
      <c r="G23" s="144"/>
      <c r="H23" s="143"/>
      <c r="I23" s="145"/>
      <c r="J23" s="168"/>
      <c r="K23" s="169" t="s">
        <v>297</v>
      </c>
      <c r="L23" s="169" t="s">
        <v>303</v>
      </c>
      <c r="M23" s="169" t="s">
        <v>304</v>
      </c>
      <c r="N23" s="169" t="s">
        <v>295</v>
      </c>
      <c r="O23" s="169" t="s">
        <v>305</v>
      </c>
      <c r="P23" s="169" t="s">
        <v>295</v>
      </c>
      <c r="Q23" s="169" t="s">
        <v>22</v>
      </c>
      <c r="R23" s="170">
        <f>2+2+2+2+2</f>
        <v>10</v>
      </c>
      <c r="S23" s="170">
        <f>5+2.5+4+3.5+6</f>
        <v>21</v>
      </c>
      <c r="T23" s="160" t="s">
        <v>298</v>
      </c>
      <c r="U23" s="141"/>
      <c r="V23" s="48">
        <f>COUNTIFS(J23:P23,"FALTA")</f>
        <v>0</v>
      </c>
      <c r="Y23" s="160" t="s">
        <v>292</v>
      </c>
    </row>
    <row r="24" spans="1:25" ht="30" customHeight="1" x14ac:dyDescent="0.3">
      <c r="A24" s="139">
        <v>49</v>
      </c>
      <c r="B24" s="109"/>
      <c r="C24" s="162"/>
      <c r="D24" s="162"/>
      <c r="E24" s="188" t="s">
        <v>430</v>
      </c>
      <c r="F24" s="140" t="s">
        <v>353</v>
      </c>
      <c r="G24" s="144"/>
      <c r="H24" s="143"/>
      <c r="I24" s="145"/>
      <c r="J24" s="169"/>
      <c r="K24" s="169" t="s">
        <v>294</v>
      </c>
      <c r="L24" s="169" t="s">
        <v>39</v>
      </c>
      <c r="M24" s="169" t="s">
        <v>294</v>
      </c>
      <c r="N24" s="169" t="s">
        <v>294</v>
      </c>
      <c r="O24" s="169" t="s">
        <v>299</v>
      </c>
      <c r="P24" s="169" t="s">
        <v>294</v>
      </c>
      <c r="Q24" s="169" t="s">
        <v>22</v>
      </c>
      <c r="R24" s="170">
        <f>2+2+2+2+2+2</f>
        <v>12</v>
      </c>
      <c r="S24" s="171">
        <f>3+2+3+3+4.5+3</f>
        <v>18.5</v>
      </c>
      <c r="T24" s="160" t="s">
        <v>298</v>
      </c>
      <c r="U24" s="141"/>
      <c r="V24" s="48">
        <f>COUNTIFS(J24:P24,"FALTA")</f>
        <v>0</v>
      </c>
      <c r="Y24" s="160" t="s">
        <v>323</v>
      </c>
    </row>
    <row r="25" spans="1:25" ht="30" customHeight="1" x14ac:dyDescent="0.3">
      <c r="A25" s="183">
        <v>34</v>
      </c>
      <c r="B25" s="109" t="s">
        <v>244</v>
      </c>
      <c r="C25" s="95" t="s">
        <v>113</v>
      </c>
      <c r="D25" s="95" t="s">
        <v>170</v>
      </c>
      <c r="E25" s="188" t="s">
        <v>420</v>
      </c>
      <c r="F25" s="140" t="s">
        <v>341</v>
      </c>
      <c r="G25" s="140" t="s">
        <v>17</v>
      </c>
      <c r="H25" s="142" t="s">
        <v>141</v>
      </c>
      <c r="I25" s="142" t="s">
        <v>82</v>
      </c>
      <c r="J25" s="168" t="s">
        <v>42</v>
      </c>
      <c r="K25" s="168" t="s">
        <v>20</v>
      </c>
      <c r="L25" s="168" t="s">
        <v>342</v>
      </c>
      <c r="M25" s="169" t="s">
        <v>20</v>
      </c>
      <c r="N25" s="169" t="s">
        <v>42</v>
      </c>
      <c r="O25" s="169" t="s">
        <v>301</v>
      </c>
      <c r="P25" s="169" t="s">
        <v>20</v>
      </c>
      <c r="Q25" s="169"/>
      <c r="R25" s="170">
        <f>1+1.5+1+2</f>
        <v>5.5</v>
      </c>
      <c r="S25" s="171">
        <f>1</f>
        <v>1</v>
      </c>
      <c r="T25" s="160" t="s">
        <v>261</v>
      </c>
      <c r="U25" s="141" t="s">
        <v>34</v>
      </c>
      <c r="V25" s="48">
        <f>COUNTIFS(L25:P25,"FALTA")</f>
        <v>0</v>
      </c>
      <c r="Y25" s="160"/>
    </row>
    <row r="26" spans="1:25" ht="30" customHeight="1" x14ac:dyDescent="0.3">
      <c r="A26" s="183">
        <v>38</v>
      </c>
      <c r="B26" s="109"/>
      <c r="C26" s="162"/>
      <c r="D26" s="162"/>
      <c r="E26" s="188" t="s">
        <v>423</v>
      </c>
      <c r="F26" s="140" t="s">
        <v>345</v>
      </c>
      <c r="G26" s="144"/>
      <c r="H26" s="143"/>
      <c r="I26" s="145"/>
      <c r="J26" s="168"/>
      <c r="K26" s="169" t="s">
        <v>39</v>
      </c>
      <c r="L26" s="169" t="s">
        <v>295</v>
      </c>
      <c r="M26" s="169" t="s">
        <v>297</v>
      </c>
      <c r="N26" s="169" t="s">
        <v>294</v>
      </c>
      <c r="O26" s="169" t="s">
        <v>38</v>
      </c>
      <c r="P26" s="169" t="s">
        <v>297</v>
      </c>
      <c r="Q26" s="169" t="s">
        <v>22</v>
      </c>
      <c r="R26" s="170">
        <f>2+2+2+2+2+2</f>
        <v>12</v>
      </c>
      <c r="S26" s="171">
        <f>2+4+5+3+1+5</f>
        <v>20</v>
      </c>
      <c r="T26" s="160" t="s">
        <v>298</v>
      </c>
      <c r="U26" s="141"/>
      <c r="V26" s="48">
        <f>COUNTIFS(J26:P26,"FALTA")</f>
        <v>0</v>
      </c>
      <c r="Y26" s="160" t="s">
        <v>292</v>
      </c>
    </row>
    <row r="27" spans="1:25" ht="30" customHeight="1" x14ac:dyDescent="0.3">
      <c r="A27" s="139">
        <v>39</v>
      </c>
      <c r="B27" s="109"/>
      <c r="C27" s="162"/>
      <c r="D27" s="162"/>
      <c r="E27" s="188" t="s">
        <v>424</v>
      </c>
      <c r="F27" s="140" t="s">
        <v>346</v>
      </c>
      <c r="G27" s="144"/>
      <c r="H27" s="143"/>
      <c r="I27" s="145"/>
      <c r="J27" s="168"/>
      <c r="K27" s="169" t="s">
        <v>294</v>
      </c>
      <c r="L27" s="169" t="s">
        <v>39</v>
      </c>
      <c r="M27" s="169" t="s">
        <v>294</v>
      </c>
      <c r="N27" s="169" t="s">
        <v>294</v>
      </c>
      <c r="O27" s="169" t="s">
        <v>297</v>
      </c>
      <c r="P27" s="169" t="s">
        <v>294</v>
      </c>
      <c r="Q27" s="169" t="s">
        <v>22</v>
      </c>
      <c r="R27" s="170">
        <f>2+2+2+2+2+2</f>
        <v>12</v>
      </c>
      <c r="S27" s="171">
        <f>3+2+3+3+5+3</f>
        <v>19</v>
      </c>
      <c r="T27" s="160" t="s">
        <v>298</v>
      </c>
      <c r="U27" s="141"/>
      <c r="V27" s="48">
        <f>COUNTIFS(J27:P27,"FALTA")</f>
        <v>0</v>
      </c>
      <c r="Y27" s="160" t="s">
        <v>292</v>
      </c>
    </row>
    <row r="28" spans="1:25" ht="30" customHeight="1" x14ac:dyDescent="0.3">
      <c r="A28" s="139">
        <v>28</v>
      </c>
      <c r="B28" s="109"/>
      <c r="C28" s="162"/>
      <c r="D28" s="162"/>
      <c r="E28" s="188" t="s">
        <v>414</v>
      </c>
      <c r="F28" s="140" t="s">
        <v>219</v>
      </c>
      <c r="G28" s="144"/>
      <c r="H28" s="143"/>
      <c r="I28" s="145"/>
      <c r="J28" s="168"/>
      <c r="K28" s="169" t="s">
        <v>294</v>
      </c>
      <c r="L28" s="169" t="s">
        <v>39</v>
      </c>
      <c r="M28" s="169" t="s">
        <v>294</v>
      </c>
      <c r="N28" s="169" t="s">
        <v>294</v>
      </c>
      <c r="O28" s="169" t="s">
        <v>299</v>
      </c>
      <c r="P28" s="169" t="s">
        <v>294</v>
      </c>
      <c r="Q28" s="169" t="s">
        <v>22</v>
      </c>
      <c r="R28" s="170">
        <f>2+2+2+2+2+2</f>
        <v>12</v>
      </c>
      <c r="S28" s="170">
        <f>3+2+3+3+4.5+3</f>
        <v>18.5</v>
      </c>
      <c r="T28" s="160" t="s">
        <v>298</v>
      </c>
      <c r="U28" s="141"/>
      <c r="V28" s="70">
        <f>COUNTIFS(J28:P28,"FALTA")</f>
        <v>0</v>
      </c>
      <c r="Y28" s="160" t="s">
        <v>292</v>
      </c>
    </row>
    <row r="29" spans="1:25" ht="30" customHeight="1" x14ac:dyDescent="0.3">
      <c r="A29" s="183">
        <v>14</v>
      </c>
      <c r="B29" s="109" t="s">
        <v>194</v>
      </c>
      <c r="C29" s="95" t="s">
        <v>1</v>
      </c>
      <c r="D29" s="95" t="s">
        <v>170</v>
      </c>
      <c r="E29" s="188" t="s">
        <v>400</v>
      </c>
      <c r="F29" s="140" t="s">
        <v>316</v>
      </c>
      <c r="G29" s="140" t="s">
        <v>17</v>
      </c>
      <c r="H29" s="142" t="s">
        <v>141</v>
      </c>
      <c r="I29" s="142" t="s">
        <v>172</v>
      </c>
      <c r="J29" s="169"/>
      <c r="K29" s="180"/>
      <c r="L29" s="169" t="s">
        <v>39</v>
      </c>
      <c r="M29" s="169" t="s">
        <v>23</v>
      </c>
      <c r="N29" s="169" t="s">
        <v>294</v>
      </c>
      <c r="O29" s="169" t="s">
        <v>295</v>
      </c>
      <c r="P29" s="169" t="s">
        <v>297</v>
      </c>
      <c r="Q29" s="169" t="s">
        <v>22</v>
      </c>
      <c r="R29" s="170">
        <f>2+1+2+2+2</f>
        <v>9</v>
      </c>
      <c r="S29" s="170">
        <f>2+3+4+5</f>
        <v>14</v>
      </c>
      <c r="T29" s="160" t="s">
        <v>298</v>
      </c>
      <c r="U29" s="141" t="s">
        <v>317</v>
      </c>
      <c r="V29" s="48">
        <f>COUNTIFS(K29:P29,"FALTA")</f>
        <v>0</v>
      </c>
      <c r="Y29" s="160" t="s">
        <v>292</v>
      </c>
    </row>
    <row r="30" spans="1:25" ht="30" customHeight="1" x14ac:dyDescent="0.3">
      <c r="A30" s="183">
        <v>18</v>
      </c>
      <c r="B30" s="109">
        <v>40639281</v>
      </c>
      <c r="C30" s="95" t="s">
        <v>1</v>
      </c>
      <c r="D30" s="95" t="s">
        <v>170</v>
      </c>
      <c r="E30" s="188" t="s">
        <v>405</v>
      </c>
      <c r="F30" s="140" t="s">
        <v>321</v>
      </c>
      <c r="G30" s="140" t="s">
        <v>17</v>
      </c>
      <c r="H30" s="142" t="s">
        <v>141</v>
      </c>
      <c r="I30" s="142" t="s">
        <v>82</v>
      </c>
      <c r="J30" s="168"/>
      <c r="K30" s="168" t="s">
        <v>38</v>
      </c>
      <c r="L30" s="168" t="s">
        <v>39</v>
      </c>
      <c r="M30" s="169" t="s">
        <v>320</v>
      </c>
      <c r="N30" s="169" t="s">
        <v>294</v>
      </c>
      <c r="O30" s="169" t="s">
        <v>297</v>
      </c>
      <c r="P30" s="169" t="s">
        <v>297</v>
      </c>
      <c r="Q30" s="169" t="s">
        <v>22</v>
      </c>
      <c r="R30" s="170">
        <f>2+2+2+2+2+2</f>
        <v>12</v>
      </c>
      <c r="S30" s="170">
        <f>1+2+0.5+3+5+5</f>
        <v>16.5</v>
      </c>
      <c r="T30" s="160" t="s">
        <v>298</v>
      </c>
      <c r="U30" s="141" t="s">
        <v>317</v>
      </c>
      <c r="V30" s="48">
        <f>COUNTIFS(K30:P30,"FALTA")</f>
        <v>0</v>
      </c>
      <c r="Y30" s="160" t="s">
        <v>292</v>
      </c>
    </row>
    <row r="31" spans="1:25" ht="30" customHeight="1" x14ac:dyDescent="0.3">
      <c r="A31" s="139">
        <v>35</v>
      </c>
      <c r="B31" s="109"/>
      <c r="C31" s="162"/>
      <c r="D31" s="162"/>
      <c r="E31" s="188" t="s">
        <v>421</v>
      </c>
      <c r="F31" s="140" t="s">
        <v>343</v>
      </c>
      <c r="G31" s="144"/>
      <c r="H31" s="143"/>
      <c r="I31" s="145"/>
      <c r="J31" s="168"/>
      <c r="K31" s="169" t="s">
        <v>294</v>
      </c>
      <c r="L31" s="169" t="s">
        <v>39</v>
      </c>
      <c r="M31" s="169" t="s">
        <v>294</v>
      </c>
      <c r="N31" s="169" t="s">
        <v>294</v>
      </c>
      <c r="O31" s="169" t="s">
        <v>296</v>
      </c>
      <c r="P31" s="169" t="s">
        <v>294</v>
      </c>
      <c r="Q31" s="169" t="s">
        <v>22</v>
      </c>
      <c r="R31" s="170">
        <f>2+2+2+2+2+2</f>
        <v>12</v>
      </c>
      <c r="S31" s="170">
        <f>3+2+3+3+6.5+3</f>
        <v>20.5</v>
      </c>
      <c r="T31" s="160" t="s">
        <v>298</v>
      </c>
      <c r="U31" s="141"/>
      <c r="V31" s="48">
        <f t="shared" ref="V31:V45" si="0">COUNTIFS(J31:P31,"FALTA")</f>
        <v>0</v>
      </c>
      <c r="Y31" s="160" t="s">
        <v>292</v>
      </c>
    </row>
    <row r="32" spans="1:25" ht="30" customHeight="1" x14ac:dyDescent="0.3">
      <c r="A32" s="139">
        <v>11</v>
      </c>
      <c r="B32" s="109"/>
      <c r="C32" s="162"/>
      <c r="D32" s="162"/>
      <c r="E32" s="188" t="s">
        <v>399</v>
      </c>
      <c r="F32" s="140" t="s">
        <v>314</v>
      </c>
      <c r="G32" s="144"/>
      <c r="H32" s="143"/>
      <c r="I32" s="145"/>
      <c r="J32" s="168"/>
      <c r="K32" s="169" t="s">
        <v>38</v>
      </c>
      <c r="L32" s="169" t="s">
        <v>39</v>
      </c>
      <c r="M32" s="169" t="s">
        <v>294</v>
      </c>
      <c r="N32" s="169" t="s">
        <v>294</v>
      </c>
      <c r="O32" s="169" t="s">
        <v>296</v>
      </c>
      <c r="P32" s="169" t="s">
        <v>297</v>
      </c>
      <c r="Q32" s="169" t="s">
        <v>22</v>
      </c>
      <c r="R32" s="170">
        <f>2+2+2+2+2+2</f>
        <v>12</v>
      </c>
      <c r="S32" s="171">
        <f>1+2+3+3+6.5+5</f>
        <v>20.5</v>
      </c>
      <c r="T32" s="160" t="s">
        <v>298</v>
      </c>
      <c r="U32" s="141"/>
      <c r="V32" s="48">
        <f t="shared" si="0"/>
        <v>0</v>
      </c>
      <c r="Y32" s="160" t="s">
        <v>292</v>
      </c>
    </row>
    <row r="33" spans="1:25" ht="30" customHeight="1" x14ac:dyDescent="0.3">
      <c r="A33" s="139">
        <v>36</v>
      </c>
      <c r="B33" s="109"/>
      <c r="C33" s="162"/>
      <c r="D33" s="162"/>
      <c r="E33" s="188" t="s">
        <v>422</v>
      </c>
      <c r="F33" s="140" t="s">
        <v>344</v>
      </c>
      <c r="G33" s="144"/>
      <c r="H33" s="143"/>
      <c r="I33" s="145"/>
      <c r="J33" s="168"/>
      <c r="K33" s="169" t="s">
        <v>294</v>
      </c>
      <c r="L33" s="169" t="s">
        <v>39</v>
      </c>
      <c r="M33" s="169" t="s">
        <v>294</v>
      </c>
      <c r="N33" s="169" t="s">
        <v>57</v>
      </c>
      <c r="O33" s="169" t="s">
        <v>299</v>
      </c>
      <c r="P33" s="169" t="s">
        <v>294</v>
      </c>
      <c r="Q33" s="169" t="s">
        <v>22</v>
      </c>
      <c r="R33" s="170">
        <f>2+2+2+2+2</f>
        <v>10</v>
      </c>
      <c r="S33" s="171">
        <f>3+2+3+4.5+3</f>
        <v>15.5</v>
      </c>
      <c r="T33" s="160" t="s">
        <v>298</v>
      </c>
      <c r="U33" s="141"/>
      <c r="V33" s="48">
        <f t="shared" si="0"/>
        <v>1</v>
      </c>
      <c r="Y33" s="160" t="s">
        <v>292</v>
      </c>
    </row>
    <row r="34" spans="1:25" ht="30" customHeight="1" x14ac:dyDescent="0.3">
      <c r="A34" s="139">
        <v>40</v>
      </c>
      <c r="B34" s="109"/>
      <c r="C34" s="162"/>
      <c r="D34" s="162"/>
      <c r="E34" s="188" t="s">
        <v>425</v>
      </c>
      <c r="F34" s="140" t="s">
        <v>347</v>
      </c>
      <c r="G34" s="144"/>
      <c r="H34" s="143"/>
      <c r="I34" s="145"/>
      <c r="J34" s="168"/>
      <c r="K34" s="169" t="s">
        <v>99</v>
      </c>
      <c r="L34" s="169" t="s">
        <v>39</v>
      </c>
      <c r="M34" s="169" t="s">
        <v>294</v>
      </c>
      <c r="N34" s="169" t="s">
        <v>294</v>
      </c>
      <c r="O34" s="169" t="s">
        <v>295</v>
      </c>
      <c r="P34" s="169" t="s">
        <v>297</v>
      </c>
      <c r="Q34" s="169" t="s">
        <v>22</v>
      </c>
      <c r="R34" s="170">
        <f>2+2+2+2+2</f>
        <v>10</v>
      </c>
      <c r="S34" s="171">
        <f>2+3+3+4+5</f>
        <v>17</v>
      </c>
      <c r="T34" s="160" t="s">
        <v>298</v>
      </c>
      <c r="U34" s="141"/>
      <c r="V34" s="48">
        <f t="shared" si="0"/>
        <v>0</v>
      </c>
      <c r="Y34" s="160"/>
    </row>
    <row r="35" spans="1:25" ht="30" customHeight="1" x14ac:dyDescent="0.3">
      <c r="A35" s="139">
        <v>43</v>
      </c>
      <c r="B35" s="109"/>
      <c r="C35" s="162"/>
      <c r="D35" s="162"/>
      <c r="E35" s="188" t="s">
        <v>428</v>
      </c>
      <c r="F35" s="140" t="s">
        <v>351</v>
      </c>
      <c r="G35" s="144"/>
      <c r="H35" s="143"/>
      <c r="I35" s="145"/>
      <c r="J35" s="168"/>
      <c r="K35" s="169" t="s">
        <v>294</v>
      </c>
      <c r="L35" s="169" t="s">
        <v>39</v>
      </c>
      <c r="M35" s="169" t="s">
        <v>294</v>
      </c>
      <c r="N35" s="169" t="s">
        <v>294</v>
      </c>
      <c r="O35" s="169" t="s">
        <v>299</v>
      </c>
      <c r="P35" s="169" t="s">
        <v>294</v>
      </c>
      <c r="Q35" s="169" t="s">
        <v>22</v>
      </c>
      <c r="R35" s="170">
        <f>2+2+2+2+2+2</f>
        <v>12</v>
      </c>
      <c r="S35" s="170">
        <f>3+2+3+3+4.5+3</f>
        <v>18.5</v>
      </c>
      <c r="T35" s="160" t="s">
        <v>298</v>
      </c>
      <c r="U35" s="141"/>
      <c r="V35" s="48">
        <f t="shared" si="0"/>
        <v>0</v>
      </c>
      <c r="Y35" s="160"/>
    </row>
    <row r="36" spans="1:25" ht="30" customHeight="1" x14ac:dyDescent="0.3">
      <c r="A36" s="183">
        <v>54</v>
      </c>
      <c r="B36" s="109"/>
      <c r="C36" s="162"/>
      <c r="D36" s="162"/>
      <c r="E36" s="188" t="s">
        <v>433</v>
      </c>
      <c r="F36" s="140" t="s">
        <v>355</v>
      </c>
      <c r="G36" s="144"/>
      <c r="H36" s="143"/>
      <c r="I36" s="145"/>
      <c r="J36" s="168"/>
      <c r="K36" s="169" t="s">
        <v>294</v>
      </c>
      <c r="L36" s="191"/>
      <c r="M36" s="169" t="s">
        <v>294</v>
      </c>
      <c r="N36" s="169" t="s">
        <v>294</v>
      </c>
      <c r="O36" s="169" t="s">
        <v>295</v>
      </c>
      <c r="P36" s="169" t="s">
        <v>294</v>
      </c>
      <c r="Q36" s="169" t="s">
        <v>22</v>
      </c>
      <c r="R36" s="170">
        <f>2+2+2+2+2</f>
        <v>10</v>
      </c>
      <c r="S36" s="171">
        <f>3+3+3+4+3</f>
        <v>16</v>
      </c>
      <c r="T36" s="160" t="s">
        <v>298</v>
      </c>
      <c r="U36" s="141"/>
      <c r="V36" s="48">
        <f t="shared" si="0"/>
        <v>0</v>
      </c>
      <c r="Y36" s="160"/>
    </row>
    <row r="37" spans="1:25" ht="30" customHeight="1" x14ac:dyDescent="0.3">
      <c r="A37" s="139">
        <v>12</v>
      </c>
      <c r="B37" s="109"/>
      <c r="C37" s="162"/>
      <c r="D37" s="162"/>
      <c r="E37" s="188" t="s">
        <v>401</v>
      </c>
      <c r="F37" s="140" t="s">
        <v>315</v>
      </c>
      <c r="G37" s="144"/>
      <c r="H37" s="143"/>
      <c r="I37" s="145"/>
      <c r="J37" s="168"/>
      <c r="K37" s="169" t="s">
        <v>294</v>
      </c>
      <c r="L37" s="169" t="s">
        <v>39</v>
      </c>
      <c r="M37" s="169" t="s">
        <v>294</v>
      </c>
      <c r="N37" s="169" t="s">
        <v>294</v>
      </c>
      <c r="O37" s="169" t="s">
        <v>296</v>
      </c>
      <c r="P37" s="169" t="s">
        <v>297</v>
      </c>
      <c r="Q37" s="169" t="s">
        <v>21</v>
      </c>
      <c r="R37" s="170">
        <f>2+2+2+2+2+2</f>
        <v>12</v>
      </c>
      <c r="S37" s="170">
        <f>3+2+3+3+6.5+5</f>
        <v>22.5</v>
      </c>
      <c r="T37" s="160" t="s">
        <v>298</v>
      </c>
      <c r="U37" s="141"/>
      <c r="V37" s="48">
        <f t="shared" si="0"/>
        <v>0</v>
      </c>
      <c r="Y37" s="160"/>
    </row>
    <row r="38" spans="1:25" ht="30" customHeight="1" x14ac:dyDescent="0.3">
      <c r="A38" s="139">
        <v>19</v>
      </c>
      <c r="B38" s="109"/>
      <c r="C38" s="162"/>
      <c r="D38" s="162"/>
      <c r="E38" s="188" t="s">
        <v>406</v>
      </c>
      <c r="F38" s="140" t="s">
        <v>322</v>
      </c>
      <c r="G38" s="144"/>
      <c r="H38" s="143"/>
      <c r="I38" s="145"/>
      <c r="J38" s="168"/>
      <c r="K38" s="169" t="s">
        <v>294</v>
      </c>
      <c r="L38" s="169" t="s">
        <v>39</v>
      </c>
      <c r="M38" s="169" t="s">
        <v>294</v>
      </c>
      <c r="N38" s="169" t="s">
        <v>294</v>
      </c>
      <c r="O38" s="169" t="s">
        <v>295</v>
      </c>
      <c r="P38" s="169" t="s">
        <v>294</v>
      </c>
      <c r="Q38" s="169" t="s">
        <v>21</v>
      </c>
      <c r="R38" s="170">
        <f>2+2+2+2+2+2</f>
        <v>12</v>
      </c>
      <c r="S38" s="171">
        <f>3+2+3+3+4+3</f>
        <v>18</v>
      </c>
      <c r="T38" s="160" t="s">
        <v>298</v>
      </c>
      <c r="U38" s="141"/>
      <c r="V38" s="48">
        <f t="shared" si="0"/>
        <v>0</v>
      </c>
      <c r="Y38" s="160"/>
    </row>
    <row r="39" spans="1:25" ht="30" customHeight="1" x14ac:dyDescent="0.3">
      <c r="A39" s="139">
        <v>20</v>
      </c>
      <c r="B39" s="109"/>
      <c r="C39" s="162"/>
      <c r="D39" s="162"/>
      <c r="E39" s="188" t="s">
        <v>407</v>
      </c>
      <c r="F39" s="140" t="s">
        <v>324</v>
      </c>
      <c r="G39" s="144"/>
      <c r="H39" s="143"/>
      <c r="I39" s="145"/>
      <c r="J39" s="168"/>
      <c r="K39" s="169" t="s">
        <v>294</v>
      </c>
      <c r="L39" s="169" t="s">
        <v>320</v>
      </c>
      <c r="M39" s="169" t="s">
        <v>294</v>
      </c>
      <c r="N39" s="169" t="s">
        <v>39</v>
      </c>
      <c r="O39" s="169" t="s">
        <v>297</v>
      </c>
      <c r="P39" s="169" t="s">
        <v>294</v>
      </c>
      <c r="Q39" s="169" t="s">
        <v>21</v>
      </c>
      <c r="R39" s="170">
        <f>2+2+2+2+2+2</f>
        <v>12</v>
      </c>
      <c r="S39" s="170">
        <f>3+0.5+3+2+5+3</f>
        <v>16.5</v>
      </c>
      <c r="T39" s="160" t="s">
        <v>298</v>
      </c>
      <c r="U39" s="141"/>
      <c r="V39" s="48">
        <f t="shared" si="0"/>
        <v>0</v>
      </c>
      <c r="Y39" s="160" t="s">
        <v>292</v>
      </c>
    </row>
    <row r="40" spans="1:25" ht="30" customHeight="1" x14ac:dyDescent="0.3">
      <c r="A40" s="139">
        <v>31</v>
      </c>
      <c r="B40" s="109"/>
      <c r="C40" s="162"/>
      <c r="D40" s="162"/>
      <c r="E40" s="188" t="s">
        <v>417</v>
      </c>
      <c r="F40" s="140" t="s">
        <v>338</v>
      </c>
      <c r="G40" s="144"/>
      <c r="H40" s="143"/>
      <c r="I40" s="145"/>
      <c r="J40" s="168"/>
      <c r="K40" s="169" t="s">
        <v>294</v>
      </c>
      <c r="L40" s="169" t="s">
        <v>39</v>
      </c>
      <c r="M40" s="169" t="s">
        <v>294</v>
      </c>
      <c r="N40" s="169" t="s">
        <v>294</v>
      </c>
      <c r="O40" s="169" t="s">
        <v>295</v>
      </c>
      <c r="P40" s="169" t="s">
        <v>294</v>
      </c>
      <c r="Q40" s="169" t="s">
        <v>21</v>
      </c>
      <c r="R40" s="170">
        <f>2+2+2+2+2+2</f>
        <v>12</v>
      </c>
      <c r="S40" s="171">
        <f>3+2+3+3+4+3</f>
        <v>18</v>
      </c>
      <c r="T40" s="160" t="s">
        <v>298</v>
      </c>
      <c r="U40" s="141"/>
      <c r="V40" s="48">
        <f t="shared" si="0"/>
        <v>0</v>
      </c>
      <c r="Y40" s="160" t="s">
        <v>292</v>
      </c>
    </row>
    <row r="41" spans="1:25" ht="30" customHeight="1" x14ac:dyDescent="0.3">
      <c r="A41" s="139">
        <v>33</v>
      </c>
      <c r="B41" s="109"/>
      <c r="C41" s="163"/>
      <c r="D41" s="163"/>
      <c r="E41" s="188" t="s">
        <v>419</v>
      </c>
      <c r="F41" s="140" t="s">
        <v>340</v>
      </c>
      <c r="G41" s="164"/>
      <c r="H41" s="165"/>
      <c r="I41" s="166"/>
      <c r="J41" s="173"/>
      <c r="K41" s="169" t="s">
        <v>294</v>
      </c>
      <c r="L41" s="169" t="s">
        <v>22</v>
      </c>
      <c r="M41" s="169" t="s">
        <v>38</v>
      </c>
      <c r="N41" s="169" t="s">
        <v>294</v>
      </c>
      <c r="O41" s="169" t="s">
        <v>38</v>
      </c>
      <c r="P41" s="169" t="s">
        <v>294</v>
      </c>
      <c r="Q41" s="169" t="s">
        <v>21</v>
      </c>
      <c r="R41" s="174">
        <f>2+2+2+2+2</f>
        <v>10</v>
      </c>
      <c r="S41" s="175">
        <f>3+1+3+1+3</f>
        <v>11</v>
      </c>
      <c r="T41" s="160" t="s">
        <v>298</v>
      </c>
      <c r="U41" s="141"/>
      <c r="V41" s="167">
        <f t="shared" si="0"/>
        <v>0</v>
      </c>
      <c r="Y41" s="160" t="s">
        <v>292</v>
      </c>
    </row>
    <row r="42" spans="1:25" ht="30" customHeight="1" x14ac:dyDescent="0.3">
      <c r="A42" s="183">
        <v>42</v>
      </c>
      <c r="B42" s="109"/>
      <c r="C42" s="162"/>
      <c r="D42" s="162"/>
      <c r="E42" s="188" t="s">
        <v>427</v>
      </c>
      <c r="F42" s="140" t="s">
        <v>350</v>
      </c>
      <c r="G42" s="144"/>
      <c r="H42" s="143"/>
      <c r="I42" s="145"/>
      <c r="J42" s="168"/>
      <c r="K42" s="169" t="s">
        <v>294</v>
      </c>
      <c r="L42" s="169" t="s">
        <v>320</v>
      </c>
      <c r="M42" s="169" t="s">
        <v>320</v>
      </c>
      <c r="N42" s="169" t="s">
        <v>39</v>
      </c>
      <c r="O42" s="169" t="s">
        <v>295</v>
      </c>
      <c r="P42" s="169" t="s">
        <v>38</v>
      </c>
      <c r="Q42" s="169" t="s">
        <v>21</v>
      </c>
      <c r="R42" s="170">
        <f>2+2+2+2+2+2</f>
        <v>12</v>
      </c>
      <c r="S42" s="171">
        <f>3+0.5+0.5+2+4+1</f>
        <v>11</v>
      </c>
      <c r="T42" s="160" t="s">
        <v>298</v>
      </c>
      <c r="U42" s="141"/>
      <c r="V42" s="48">
        <f t="shared" si="0"/>
        <v>0</v>
      </c>
      <c r="Y42" s="160"/>
    </row>
    <row r="43" spans="1:25" ht="30" customHeight="1" x14ac:dyDescent="0.3">
      <c r="A43" s="139">
        <v>44</v>
      </c>
      <c r="B43" s="109"/>
      <c r="C43" s="162"/>
      <c r="D43" s="162"/>
      <c r="E43" s="188" t="s">
        <v>429</v>
      </c>
      <c r="F43" s="140" t="s">
        <v>352</v>
      </c>
      <c r="G43" s="144"/>
      <c r="H43" s="143"/>
      <c r="I43" s="145"/>
      <c r="J43" s="168"/>
      <c r="K43" s="169" t="s">
        <v>294</v>
      </c>
      <c r="L43" s="169" t="s">
        <v>320</v>
      </c>
      <c r="M43" s="169" t="s">
        <v>38</v>
      </c>
      <c r="N43" s="169" t="s">
        <v>39</v>
      </c>
      <c r="O43" s="169" t="s">
        <v>37</v>
      </c>
      <c r="P43" s="169" t="s">
        <v>294</v>
      </c>
      <c r="Q43" s="169" t="s">
        <v>21</v>
      </c>
      <c r="R43" s="170">
        <f>2+2+2+2+2+2</f>
        <v>12</v>
      </c>
      <c r="S43" s="171">
        <f>3+0.5+1+2+3</f>
        <v>9.5</v>
      </c>
      <c r="T43" s="160" t="s">
        <v>298</v>
      </c>
      <c r="U43" s="141"/>
      <c r="V43" s="48">
        <f t="shared" si="0"/>
        <v>0</v>
      </c>
      <c r="Y43" s="160" t="s">
        <v>292</v>
      </c>
    </row>
    <row r="44" spans="1:25" ht="30" customHeight="1" x14ac:dyDescent="0.3">
      <c r="A44" s="139">
        <v>8</v>
      </c>
      <c r="B44" s="109"/>
      <c r="C44" s="163"/>
      <c r="D44" s="163"/>
      <c r="E44" s="188" t="s">
        <v>397</v>
      </c>
      <c r="F44" s="179" t="s">
        <v>313</v>
      </c>
      <c r="G44" s="164"/>
      <c r="H44" s="165"/>
      <c r="I44" s="166"/>
      <c r="J44" s="181"/>
      <c r="K44" s="182"/>
      <c r="L44" s="182"/>
      <c r="M44" s="169" t="s">
        <v>22</v>
      </c>
      <c r="N44" s="169" t="s">
        <v>39</v>
      </c>
      <c r="O44" s="169" t="s">
        <v>23</v>
      </c>
      <c r="P44" s="169" t="s">
        <v>294</v>
      </c>
      <c r="Q44" s="172" t="s">
        <v>22</v>
      </c>
      <c r="R44" s="174">
        <f>2+1+2</f>
        <v>5</v>
      </c>
      <c r="S44" s="175">
        <f>2+3</f>
        <v>5</v>
      </c>
      <c r="T44" s="160" t="s">
        <v>298</v>
      </c>
      <c r="U44" s="141"/>
      <c r="V44" s="167">
        <f t="shared" si="0"/>
        <v>0</v>
      </c>
      <c r="Y44" s="160" t="s">
        <v>292</v>
      </c>
    </row>
    <row r="45" spans="1:25" ht="30" customHeight="1" x14ac:dyDescent="0.3">
      <c r="A45" s="139">
        <v>29</v>
      </c>
      <c r="B45" s="109"/>
      <c r="C45" s="162"/>
      <c r="D45" s="162"/>
      <c r="E45" s="188" t="s">
        <v>415</v>
      </c>
      <c r="F45" s="178" t="s">
        <v>334</v>
      </c>
      <c r="G45" s="144"/>
      <c r="H45" s="143"/>
      <c r="I45" s="145"/>
      <c r="J45" s="168" t="s">
        <v>20</v>
      </c>
      <c r="K45" s="168" t="s">
        <v>42</v>
      </c>
      <c r="L45" s="168" t="s">
        <v>20</v>
      </c>
      <c r="M45" s="169" t="s">
        <v>301</v>
      </c>
      <c r="N45" s="169" t="s">
        <v>20</v>
      </c>
      <c r="O45" s="169" t="s">
        <v>307</v>
      </c>
      <c r="P45" s="169" t="s">
        <v>21</v>
      </c>
      <c r="Q45" s="169"/>
      <c r="R45" s="170">
        <f>1+2+0.5</f>
        <v>3.5</v>
      </c>
      <c r="S45" s="171">
        <f>1</f>
        <v>1</v>
      </c>
      <c r="T45" s="160" t="s">
        <v>335</v>
      </c>
      <c r="U45" s="141"/>
      <c r="V45" s="48">
        <f t="shared" si="0"/>
        <v>0</v>
      </c>
      <c r="Y45" s="160" t="s">
        <v>292</v>
      </c>
    </row>
    <row r="46" spans="1:25" ht="30" customHeight="1" x14ac:dyDescent="0.3">
      <c r="A46" s="139">
        <v>52</v>
      </c>
      <c r="B46" s="109"/>
      <c r="C46" s="162"/>
      <c r="D46" s="162"/>
      <c r="E46" s="188" t="s">
        <v>431</v>
      </c>
      <c r="F46" s="140" t="s">
        <v>354</v>
      </c>
      <c r="G46" s="143"/>
      <c r="H46" s="143"/>
      <c r="I46" s="184"/>
      <c r="J46" s="185"/>
      <c r="K46" s="169" t="s">
        <v>294</v>
      </c>
      <c r="L46" s="169" t="s">
        <v>320</v>
      </c>
      <c r="M46" s="169" t="s">
        <v>320</v>
      </c>
      <c r="N46" s="169" t="s">
        <v>294</v>
      </c>
      <c r="O46" s="169" t="s">
        <v>295</v>
      </c>
      <c r="P46" s="169" t="s">
        <v>320</v>
      </c>
      <c r="Q46" s="169" t="s">
        <v>21</v>
      </c>
      <c r="R46" s="170">
        <f>2+2+2+2+2+2</f>
        <v>12</v>
      </c>
      <c r="S46" s="170">
        <f>3+0.5+0.5+3+4+0.5</f>
        <v>11.5</v>
      </c>
      <c r="T46" s="160" t="s">
        <v>298</v>
      </c>
      <c r="U46" s="141"/>
      <c r="V46" s="68">
        <f>COUNTIFS(J48:P48,"FALTA")</f>
        <v>0</v>
      </c>
      <c r="Y46" s="160" t="s">
        <v>292</v>
      </c>
    </row>
    <row r="47" spans="1:25" ht="30" customHeight="1" x14ac:dyDescent="0.3">
      <c r="A47" s="139">
        <v>15</v>
      </c>
      <c r="B47" s="109"/>
      <c r="C47" s="163"/>
      <c r="D47" s="163"/>
      <c r="E47" s="188" t="s">
        <v>403</v>
      </c>
      <c r="F47" s="179" t="s">
        <v>318</v>
      </c>
      <c r="G47" s="164"/>
      <c r="H47" s="165"/>
      <c r="I47" s="166"/>
      <c r="J47" s="173"/>
      <c r="K47" s="182"/>
      <c r="L47" s="169" t="s">
        <v>39</v>
      </c>
      <c r="M47" s="169" t="s">
        <v>294</v>
      </c>
      <c r="N47" s="169" t="s">
        <v>294</v>
      </c>
      <c r="O47" s="169" t="s">
        <v>299</v>
      </c>
      <c r="P47" s="169" t="s">
        <v>294</v>
      </c>
      <c r="Q47" s="176" t="s">
        <v>21</v>
      </c>
      <c r="R47" s="174">
        <f>2+2+2+2+2</f>
        <v>10</v>
      </c>
      <c r="S47" s="175">
        <f>2+3+3+4.5+3</f>
        <v>15.5</v>
      </c>
      <c r="T47" s="160" t="s">
        <v>298</v>
      </c>
      <c r="U47" s="141"/>
      <c r="V47" s="167">
        <f>COUNTIFS(J47:P47,"FALTA")</f>
        <v>0</v>
      </c>
      <c r="Y47" s="160"/>
    </row>
    <row r="48" spans="1:25" ht="30" customHeight="1" x14ac:dyDescent="0.3">
      <c r="A48" s="139">
        <v>4</v>
      </c>
      <c r="B48" s="109"/>
      <c r="C48" s="162"/>
      <c r="D48" s="162"/>
      <c r="E48" s="188" t="s">
        <v>395</v>
      </c>
      <c r="F48" s="140" t="s">
        <v>300</v>
      </c>
      <c r="G48" s="144"/>
      <c r="H48" s="143"/>
      <c r="I48" s="145"/>
      <c r="J48" s="168" t="s">
        <v>23</v>
      </c>
      <c r="K48" s="168" t="s">
        <v>43</v>
      </c>
      <c r="L48" s="168" t="s">
        <v>42</v>
      </c>
      <c r="M48" s="169" t="s">
        <v>301</v>
      </c>
      <c r="N48" s="169" t="s">
        <v>42</v>
      </c>
      <c r="O48" s="169" t="s">
        <v>42</v>
      </c>
      <c r="P48" s="169" t="s">
        <v>20</v>
      </c>
      <c r="Q48" s="172"/>
      <c r="R48" s="170">
        <f>1+2+1+2+1+1</f>
        <v>8</v>
      </c>
      <c r="S48" s="171">
        <f>1</f>
        <v>1</v>
      </c>
      <c r="T48" s="160" t="s">
        <v>261</v>
      </c>
      <c r="U48" s="141"/>
      <c r="V48" s="48">
        <f>COUNTIFS(J48:P48,"FALTA")</f>
        <v>0</v>
      </c>
      <c r="Y48" s="160" t="s">
        <v>292</v>
      </c>
    </row>
    <row r="49" spans="1:25" ht="30" customHeight="1" x14ac:dyDescent="0.3">
      <c r="A49" s="139">
        <v>16</v>
      </c>
      <c r="B49" s="109"/>
      <c r="C49" s="163"/>
      <c r="D49" s="163"/>
      <c r="E49" s="188" t="s">
        <v>404</v>
      </c>
      <c r="F49" s="140" t="s">
        <v>319</v>
      </c>
      <c r="G49" s="164"/>
      <c r="H49" s="165"/>
      <c r="I49" s="166"/>
      <c r="J49" s="173"/>
      <c r="K49" s="169" t="s">
        <v>294</v>
      </c>
      <c r="L49" s="169" t="s">
        <v>320</v>
      </c>
      <c r="M49" s="169" t="s">
        <v>320</v>
      </c>
      <c r="N49" s="169" t="s">
        <v>39</v>
      </c>
      <c r="O49" s="169" t="s">
        <v>295</v>
      </c>
      <c r="P49" s="169" t="s">
        <v>38</v>
      </c>
      <c r="Q49" s="169" t="s">
        <v>22</v>
      </c>
      <c r="R49" s="174">
        <f>2+2+2+2+2+2</f>
        <v>12</v>
      </c>
      <c r="S49" s="175">
        <f>3+0.5+0.5+2+4+1</f>
        <v>11</v>
      </c>
      <c r="T49" s="160" t="s">
        <v>298</v>
      </c>
      <c r="U49" s="141"/>
      <c r="V49" s="167">
        <f>COUNTIFS(J49:P49,"FALTA")</f>
        <v>0</v>
      </c>
      <c r="Y49" s="160"/>
    </row>
    <row r="50" spans="1:25" ht="21" x14ac:dyDescent="0.3">
      <c r="A50" s="186"/>
      <c r="B50" s="111"/>
      <c r="C50" s="187"/>
      <c r="D50" s="187"/>
      <c r="E50" s="187"/>
      <c r="F50" s="147"/>
      <c r="G50" s="148"/>
      <c r="H50" s="149"/>
      <c r="J50" s="154"/>
      <c r="K50" s="155"/>
      <c r="L50" s="155"/>
      <c r="M50" s="155"/>
      <c r="N50" s="155"/>
      <c r="O50" s="155"/>
      <c r="P50" s="155"/>
      <c r="Q50" s="150"/>
      <c r="R50" s="151"/>
      <c r="S50" s="151"/>
      <c r="T50" s="152"/>
      <c r="U50" s="153"/>
      <c r="V50" s="128"/>
    </row>
    <row r="51" spans="1:25" ht="17.399999999999999" x14ac:dyDescent="0.3">
      <c r="A51" s="146" t="s">
        <v>22</v>
      </c>
      <c r="C51" s="97"/>
      <c r="D51" s="96"/>
      <c r="E51" t="s">
        <v>145</v>
      </c>
      <c r="G51"/>
      <c r="T51" s="158"/>
      <c r="U51" s="156"/>
    </row>
    <row r="52" spans="1:25" ht="17.399999999999999" x14ac:dyDescent="0.3">
      <c r="A52" s="61" t="s">
        <v>20</v>
      </c>
      <c r="C52" s="97"/>
      <c r="D52" s="96"/>
      <c r="E52" t="s">
        <v>146</v>
      </c>
      <c r="G52"/>
      <c r="T52" s="158"/>
      <c r="U52" s="156"/>
    </row>
    <row r="53" spans="1:25" ht="17.399999999999999" x14ac:dyDescent="0.3">
      <c r="A53" s="62" t="s">
        <v>147</v>
      </c>
      <c r="C53" s="97"/>
      <c r="D53" s="96"/>
      <c r="E53" t="s">
        <v>148</v>
      </c>
      <c r="G53"/>
      <c r="T53" s="158"/>
      <c r="U53" s="156"/>
    </row>
    <row r="54" spans="1:25" ht="17.399999999999999" x14ac:dyDescent="0.3">
      <c r="A54" s="63" t="s">
        <v>21</v>
      </c>
      <c r="C54" s="97"/>
      <c r="D54" s="96"/>
      <c r="E54" t="s">
        <v>149</v>
      </c>
      <c r="G54"/>
      <c r="T54" s="158"/>
      <c r="U54" s="156"/>
    </row>
    <row r="55" spans="1:25" ht="69.599999999999994" x14ac:dyDescent="0.3">
      <c r="A55" s="79" t="s">
        <v>31</v>
      </c>
      <c r="C55" s="97"/>
      <c r="D55" s="96"/>
      <c r="E55" t="s">
        <v>150</v>
      </c>
      <c r="G55"/>
      <c r="T55" s="158"/>
      <c r="U55" s="156"/>
    </row>
    <row r="56" spans="1:25" ht="17.399999999999999" x14ac:dyDescent="0.3">
      <c r="A56" s="80" t="s">
        <v>47</v>
      </c>
      <c r="C56" s="97"/>
      <c r="D56" s="96"/>
      <c r="E56" t="s">
        <v>151</v>
      </c>
      <c r="G56"/>
      <c r="T56" s="158"/>
      <c r="U56" s="156"/>
    </row>
    <row r="57" spans="1:25" ht="17.399999999999999" x14ac:dyDescent="0.3">
      <c r="A57" s="64" t="s">
        <v>152</v>
      </c>
      <c r="C57" s="97"/>
      <c r="D57" s="96"/>
      <c r="E57" t="s">
        <v>153</v>
      </c>
      <c r="G57"/>
      <c r="T57" s="158"/>
      <c r="U57" s="156"/>
    </row>
    <row r="58" spans="1:25" ht="17.399999999999999" x14ac:dyDescent="0.3">
      <c r="A58" s="76" t="s">
        <v>99</v>
      </c>
      <c r="C58" s="97"/>
      <c r="D58" s="96"/>
      <c r="E58" t="s">
        <v>356</v>
      </c>
      <c r="G58"/>
      <c r="T58" s="158"/>
      <c r="U58" s="156"/>
    </row>
    <row r="59" spans="1:25" ht="15.6" x14ac:dyDescent="0.3">
      <c r="A59" s="65" t="s">
        <v>57</v>
      </c>
      <c r="C59" s="97"/>
      <c r="D59" s="96"/>
      <c r="E59" t="s">
        <v>155</v>
      </c>
      <c r="G59"/>
      <c r="T59" s="158"/>
      <c r="U59" s="156"/>
    </row>
    <row r="60" spans="1:25" ht="34.799999999999997" x14ac:dyDescent="0.3">
      <c r="A60" s="134" t="s">
        <v>357</v>
      </c>
      <c r="C60" s="97"/>
      <c r="D60" s="96"/>
      <c r="E60" t="s">
        <v>358</v>
      </c>
      <c r="G60"/>
      <c r="T60" s="158"/>
      <c r="U60" s="156"/>
    </row>
    <row r="61" spans="1:25" ht="15.6" x14ac:dyDescent="0.3">
      <c r="B61" s="111"/>
      <c r="C61" s="97"/>
      <c r="D61" s="96"/>
      <c r="G61"/>
      <c r="T61" s="157"/>
      <c r="U61" s="157"/>
    </row>
    <row r="63" spans="1:25" ht="15.6" x14ac:dyDescent="0.3">
      <c r="Q63" s="156"/>
    </row>
    <row r="64" spans="1:25" ht="15.6" x14ac:dyDescent="0.3">
      <c r="Q64" s="156"/>
    </row>
    <row r="65" spans="17:17" ht="15.6" x14ac:dyDescent="0.3">
      <c r="Q65" s="156"/>
    </row>
    <row r="66" spans="17:17" ht="15.6" x14ac:dyDescent="0.3">
      <c r="Q66" s="156"/>
    </row>
    <row r="67" spans="17:17" ht="15.6" x14ac:dyDescent="0.3">
      <c r="Q67" s="156"/>
    </row>
    <row r="68" spans="17:17" ht="15.6" x14ac:dyDescent="0.3">
      <c r="Q68" s="156"/>
    </row>
    <row r="69" spans="17:17" ht="15.6" x14ac:dyDescent="0.3">
      <c r="Q69" s="156"/>
    </row>
    <row r="70" spans="17:17" ht="15.6" x14ac:dyDescent="0.3">
      <c r="Q70" s="156"/>
    </row>
    <row r="71" spans="17:17" ht="15.6" x14ac:dyDescent="0.3">
      <c r="Q71" s="156"/>
    </row>
    <row r="72" spans="17:17" ht="15.6" x14ac:dyDescent="0.3">
      <c r="Q72" s="156"/>
    </row>
    <row r="73" spans="17:17" ht="15.6" x14ac:dyDescent="0.3">
      <c r="Q73" s="157"/>
    </row>
    <row r="143" spans="14:14" x14ac:dyDescent="0.3">
      <c r="N143" s="99"/>
    </row>
  </sheetData>
  <autoFilter ref="Y5:Y11" xr:uid="{00000000-0001-0000-0300-000000000000}"/>
  <mergeCells count="4">
    <mergeCell ref="F1:P1"/>
    <mergeCell ref="F2:P2"/>
    <mergeCell ref="F3:P3"/>
    <mergeCell ref="R4:S4"/>
  </mergeCells>
  <phoneticPr fontId="18" type="noConversion"/>
  <conditionalFormatting sqref="J6:L6 J8:J49 M23:M46 Q36:Q49 N37 P37 K37:L49 N38:P38 O39 N40:P41 O42:P42 N43:P45 N46 M47:P49">
    <cfRule type="cellIs" dxfId="369" priority="529" operator="equal">
      <formula>"DM"</formula>
    </cfRule>
    <cfRule type="cellIs" dxfId="368" priority="530" operator="equal">
      <formula>"F"</formula>
    </cfRule>
    <cfRule type="cellIs" dxfId="367" priority="531" operator="equal">
      <formula>"V"</formula>
    </cfRule>
    <cfRule type="cellIs" dxfId="366" priority="532" operator="equal">
      <formula>"D"</formula>
    </cfRule>
    <cfRule type="cellIs" dxfId="365" priority="533" operator="equal">
      <formula>"AF"</formula>
    </cfRule>
    <cfRule type="cellIs" dxfId="364" priority="534" operator="equal">
      <formula>"AN"</formula>
    </cfRule>
    <cfRule type="cellIs" dxfId="363" priority="535" operator="equal">
      <formula>"FALTA"</formula>
    </cfRule>
    <cfRule type="cellIs" dxfId="362" priority="536" operator="equal">
      <formula>"AD"</formula>
    </cfRule>
  </conditionalFormatting>
  <conditionalFormatting sqref="J35:Q35 J36:P36">
    <cfRule type="cellIs" dxfId="361" priority="2625" operator="equal">
      <formula>"DM"</formula>
    </cfRule>
    <cfRule type="cellIs" dxfId="360" priority="2626" operator="equal">
      <formula>"F"</formula>
    </cfRule>
    <cfRule type="cellIs" dxfId="359" priority="2627" operator="equal">
      <formula>"V"</formula>
    </cfRule>
    <cfRule type="cellIs" dxfId="358" priority="2628" operator="equal">
      <formula>"D"</formula>
    </cfRule>
    <cfRule type="cellIs" dxfId="357" priority="2629" operator="equal">
      <formula>"AF"</formula>
    </cfRule>
    <cfRule type="cellIs" dxfId="356" priority="2630" operator="equal">
      <formula>"AN"</formula>
    </cfRule>
    <cfRule type="cellIs" dxfId="355" priority="2631" operator="equal">
      <formula>"FALTA"</formula>
    </cfRule>
    <cfRule type="cellIs" dxfId="354" priority="2632" operator="equal">
      <formula>"AD"</formula>
    </cfRule>
  </conditionalFormatting>
  <conditionalFormatting sqref="J50:T50">
    <cfRule type="cellIs" dxfId="353" priority="5625" operator="equal">
      <formula>"DM"</formula>
    </cfRule>
    <cfRule type="cellIs" dxfId="352" priority="5626" operator="equal">
      <formula>"F"</formula>
    </cfRule>
    <cfRule type="cellIs" dxfId="351" priority="5627" operator="equal">
      <formula>"V"</formula>
    </cfRule>
    <cfRule type="cellIs" dxfId="350" priority="5628" operator="equal">
      <formula>"D"</formula>
    </cfRule>
    <cfRule type="cellIs" dxfId="349" priority="5629" operator="equal">
      <formula>"AF"</formula>
    </cfRule>
    <cfRule type="cellIs" dxfId="348" priority="5630" operator="equal">
      <formula>"AN"</formula>
    </cfRule>
    <cfRule type="cellIs" dxfId="347" priority="5631" operator="equal">
      <formula>"FALTA"</formula>
    </cfRule>
    <cfRule type="cellIs" dxfId="346" priority="5632" operator="equal">
      <formula>"AD"</formula>
    </cfRule>
  </conditionalFormatting>
  <conditionalFormatting sqref="K9 K12:K18 K23 K30:K31 K33:K34">
    <cfRule type="cellIs" dxfId="345" priority="337" operator="equal">
      <formula>"DM"</formula>
    </cfRule>
    <cfRule type="cellIs" dxfId="344" priority="338" operator="equal">
      <formula>"F"</formula>
    </cfRule>
    <cfRule type="cellIs" dxfId="343" priority="339" operator="equal">
      <formula>"V"</formula>
    </cfRule>
    <cfRule type="cellIs" dxfId="342" priority="340" operator="equal">
      <formula>"D"</formula>
    </cfRule>
    <cfRule type="cellIs" dxfId="341" priority="341" operator="equal">
      <formula>"AF"</formula>
    </cfRule>
    <cfRule type="cellIs" dxfId="340" priority="342" operator="equal">
      <formula>"AN"</formula>
    </cfRule>
    <cfRule type="cellIs" dxfId="339" priority="343" operator="equal">
      <formula>"FALTA"</formula>
    </cfRule>
    <cfRule type="cellIs" dxfId="338" priority="344" operator="equal">
      <formula>"AD"</formula>
    </cfRule>
  </conditionalFormatting>
  <conditionalFormatting sqref="K27:K28">
    <cfRule type="cellIs" dxfId="337" priority="641" operator="equal">
      <formula>"DM"</formula>
    </cfRule>
    <cfRule type="cellIs" dxfId="336" priority="642" operator="equal">
      <formula>"F"</formula>
    </cfRule>
    <cfRule type="cellIs" dxfId="335" priority="643" operator="equal">
      <formula>"V"</formula>
    </cfRule>
    <cfRule type="cellIs" dxfId="334" priority="644" operator="equal">
      <formula>"D"</formula>
    </cfRule>
    <cfRule type="cellIs" dxfId="333" priority="645" operator="equal">
      <formula>"AF"</formula>
    </cfRule>
    <cfRule type="cellIs" dxfId="332" priority="646" operator="equal">
      <formula>"AN"</formula>
    </cfRule>
    <cfRule type="cellIs" dxfId="331" priority="647" operator="equal">
      <formula>"FALTA"</formula>
    </cfRule>
    <cfRule type="cellIs" dxfId="330" priority="648" operator="equal">
      <formula>"AD"</formula>
    </cfRule>
  </conditionalFormatting>
  <conditionalFormatting sqref="K19:O22 N23:O23 K24:L26 N24:P28 K29:L29 N29:O29 N30:P30 K32:L32 N32:O32 N33:P33">
    <cfRule type="cellIs" dxfId="329" priority="1385" operator="equal">
      <formula>"DM"</formula>
    </cfRule>
    <cfRule type="cellIs" dxfId="328" priority="1386" operator="equal">
      <formula>"F"</formula>
    </cfRule>
    <cfRule type="cellIs" dxfId="327" priority="1387" operator="equal">
      <formula>"V"</formula>
    </cfRule>
    <cfRule type="cellIs" dxfId="326" priority="1388" operator="equal">
      <formula>"D"</formula>
    </cfRule>
    <cfRule type="cellIs" dxfId="325" priority="1389" operator="equal">
      <formula>"AF"</formula>
    </cfRule>
    <cfRule type="cellIs" dxfId="324" priority="1390" operator="equal">
      <formula>"AN"</formula>
    </cfRule>
    <cfRule type="cellIs" dxfId="323" priority="1391" operator="equal">
      <formula>"FALTA"</formula>
    </cfRule>
    <cfRule type="cellIs" dxfId="322" priority="1392" operator="equal">
      <formula>"AD"</formula>
    </cfRule>
  </conditionalFormatting>
  <conditionalFormatting sqref="K36:P36">
    <cfRule type="cellIs" dxfId="321" priority="1017" operator="equal">
      <formula>"DM"</formula>
    </cfRule>
    <cfRule type="cellIs" dxfId="320" priority="1018" operator="equal">
      <formula>"F"</formula>
    </cfRule>
    <cfRule type="cellIs" dxfId="319" priority="1019" operator="equal">
      <formula>"V"</formula>
    </cfRule>
    <cfRule type="cellIs" dxfId="318" priority="1020" operator="equal">
      <formula>"D"</formula>
    </cfRule>
    <cfRule type="cellIs" dxfId="317" priority="1021" operator="equal">
      <formula>"AF"</formula>
    </cfRule>
    <cfRule type="cellIs" dxfId="316" priority="1022" operator="equal">
      <formula>"AN"</formula>
    </cfRule>
    <cfRule type="cellIs" dxfId="315" priority="1023" operator="equal">
      <formula>"FALTA"</formula>
    </cfRule>
    <cfRule type="cellIs" dxfId="314" priority="1024" operator="equal">
      <formula>"AD"</formula>
    </cfRule>
  </conditionalFormatting>
  <conditionalFormatting sqref="K35:Q35">
    <cfRule type="cellIs" dxfId="313" priority="97" operator="equal">
      <formula>"DM"</formula>
    </cfRule>
    <cfRule type="cellIs" dxfId="312" priority="98" operator="equal">
      <formula>"F"</formula>
    </cfRule>
    <cfRule type="cellIs" dxfId="311" priority="99" operator="equal">
      <formula>"V"</formula>
    </cfRule>
    <cfRule type="cellIs" dxfId="310" priority="100" operator="equal">
      <formula>"D"</formula>
    </cfRule>
    <cfRule type="cellIs" dxfId="309" priority="101" operator="equal">
      <formula>"AF"</formula>
    </cfRule>
    <cfRule type="cellIs" dxfId="308" priority="102" operator="equal">
      <formula>"AN"</formula>
    </cfRule>
    <cfRule type="cellIs" dxfId="307" priority="103" operator="equal">
      <formula>"FALTA"</formula>
    </cfRule>
    <cfRule type="cellIs" dxfId="306" priority="104" operator="equal">
      <formula>"AD"</formula>
    </cfRule>
  </conditionalFormatting>
  <conditionalFormatting sqref="L9 L12:L15 L23 L30:L31 L33:L34">
    <cfRule type="cellIs" dxfId="305" priority="329" operator="equal">
      <formula>"DM"</formula>
    </cfRule>
    <cfRule type="cellIs" dxfId="304" priority="330" operator="equal">
      <formula>"F"</formula>
    </cfRule>
    <cfRule type="cellIs" dxfId="303" priority="331" operator="equal">
      <formula>"V"</formula>
    </cfRule>
    <cfRule type="cellIs" dxfId="302" priority="332" operator="equal">
      <formula>"D"</formula>
    </cfRule>
    <cfRule type="cellIs" dxfId="301" priority="333" operator="equal">
      <formula>"AF"</formula>
    </cfRule>
    <cfRule type="cellIs" dxfId="300" priority="334" operator="equal">
      <formula>"AN"</formula>
    </cfRule>
    <cfRule type="cellIs" dxfId="299" priority="335" operator="equal">
      <formula>"FALTA"</formula>
    </cfRule>
    <cfRule type="cellIs" dxfId="298" priority="336" operator="equal">
      <formula>"AD"</formula>
    </cfRule>
  </conditionalFormatting>
  <conditionalFormatting sqref="L27:L28">
    <cfRule type="cellIs" dxfId="297" priority="601" operator="equal">
      <formula>"DM"</formula>
    </cfRule>
    <cfRule type="cellIs" dxfId="296" priority="602" operator="equal">
      <formula>"F"</formula>
    </cfRule>
    <cfRule type="cellIs" dxfId="295" priority="603" operator="equal">
      <formula>"V"</formula>
    </cfRule>
    <cfRule type="cellIs" dxfId="294" priority="604" operator="equal">
      <formula>"D"</formula>
    </cfRule>
    <cfRule type="cellIs" dxfId="293" priority="605" operator="equal">
      <formula>"AF"</formula>
    </cfRule>
    <cfRule type="cellIs" dxfId="292" priority="606" operator="equal">
      <formula>"AN"</formula>
    </cfRule>
    <cfRule type="cellIs" dxfId="291" priority="607" operator="equal">
      <formula>"FALTA"</formula>
    </cfRule>
    <cfRule type="cellIs" dxfId="290" priority="608" operator="equal">
      <formula>"AD"</formula>
    </cfRule>
  </conditionalFormatting>
  <conditionalFormatting sqref="L35:Q35 L36:P36">
    <cfRule type="cellIs" dxfId="289" priority="961" operator="equal">
      <formula>"DM"</formula>
    </cfRule>
    <cfRule type="cellIs" dxfId="288" priority="962" operator="equal">
      <formula>"F"</formula>
    </cfRule>
    <cfRule type="cellIs" dxfId="287" priority="963" operator="equal">
      <formula>"V"</formula>
    </cfRule>
    <cfRule type="cellIs" dxfId="286" priority="964" operator="equal">
      <formula>"D"</formula>
    </cfRule>
    <cfRule type="cellIs" dxfId="285" priority="965" operator="equal">
      <formula>"AF"</formula>
    </cfRule>
    <cfRule type="cellIs" dxfId="284" priority="966" operator="equal">
      <formula>"AN"</formula>
    </cfRule>
    <cfRule type="cellIs" dxfId="283" priority="967" operator="equal">
      <formula>"FALTA"</formula>
    </cfRule>
    <cfRule type="cellIs" dxfId="282" priority="968" operator="equal">
      <formula>"AD"</formula>
    </cfRule>
  </conditionalFormatting>
  <conditionalFormatting sqref="M6 J7:M7 K8:M8 K10:M11">
    <cfRule type="cellIs" dxfId="281" priority="5313" operator="equal">
      <formula>"DM"</formula>
    </cfRule>
    <cfRule type="cellIs" dxfId="280" priority="5314" operator="equal">
      <formula>"F"</formula>
    </cfRule>
    <cfRule type="cellIs" dxfId="279" priority="5315" operator="equal">
      <formula>"V"</formula>
    </cfRule>
    <cfRule type="cellIs" dxfId="278" priority="5316" operator="equal">
      <formula>"D"</formula>
    </cfRule>
    <cfRule type="cellIs" dxfId="277" priority="5317" operator="equal">
      <formula>"AF"</formula>
    </cfRule>
    <cfRule type="cellIs" dxfId="276" priority="5318" operator="equal">
      <formula>"AN"</formula>
    </cfRule>
    <cfRule type="cellIs" dxfId="275" priority="5319" operator="equal">
      <formula>"FALTA"</formula>
    </cfRule>
    <cfRule type="cellIs" dxfId="274" priority="5320" operator="equal">
      <formula>"AD"</formula>
    </cfRule>
  </conditionalFormatting>
  <conditionalFormatting sqref="M9">
    <cfRule type="cellIs" dxfId="273" priority="89" operator="equal">
      <formula>"DM"</formula>
    </cfRule>
    <cfRule type="cellIs" dxfId="272" priority="90" operator="equal">
      <formula>"F"</formula>
    </cfRule>
    <cfRule type="cellIs" dxfId="271" priority="91" operator="equal">
      <formula>"V"</formula>
    </cfRule>
    <cfRule type="cellIs" dxfId="270" priority="92" operator="equal">
      <formula>"D"</formula>
    </cfRule>
    <cfRule type="cellIs" dxfId="269" priority="93" operator="equal">
      <formula>"AF"</formula>
    </cfRule>
    <cfRule type="cellIs" dxfId="268" priority="94" operator="equal">
      <formula>"AN"</formula>
    </cfRule>
    <cfRule type="cellIs" dxfId="267" priority="95" operator="equal">
      <formula>"FALTA"</formula>
    </cfRule>
    <cfRule type="cellIs" dxfId="266" priority="96" operator="equal">
      <formula>"AD"</formula>
    </cfRule>
  </conditionalFormatting>
  <conditionalFormatting sqref="M12:M15">
    <cfRule type="cellIs" dxfId="265" priority="201" operator="equal">
      <formula>"DM"</formula>
    </cfRule>
    <cfRule type="cellIs" dxfId="264" priority="202" operator="equal">
      <formula>"F"</formula>
    </cfRule>
    <cfRule type="cellIs" dxfId="263" priority="203" operator="equal">
      <formula>"V"</formula>
    </cfRule>
    <cfRule type="cellIs" dxfId="262" priority="204" operator="equal">
      <formula>"D"</formula>
    </cfRule>
    <cfRule type="cellIs" dxfId="261" priority="205" operator="equal">
      <formula>"AF"</formula>
    </cfRule>
    <cfRule type="cellIs" dxfId="260" priority="206" operator="equal">
      <formula>"AN"</formula>
    </cfRule>
    <cfRule type="cellIs" dxfId="259" priority="207" operator="equal">
      <formula>"FALTA"</formula>
    </cfRule>
    <cfRule type="cellIs" dxfId="258" priority="208" operator="equal">
      <formula>"AD"</formula>
    </cfRule>
  </conditionalFormatting>
  <conditionalFormatting sqref="N6:N13">
    <cfRule type="cellIs" dxfId="257" priority="289" operator="equal">
      <formula>"DM"</formula>
    </cfRule>
    <cfRule type="cellIs" dxfId="256" priority="290" operator="equal">
      <formula>"F"</formula>
    </cfRule>
    <cfRule type="cellIs" dxfId="255" priority="291" operator="equal">
      <formula>"V"</formula>
    </cfRule>
    <cfRule type="cellIs" dxfId="254" priority="292" operator="equal">
      <formula>"D"</formula>
    </cfRule>
    <cfRule type="cellIs" dxfId="253" priority="293" operator="equal">
      <formula>"AF"</formula>
    </cfRule>
    <cfRule type="cellIs" dxfId="252" priority="294" operator="equal">
      <formula>"AN"</formula>
    </cfRule>
    <cfRule type="cellIs" dxfId="251" priority="295" operator="equal">
      <formula>"FALTA"</formula>
    </cfRule>
    <cfRule type="cellIs" dxfId="250" priority="296" operator="equal">
      <formula>"AD"</formula>
    </cfRule>
  </conditionalFormatting>
  <conditionalFormatting sqref="N31">
    <cfRule type="cellIs" dxfId="249" priority="185" operator="equal">
      <formula>"DM"</formula>
    </cfRule>
    <cfRule type="cellIs" dxfId="248" priority="186" operator="equal">
      <formula>"F"</formula>
    </cfRule>
    <cfRule type="cellIs" dxfId="247" priority="187" operator="equal">
      <formula>"V"</formula>
    </cfRule>
    <cfRule type="cellIs" dxfId="246" priority="188" operator="equal">
      <formula>"D"</formula>
    </cfRule>
    <cfRule type="cellIs" dxfId="245" priority="189" operator="equal">
      <formula>"AF"</formula>
    </cfRule>
    <cfRule type="cellIs" dxfId="244" priority="190" operator="equal">
      <formula>"AN"</formula>
    </cfRule>
    <cfRule type="cellIs" dxfId="243" priority="191" operator="equal">
      <formula>"FALTA"</formula>
    </cfRule>
    <cfRule type="cellIs" dxfId="242" priority="192" operator="equal">
      <formula>"AD"</formula>
    </cfRule>
  </conditionalFormatting>
  <conditionalFormatting sqref="N34">
    <cfRule type="cellIs" dxfId="241" priority="81" operator="equal">
      <formula>"DM"</formula>
    </cfRule>
    <cfRule type="cellIs" dxfId="240" priority="82" operator="equal">
      <formula>"F"</formula>
    </cfRule>
    <cfRule type="cellIs" dxfId="239" priority="83" operator="equal">
      <formula>"V"</formula>
    </cfRule>
    <cfRule type="cellIs" dxfId="238" priority="84" operator="equal">
      <formula>"D"</formula>
    </cfRule>
    <cfRule type="cellIs" dxfId="237" priority="85" operator="equal">
      <formula>"AF"</formula>
    </cfRule>
    <cfRule type="cellIs" dxfId="236" priority="86" operator="equal">
      <formula>"AN"</formula>
    </cfRule>
    <cfRule type="cellIs" dxfId="235" priority="87" operator="equal">
      <formula>"FALTA"</formula>
    </cfRule>
    <cfRule type="cellIs" dxfId="234" priority="88" operator="equal">
      <formula>"AD"</formula>
    </cfRule>
  </conditionalFormatting>
  <conditionalFormatting sqref="N39">
    <cfRule type="cellIs" dxfId="233" priority="73" operator="equal">
      <formula>"DM"</formula>
    </cfRule>
    <cfRule type="cellIs" dxfId="232" priority="74" operator="equal">
      <formula>"F"</formula>
    </cfRule>
    <cfRule type="cellIs" dxfId="231" priority="75" operator="equal">
      <formula>"V"</formula>
    </cfRule>
    <cfRule type="cellIs" dxfId="230" priority="76" operator="equal">
      <formula>"D"</formula>
    </cfRule>
    <cfRule type="cellIs" dxfId="229" priority="77" operator="equal">
      <formula>"AF"</formula>
    </cfRule>
    <cfRule type="cellIs" dxfId="228" priority="78" operator="equal">
      <formula>"AN"</formula>
    </cfRule>
    <cfRule type="cellIs" dxfId="227" priority="79" operator="equal">
      <formula>"FALTA"</formula>
    </cfRule>
    <cfRule type="cellIs" dxfId="226" priority="80" operator="equal">
      <formula>"AD"</formula>
    </cfRule>
  </conditionalFormatting>
  <conditionalFormatting sqref="N42">
    <cfRule type="cellIs" dxfId="225" priority="65" operator="equal">
      <formula>"DM"</formula>
    </cfRule>
    <cfRule type="cellIs" dxfId="224" priority="66" operator="equal">
      <formula>"F"</formula>
    </cfRule>
    <cfRule type="cellIs" dxfId="223" priority="67" operator="equal">
      <formula>"V"</formula>
    </cfRule>
    <cfRule type="cellIs" dxfId="222" priority="68" operator="equal">
      <formula>"D"</formula>
    </cfRule>
    <cfRule type="cellIs" dxfId="221" priority="69" operator="equal">
      <formula>"AF"</formula>
    </cfRule>
    <cfRule type="cellIs" dxfId="220" priority="70" operator="equal">
      <formula>"AN"</formula>
    </cfRule>
    <cfRule type="cellIs" dxfId="219" priority="71" operator="equal">
      <formula>"FALTA"</formula>
    </cfRule>
    <cfRule type="cellIs" dxfId="218" priority="72" operator="equal">
      <formula>"AD"</formula>
    </cfRule>
  </conditionalFormatting>
  <conditionalFormatting sqref="N14:O15 L16:N16 L17:P18">
    <cfRule type="cellIs" dxfId="217" priority="721" operator="equal">
      <formula>"DM"</formula>
    </cfRule>
    <cfRule type="cellIs" dxfId="216" priority="722" operator="equal">
      <formula>"F"</formula>
    </cfRule>
    <cfRule type="cellIs" dxfId="215" priority="723" operator="equal">
      <formula>"V"</formula>
    </cfRule>
    <cfRule type="cellIs" dxfId="214" priority="724" operator="equal">
      <formula>"D"</formula>
    </cfRule>
    <cfRule type="cellIs" dxfId="213" priority="725" operator="equal">
      <formula>"AF"</formula>
    </cfRule>
    <cfRule type="cellIs" dxfId="212" priority="726" operator="equal">
      <formula>"AN"</formula>
    </cfRule>
    <cfRule type="cellIs" dxfId="211" priority="727" operator="equal">
      <formula>"FALTA"</formula>
    </cfRule>
    <cfRule type="cellIs" dxfId="210" priority="728" operator="equal">
      <formula>"AD"</formula>
    </cfRule>
  </conditionalFormatting>
  <conditionalFormatting sqref="O6:O13">
    <cfRule type="cellIs" dxfId="209" priority="57" operator="equal">
      <formula>"DM"</formula>
    </cfRule>
    <cfRule type="cellIs" dxfId="208" priority="58" operator="equal">
      <formula>"F"</formula>
    </cfRule>
    <cfRule type="cellIs" dxfId="207" priority="59" operator="equal">
      <formula>"V"</formula>
    </cfRule>
    <cfRule type="cellIs" dxfId="206" priority="60" operator="equal">
      <formula>"D"</formula>
    </cfRule>
    <cfRule type="cellIs" dxfId="205" priority="61" operator="equal">
      <formula>"AF"</formula>
    </cfRule>
    <cfRule type="cellIs" dxfId="204" priority="62" operator="equal">
      <formula>"AN"</formula>
    </cfRule>
    <cfRule type="cellIs" dxfId="203" priority="63" operator="equal">
      <formula>"FALTA"</formula>
    </cfRule>
    <cfRule type="cellIs" dxfId="202" priority="64" operator="equal">
      <formula>"AD"</formula>
    </cfRule>
  </conditionalFormatting>
  <conditionalFormatting sqref="O16">
    <cfRule type="cellIs" dxfId="201" priority="209" operator="equal">
      <formula>"DM"</formula>
    </cfRule>
    <cfRule type="cellIs" dxfId="200" priority="210" operator="equal">
      <formula>"F"</formula>
    </cfRule>
    <cfRule type="cellIs" dxfId="199" priority="211" operator="equal">
      <formula>"V"</formula>
    </cfRule>
    <cfRule type="cellIs" dxfId="198" priority="212" operator="equal">
      <formula>"D"</formula>
    </cfRule>
    <cfRule type="cellIs" dxfId="197" priority="213" operator="equal">
      <formula>"AF"</formula>
    </cfRule>
    <cfRule type="cellIs" dxfId="196" priority="214" operator="equal">
      <formula>"AN"</formula>
    </cfRule>
    <cfRule type="cellIs" dxfId="195" priority="215" operator="equal">
      <formula>"FALTA"</formula>
    </cfRule>
    <cfRule type="cellIs" dxfId="194" priority="216" operator="equal">
      <formula>"AD"</formula>
    </cfRule>
  </conditionalFormatting>
  <conditionalFormatting sqref="O31">
    <cfRule type="cellIs" dxfId="193" priority="153" operator="equal">
      <formula>"DM"</formula>
    </cfRule>
    <cfRule type="cellIs" dxfId="192" priority="154" operator="equal">
      <formula>"F"</formula>
    </cfRule>
    <cfRule type="cellIs" dxfId="191" priority="155" operator="equal">
      <formula>"V"</formula>
    </cfRule>
    <cfRule type="cellIs" dxfId="190" priority="156" operator="equal">
      <formula>"D"</formula>
    </cfRule>
    <cfRule type="cellIs" dxfId="189" priority="157" operator="equal">
      <formula>"AF"</formula>
    </cfRule>
    <cfRule type="cellIs" dxfId="188" priority="158" operator="equal">
      <formula>"AN"</formula>
    </cfRule>
    <cfRule type="cellIs" dxfId="187" priority="159" operator="equal">
      <formula>"FALTA"</formula>
    </cfRule>
    <cfRule type="cellIs" dxfId="186" priority="160" operator="equal">
      <formula>"AD"</formula>
    </cfRule>
  </conditionalFormatting>
  <conditionalFormatting sqref="O34">
    <cfRule type="cellIs" dxfId="185" priority="49" operator="equal">
      <formula>"DM"</formula>
    </cfRule>
    <cfRule type="cellIs" dxfId="184" priority="50" operator="equal">
      <formula>"F"</formula>
    </cfRule>
    <cfRule type="cellIs" dxfId="183" priority="51" operator="equal">
      <formula>"V"</formula>
    </cfRule>
    <cfRule type="cellIs" dxfId="182" priority="52" operator="equal">
      <formula>"D"</formula>
    </cfRule>
    <cfRule type="cellIs" dxfId="181" priority="53" operator="equal">
      <formula>"AF"</formula>
    </cfRule>
    <cfRule type="cellIs" dxfId="180" priority="54" operator="equal">
      <formula>"AN"</formula>
    </cfRule>
    <cfRule type="cellIs" dxfId="179" priority="55" operator="equal">
      <formula>"FALTA"</formula>
    </cfRule>
    <cfRule type="cellIs" dxfId="178" priority="56" operator="equal">
      <formula>"AD"</formula>
    </cfRule>
  </conditionalFormatting>
  <conditionalFormatting sqref="O37">
    <cfRule type="cellIs" dxfId="177" priority="41" operator="equal">
      <formula>"DM"</formula>
    </cfRule>
    <cfRule type="cellIs" dxfId="176" priority="42" operator="equal">
      <formula>"F"</formula>
    </cfRule>
    <cfRule type="cellIs" dxfId="175" priority="43" operator="equal">
      <formula>"V"</formula>
    </cfRule>
    <cfRule type="cellIs" dxfId="174" priority="44" operator="equal">
      <formula>"D"</formula>
    </cfRule>
    <cfRule type="cellIs" dxfId="173" priority="45" operator="equal">
      <formula>"AF"</formula>
    </cfRule>
    <cfRule type="cellIs" dxfId="172" priority="46" operator="equal">
      <formula>"AN"</formula>
    </cfRule>
    <cfRule type="cellIs" dxfId="171" priority="47" operator="equal">
      <formula>"FALTA"</formula>
    </cfRule>
    <cfRule type="cellIs" dxfId="170" priority="48" operator="equal">
      <formula>"AD"</formula>
    </cfRule>
  </conditionalFormatting>
  <conditionalFormatting sqref="O46">
    <cfRule type="cellIs" dxfId="169" priority="33" operator="equal">
      <formula>"DM"</formula>
    </cfRule>
    <cfRule type="cellIs" dxfId="168" priority="34" operator="equal">
      <formula>"F"</formula>
    </cfRule>
    <cfRule type="cellIs" dxfId="167" priority="35" operator="equal">
      <formula>"V"</formula>
    </cfRule>
    <cfRule type="cellIs" dxfId="166" priority="36" operator="equal">
      <formula>"D"</formula>
    </cfRule>
    <cfRule type="cellIs" dxfId="165" priority="37" operator="equal">
      <formula>"AF"</formula>
    </cfRule>
    <cfRule type="cellIs" dxfId="164" priority="38" operator="equal">
      <formula>"AN"</formula>
    </cfRule>
    <cfRule type="cellIs" dxfId="163" priority="39" operator="equal">
      <formula>"FALTA"</formula>
    </cfRule>
    <cfRule type="cellIs" dxfId="162" priority="40" operator="equal">
      <formula>"AD"</formula>
    </cfRule>
  </conditionalFormatting>
  <conditionalFormatting sqref="P6:P16">
    <cfRule type="cellIs" dxfId="161" priority="105" operator="equal">
      <formula>"DM"</formula>
    </cfRule>
    <cfRule type="cellIs" dxfId="160" priority="106" operator="equal">
      <formula>"F"</formula>
    </cfRule>
    <cfRule type="cellIs" dxfId="159" priority="107" operator="equal">
      <formula>"V"</formula>
    </cfRule>
    <cfRule type="cellIs" dxfId="158" priority="108" operator="equal">
      <formula>"D"</formula>
    </cfRule>
    <cfRule type="cellIs" dxfId="157" priority="109" operator="equal">
      <formula>"AF"</formula>
    </cfRule>
    <cfRule type="cellIs" dxfId="156" priority="110" operator="equal">
      <formula>"AN"</formula>
    </cfRule>
    <cfRule type="cellIs" dxfId="155" priority="111" operator="equal">
      <formula>"FALTA"</formula>
    </cfRule>
    <cfRule type="cellIs" dxfId="154" priority="112" operator="equal">
      <formula>"AD"</formula>
    </cfRule>
  </conditionalFormatting>
  <conditionalFormatting sqref="P19:P23 P34">
    <cfRule type="cellIs" dxfId="153" priority="249" operator="equal">
      <formula>"DM"</formula>
    </cfRule>
    <cfRule type="cellIs" dxfId="152" priority="250" operator="equal">
      <formula>"F"</formula>
    </cfRule>
    <cfRule type="cellIs" dxfId="151" priority="251" operator="equal">
      <formula>"V"</formula>
    </cfRule>
    <cfRule type="cellIs" dxfId="150" priority="252" operator="equal">
      <formula>"D"</formula>
    </cfRule>
    <cfRule type="cellIs" dxfId="149" priority="253" operator="equal">
      <formula>"AF"</formula>
    </cfRule>
    <cfRule type="cellIs" dxfId="148" priority="254" operator="equal">
      <formula>"AN"</formula>
    </cfRule>
    <cfRule type="cellIs" dxfId="147" priority="255" operator="equal">
      <formula>"FALTA"</formula>
    </cfRule>
    <cfRule type="cellIs" dxfId="146" priority="256" operator="equal">
      <formula>"AD"</formula>
    </cfRule>
  </conditionalFormatting>
  <conditionalFormatting sqref="P29">
    <cfRule type="cellIs" dxfId="145" priority="425" operator="equal">
      <formula>"DM"</formula>
    </cfRule>
    <cfRule type="cellIs" dxfId="144" priority="426" operator="equal">
      <formula>"F"</formula>
    </cfRule>
    <cfRule type="cellIs" dxfId="143" priority="427" operator="equal">
      <formula>"V"</formula>
    </cfRule>
    <cfRule type="cellIs" dxfId="142" priority="428" operator="equal">
      <formula>"D"</formula>
    </cfRule>
    <cfRule type="cellIs" dxfId="141" priority="429" operator="equal">
      <formula>"AF"</formula>
    </cfRule>
    <cfRule type="cellIs" dxfId="140" priority="430" operator="equal">
      <formula>"AN"</formula>
    </cfRule>
    <cfRule type="cellIs" dxfId="139" priority="431" operator="equal">
      <formula>"FALTA"</formula>
    </cfRule>
    <cfRule type="cellIs" dxfId="138" priority="432" operator="equal">
      <formula>"AD"</formula>
    </cfRule>
  </conditionalFormatting>
  <conditionalFormatting sqref="P31:P32">
    <cfRule type="cellIs" dxfId="137" priority="1" operator="equal">
      <formula>"DM"</formula>
    </cfRule>
    <cfRule type="cellIs" dxfId="136" priority="2" operator="equal">
      <formula>"F"</formula>
    </cfRule>
    <cfRule type="cellIs" dxfId="135" priority="3" operator="equal">
      <formula>"V"</formula>
    </cfRule>
    <cfRule type="cellIs" dxfId="134" priority="4" operator="equal">
      <formula>"D"</formula>
    </cfRule>
    <cfRule type="cellIs" dxfId="133" priority="5" operator="equal">
      <formula>"AF"</formula>
    </cfRule>
    <cfRule type="cellIs" dxfId="132" priority="6" operator="equal">
      <formula>"AN"</formula>
    </cfRule>
    <cfRule type="cellIs" dxfId="131" priority="7" operator="equal">
      <formula>"FALTA"</formula>
    </cfRule>
    <cfRule type="cellIs" dxfId="130" priority="8" operator="equal">
      <formula>"AD"</formula>
    </cfRule>
  </conditionalFormatting>
  <conditionalFormatting sqref="P39">
    <cfRule type="cellIs" dxfId="129" priority="9" operator="equal">
      <formula>"DM"</formula>
    </cfRule>
    <cfRule type="cellIs" dxfId="128" priority="10" operator="equal">
      <formula>"F"</formula>
    </cfRule>
    <cfRule type="cellIs" dxfId="127" priority="11" operator="equal">
      <formula>"V"</formula>
    </cfRule>
    <cfRule type="cellIs" dxfId="126" priority="12" operator="equal">
      <formula>"D"</formula>
    </cfRule>
    <cfRule type="cellIs" dxfId="125" priority="13" operator="equal">
      <formula>"AF"</formula>
    </cfRule>
    <cfRule type="cellIs" dxfId="124" priority="14" operator="equal">
      <formula>"AN"</formula>
    </cfRule>
    <cfRule type="cellIs" dxfId="123" priority="15" operator="equal">
      <formula>"FALTA"</formula>
    </cfRule>
    <cfRule type="cellIs" dxfId="122" priority="16" operator="equal">
      <formula>"AD"</formula>
    </cfRule>
  </conditionalFormatting>
  <conditionalFormatting sqref="P46">
    <cfRule type="cellIs" dxfId="121" priority="17" operator="equal">
      <formula>"DM"</formula>
    </cfRule>
    <cfRule type="cellIs" dxfId="120" priority="18" operator="equal">
      <formula>"F"</formula>
    </cfRule>
    <cfRule type="cellIs" dxfId="119" priority="19" operator="equal">
      <formula>"V"</formula>
    </cfRule>
    <cfRule type="cellIs" dxfId="118" priority="20" operator="equal">
      <formula>"D"</formula>
    </cfRule>
    <cfRule type="cellIs" dxfId="117" priority="21" operator="equal">
      <formula>"AF"</formula>
    </cfRule>
    <cfRule type="cellIs" dxfId="116" priority="22" operator="equal">
      <formula>"AN"</formula>
    </cfRule>
    <cfRule type="cellIs" dxfId="115" priority="23" operator="equal">
      <formula>"FALTA"</formula>
    </cfRule>
    <cfRule type="cellIs" dxfId="114" priority="24" operator="equal">
      <formula>"AD"</formula>
    </cfRule>
  </conditionalFormatting>
  <conditionalFormatting sqref="Q6:Q34">
    <cfRule type="cellIs" dxfId="113" priority="409" operator="equal">
      <formula>"DM"</formula>
    </cfRule>
    <cfRule type="cellIs" dxfId="112" priority="410" operator="equal">
      <formula>"F"</formula>
    </cfRule>
    <cfRule type="cellIs" dxfId="111" priority="411" operator="equal">
      <formula>"V"</formula>
    </cfRule>
    <cfRule type="cellIs" dxfId="110" priority="412" operator="equal">
      <formula>"D"</formula>
    </cfRule>
    <cfRule type="cellIs" dxfId="109" priority="413" operator="equal">
      <formula>"AF"</formula>
    </cfRule>
    <cfRule type="cellIs" dxfId="108" priority="414" operator="equal">
      <formula>"AN"</formula>
    </cfRule>
    <cfRule type="cellIs" dxfId="107" priority="415" operator="equal">
      <formula>"FALTA"</formula>
    </cfRule>
    <cfRule type="cellIs" dxfId="106" priority="416" operator="equal">
      <formula>"AD"</formula>
    </cfRule>
  </conditionalFormatting>
  <pageMargins left="0.52" right="0.15748031496062992" top="0.28000000000000003" bottom="0.55000000000000004" header="0.15748031496062992" footer="0.15748031496062992"/>
  <pageSetup paperSize="9" scale="5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T153"/>
  <sheetViews>
    <sheetView view="pageBreakPreview" zoomScale="60" zoomScaleNormal="60" workbookViewId="0">
      <selection activeCell="K29" sqref="K29"/>
    </sheetView>
  </sheetViews>
  <sheetFormatPr baseColWidth="10" defaultColWidth="34.33203125" defaultRowHeight="14.4" x14ac:dyDescent="0.3"/>
  <cols>
    <col min="1" max="1" width="9.44140625" customWidth="1"/>
    <col min="2" max="2" width="13.44140625" style="58" hidden="1" customWidth="1"/>
    <col min="3" max="3" width="16.44140625" style="58" hidden="1" customWidth="1"/>
    <col min="4" max="4" width="17.5546875" style="60" hidden="1" customWidth="1"/>
    <col min="5" max="5" width="27" hidden="1" customWidth="1"/>
    <col min="6" max="6" width="51.33203125" customWidth="1"/>
    <col min="7" max="7" width="16.33203125" style="60" hidden="1" customWidth="1"/>
    <col min="8" max="8" width="12.44140625" hidden="1" customWidth="1"/>
    <col min="9" max="9" width="24.33203125" customWidth="1"/>
    <col min="10" max="10" width="16.88671875" customWidth="1"/>
    <col min="11" max="11" width="18.109375" customWidth="1"/>
    <col min="12" max="12" width="18" customWidth="1"/>
    <col min="13" max="13" width="16.6640625" customWidth="1"/>
    <col min="14" max="14" width="15.33203125" customWidth="1"/>
    <col min="15" max="15" width="19.109375" customWidth="1"/>
    <col min="16" max="16" width="20.88671875" customWidth="1"/>
    <col min="17" max="17" width="26" customWidth="1"/>
    <col min="18" max="18" width="31.6640625" customWidth="1"/>
    <col min="19" max="19" width="27.5546875" bestFit="1" customWidth="1"/>
    <col min="20" max="20" width="33.88671875" bestFit="1" customWidth="1"/>
  </cols>
  <sheetData>
    <row r="1" spans="1:20" ht="23.4" x14ac:dyDescent="0.3">
      <c r="F1" s="192" t="s">
        <v>283</v>
      </c>
      <c r="G1" s="192"/>
      <c r="H1" s="192"/>
      <c r="I1" s="192"/>
      <c r="J1" s="192"/>
      <c r="K1" s="192"/>
      <c r="L1" s="192"/>
      <c r="M1" s="192"/>
      <c r="N1" s="192"/>
      <c r="O1" s="192"/>
    </row>
    <row r="2" spans="1:20" ht="23.4" x14ac:dyDescent="0.3">
      <c r="F2" s="193" t="s">
        <v>359</v>
      </c>
      <c r="G2" s="193"/>
      <c r="H2" s="193"/>
      <c r="I2" s="193"/>
      <c r="J2" s="193"/>
      <c r="K2" s="193"/>
      <c r="L2" s="193"/>
      <c r="M2" s="193"/>
      <c r="N2" s="193"/>
      <c r="O2" s="193"/>
    </row>
    <row r="3" spans="1:20" ht="17.399999999999999" x14ac:dyDescent="0.3">
      <c r="F3" s="194" t="s">
        <v>360</v>
      </c>
      <c r="G3" s="194"/>
      <c r="H3" s="194"/>
      <c r="I3" s="194"/>
      <c r="J3" s="194"/>
      <c r="K3" s="194"/>
      <c r="L3" s="194"/>
      <c r="M3" s="194"/>
      <c r="N3" s="194"/>
      <c r="O3" s="194"/>
    </row>
    <row r="4" spans="1:20" ht="17.399999999999999" x14ac:dyDescent="0.3">
      <c r="A4" s="5"/>
      <c r="B4" s="5" t="s">
        <v>138</v>
      </c>
      <c r="C4" s="5" t="s">
        <v>1</v>
      </c>
      <c r="D4" s="32" t="s">
        <v>284</v>
      </c>
      <c r="E4" s="5"/>
      <c r="J4" s="135">
        <v>45278</v>
      </c>
      <c r="K4" s="135">
        <v>45279</v>
      </c>
      <c r="L4" s="135">
        <v>45280</v>
      </c>
      <c r="M4" s="135">
        <v>45281</v>
      </c>
      <c r="N4" s="135">
        <v>45282</v>
      </c>
      <c r="O4" s="135">
        <v>45283</v>
      </c>
      <c r="P4" s="135">
        <v>45284</v>
      </c>
      <c r="Q4" s="34"/>
      <c r="R4" s="34"/>
      <c r="S4" s="34"/>
      <c r="T4" s="45"/>
    </row>
    <row r="5" spans="1:20" ht="44.25" customHeight="1" x14ac:dyDescent="0.4">
      <c r="A5" s="35" t="s">
        <v>3</v>
      </c>
      <c r="B5" s="36" t="s">
        <v>4</v>
      </c>
      <c r="C5" s="36" t="s">
        <v>157</v>
      </c>
      <c r="D5" s="37" t="s">
        <v>5</v>
      </c>
      <c r="E5" s="37" t="s">
        <v>158</v>
      </c>
      <c r="F5" s="37" t="s">
        <v>159</v>
      </c>
      <c r="G5" s="37" t="s">
        <v>7</v>
      </c>
      <c r="H5" s="38" t="s">
        <v>8</v>
      </c>
      <c r="I5" s="37" t="s">
        <v>9</v>
      </c>
      <c r="J5" s="9" t="s">
        <v>361</v>
      </c>
      <c r="K5" s="9" t="s">
        <v>362</v>
      </c>
      <c r="L5" s="9" t="s">
        <v>363</v>
      </c>
      <c r="M5" s="9" t="s">
        <v>364</v>
      </c>
      <c r="N5" s="9" t="s">
        <v>365</v>
      </c>
      <c r="O5" s="9" t="s">
        <v>366</v>
      </c>
      <c r="P5" s="136" t="s">
        <v>367</v>
      </c>
      <c r="Q5" s="40" t="s">
        <v>10</v>
      </c>
      <c r="R5" s="40" t="s">
        <v>167</v>
      </c>
      <c r="S5" s="40" t="s">
        <v>168</v>
      </c>
      <c r="T5" s="10" t="s">
        <v>13</v>
      </c>
    </row>
    <row r="6" spans="1:20" ht="21" x14ac:dyDescent="0.3">
      <c r="A6" s="119">
        <v>1</v>
      </c>
      <c r="B6" s="109">
        <v>41768393</v>
      </c>
      <c r="C6" s="109" t="s">
        <v>88</v>
      </c>
      <c r="D6" s="95" t="s">
        <v>1</v>
      </c>
      <c r="E6" s="95" t="s">
        <v>170</v>
      </c>
      <c r="F6" s="107" t="s">
        <v>171</v>
      </c>
      <c r="G6" s="94" t="s">
        <v>17</v>
      </c>
      <c r="H6" s="95" t="s">
        <v>141</v>
      </c>
      <c r="I6" s="94" t="s">
        <v>177</v>
      </c>
      <c r="J6" s="11"/>
      <c r="K6" s="11"/>
      <c r="L6" s="11"/>
      <c r="M6" s="11"/>
      <c r="N6" s="11"/>
      <c r="O6" s="11"/>
      <c r="P6" s="137" t="s">
        <v>21</v>
      </c>
      <c r="Q6" s="105"/>
      <c r="R6" s="120"/>
      <c r="S6" s="51" t="s">
        <v>368</v>
      </c>
      <c r="T6" s="70">
        <f t="shared" ref="T6:T13" si="0">COUNTIFS(J6:O6,"FALTA")</f>
        <v>0</v>
      </c>
    </row>
    <row r="7" spans="1:20" ht="21" x14ac:dyDescent="0.3">
      <c r="A7" s="119">
        <v>2</v>
      </c>
      <c r="B7" s="109"/>
      <c r="C7" s="109"/>
      <c r="D7" s="95" t="s">
        <v>1</v>
      </c>
      <c r="E7" s="95" t="s">
        <v>170</v>
      </c>
      <c r="F7" s="107" t="s">
        <v>369</v>
      </c>
      <c r="G7" s="94" t="s">
        <v>176</v>
      </c>
      <c r="H7" s="95" t="s">
        <v>141</v>
      </c>
      <c r="I7" s="94" t="s">
        <v>177</v>
      </c>
      <c r="J7" s="11"/>
      <c r="K7" s="11"/>
      <c r="L7" s="11"/>
      <c r="M7" s="11"/>
      <c r="N7" s="11"/>
      <c r="O7" s="11"/>
      <c r="P7" s="137" t="s">
        <v>21</v>
      </c>
      <c r="Q7" s="105"/>
      <c r="R7" s="66"/>
      <c r="S7" s="51" t="s">
        <v>176</v>
      </c>
      <c r="T7" s="48">
        <f>COUNTIFS(J7:O7,"FALTA")</f>
        <v>0</v>
      </c>
    </row>
    <row r="8" spans="1:20" ht="21" x14ac:dyDescent="0.3">
      <c r="A8" s="119">
        <v>3</v>
      </c>
      <c r="B8" s="109">
        <v>40639281</v>
      </c>
      <c r="C8" s="109"/>
      <c r="D8" s="95" t="s">
        <v>1</v>
      </c>
      <c r="E8" s="95" t="s">
        <v>170</v>
      </c>
      <c r="F8" s="107" t="s">
        <v>370</v>
      </c>
      <c r="G8" s="94" t="s">
        <v>17</v>
      </c>
      <c r="H8" s="95" t="s">
        <v>141</v>
      </c>
      <c r="I8" s="132" t="s">
        <v>82</v>
      </c>
      <c r="J8" s="11"/>
      <c r="K8" s="11"/>
      <c r="L8" s="11"/>
      <c r="M8" s="11"/>
      <c r="N8" s="11"/>
      <c r="O8" s="11"/>
      <c r="P8" s="137" t="s">
        <v>21</v>
      </c>
      <c r="Q8" s="106"/>
      <c r="R8" s="104"/>
      <c r="S8" s="51" t="s">
        <v>371</v>
      </c>
      <c r="T8" s="48">
        <f>COUNTIFS(J8:O8,"FALTA")</f>
        <v>0</v>
      </c>
    </row>
    <row r="9" spans="1:20" ht="21" x14ac:dyDescent="0.3">
      <c r="A9" s="119">
        <v>4</v>
      </c>
      <c r="B9" s="109" t="s">
        <v>194</v>
      </c>
      <c r="C9" s="109" t="s">
        <v>88</v>
      </c>
      <c r="D9" s="95" t="s">
        <v>1</v>
      </c>
      <c r="E9" s="95" t="s">
        <v>170</v>
      </c>
      <c r="F9" s="1" t="s">
        <v>195</v>
      </c>
      <c r="G9" s="94" t="s">
        <v>17</v>
      </c>
      <c r="H9" s="95" t="s">
        <v>141</v>
      </c>
      <c r="I9" s="94" t="s">
        <v>172</v>
      </c>
      <c r="J9" s="11"/>
      <c r="K9" s="11"/>
      <c r="L9" s="11"/>
      <c r="M9" s="11"/>
      <c r="N9" s="11"/>
      <c r="O9" s="11"/>
      <c r="P9" s="137" t="s">
        <v>21</v>
      </c>
      <c r="Q9" s="105"/>
      <c r="R9" s="104"/>
      <c r="S9" s="51" t="s">
        <v>371</v>
      </c>
      <c r="T9" s="70">
        <f t="shared" si="0"/>
        <v>0</v>
      </c>
    </row>
    <row r="10" spans="1:20" ht="21" x14ac:dyDescent="0.3">
      <c r="A10" s="119">
        <v>5</v>
      </c>
      <c r="B10" s="109" t="s">
        <v>194</v>
      </c>
      <c r="C10" s="109" t="s">
        <v>88</v>
      </c>
      <c r="D10" s="95" t="s">
        <v>1</v>
      </c>
      <c r="E10" s="95" t="s">
        <v>170</v>
      </c>
      <c r="F10" s="1" t="s">
        <v>372</v>
      </c>
      <c r="G10" s="94" t="s">
        <v>17</v>
      </c>
      <c r="H10" s="95" t="s">
        <v>141</v>
      </c>
      <c r="I10" s="94" t="s">
        <v>192</v>
      </c>
      <c r="J10" s="11"/>
      <c r="K10" s="11"/>
      <c r="L10" s="11"/>
      <c r="M10" s="11"/>
      <c r="N10" s="11"/>
      <c r="O10" s="11"/>
      <c r="P10" s="137" t="s">
        <v>21</v>
      </c>
      <c r="Q10" s="105"/>
      <c r="R10" s="104"/>
      <c r="S10" s="51" t="s">
        <v>371</v>
      </c>
      <c r="T10" s="70">
        <f t="shared" si="0"/>
        <v>0</v>
      </c>
    </row>
    <row r="11" spans="1:20" ht="21" x14ac:dyDescent="0.3">
      <c r="A11" s="119">
        <v>6</v>
      </c>
      <c r="B11" s="109" t="s">
        <v>194</v>
      </c>
      <c r="C11" s="109" t="s">
        <v>88</v>
      </c>
      <c r="D11" s="95" t="s">
        <v>1</v>
      </c>
      <c r="E11" s="95" t="s">
        <v>170</v>
      </c>
      <c r="F11" s="1" t="s">
        <v>373</v>
      </c>
      <c r="G11" s="94" t="s">
        <v>17</v>
      </c>
      <c r="H11" s="95" t="s">
        <v>141</v>
      </c>
      <c r="I11" s="94" t="s">
        <v>142</v>
      </c>
      <c r="J11" s="11"/>
      <c r="K11" s="11"/>
      <c r="L11" s="11"/>
      <c r="M11" s="11"/>
      <c r="N11" s="11"/>
      <c r="O11" s="11"/>
      <c r="P11" s="137" t="s">
        <v>21</v>
      </c>
      <c r="Q11" s="105"/>
      <c r="R11" s="104"/>
      <c r="S11" s="51" t="s">
        <v>371</v>
      </c>
      <c r="T11" s="70">
        <f t="shared" si="0"/>
        <v>0</v>
      </c>
    </row>
    <row r="12" spans="1:20" ht="21" x14ac:dyDescent="0.3">
      <c r="A12" s="119">
        <v>7</v>
      </c>
      <c r="B12" s="109" t="s">
        <v>194</v>
      </c>
      <c r="C12" s="109" t="s">
        <v>88</v>
      </c>
      <c r="D12" s="95" t="s">
        <v>1</v>
      </c>
      <c r="E12" s="95" t="s">
        <v>170</v>
      </c>
      <c r="F12" s="1" t="s">
        <v>202</v>
      </c>
      <c r="G12" s="94" t="s">
        <v>17</v>
      </c>
      <c r="H12" s="95" t="s">
        <v>141</v>
      </c>
      <c r="I12" s="94" t="s">
        <v>192</v>
      </c>
      <c r="J12" s="11"/>
      <c r="K12" s="11"/>
      <c r="L12" s="11"/>
      <c r="M12" s="11"/>
      <c r="N12" s="11"/>
      <c r="O12" s="11"/>
      <c r="P12" s="137" t="s">
        <v>21</v>
      </c>
      <c r="Q12" s="105"/>
      <c r="R12" s="129"/>
      <c r="S12" s="51" t="s">
        <v>368</v>
      </c>
      <c r="T12" s="70">
        <f t="shared" si="0"/>
        <v>0</v>
      </c>
    </row>
    <row r="13" spans="1:20" ht="21" x14ac:dyDescent="0.3">
      <c r="A13" s="119">
        <v>8</v>
      </c>
      <c r="B13" s="19"/>
      <c r="C13" s="19"/>
      <c r="D13" s="20" t="s">
        <v>1</v>
      </c>
      <c r="E13" s="95" t="s">
        <v>170</v>
      </c>
      <c r="F13" s="110" t="s">
        <v>308</v>
      </c>
      <c r="G13" s="117" t="s">
        <v>176</v>
      </c>
      <c r="H13" s="95" t="s">
        <v>141</v>
      </c>
      <c r="I13" s="118" t="s">
        <v>309</v>
      </c>
      <c r="J13" s="11"/>
      <c r="K13" s="11"/>
      <c r="L13" s="11"/>
      <c r="M13" s="11"/>
      <c r="N13" s="11"/>
      <c r="O13" s="11"/>
      <c r="P13" s="137" t="s">
        <v>21</v>
      </c>
      <c r="Q13" s="106"/>
      <c r="R13" s="46"/>
      <c r="S13" s="51" t="s">
        <v>176</v>
      </c>
      <c r="T13" s="70">
        <f t="shared" si="0"/>
        <v>0</v>
      </c>
    </row>
    <row r="14" spans="1:20" ht="21" x14ac:dyDescent="0.3">
      <c r="A14" s="119">
        <v>9</v>
      </c>
      <c r="B14" s="109">
        <v>40639281</v>
      </c>
      <c r="C14" s="109"/>
      <c r="D14" s="95" t="s">
        <v>1</v>
      </c>
      <c r="E14" s="95" t="s">
        <v>170</v>
      </c>
      <c r="F14" s="107" t="s">
        <v>321</v>
      </c>
      <c r="G14" s="94" t="s">
        <v>17</v>
      </c>
      <c r="H14" s="95" t="s">
        <v>141</v>
      </c>
      <c r="I14" s="132" t="s">
        <v>82</v>
      </c>
      <c r="J14" s="11"/>
      <c r="K14" s="11"/>
      <c r="L14" s="11"/>
      <c r="M14" s="11"/>
      <c r="N14" s="11"/>
      <c r="O14" s="11"/>
      <c r="P14" s="137" t="s">
        <v>21</v>
      </c>
      <c r="Q14" s="106"/>
      <c r="R14" s="104"/>
      <c r="S14" s="51" t="s">
        <v>368</v>
      </c>
      <c r="T14" s="48">
        <f>COUNTIFS(J14:O14,"FALTA")</f>
        <v>0</v>
      </c>
    </row>
    <row r="15" spans="1:20" ht="21" x14ac:dyDescent="0.3">
      <c r="A15" s="119">
        <v>10</v>
      </c>
      <c r="B15" s="109" t="s">
        <v>194</v>
      </c>
      <c r="C15" s="109" t="s">
        <v>88</v>
      </c>
      <c r="D15" s="95" t="s">
        <v>1</v>
      </c>
      <c r="E15" s="95" t="s">
        <v>170</v>
      </c>
      <c r="F15" s="1" t="s">
        <v>374</v>
      </c>
      <c r="G15" s="94" t="s">
        <v>17</v>
      </c>
      <c r="H15" s="95" t="s">
        <v>141</v>
      </c>
      <c r="I15" s="94" t="s">
        <v>192</v>
      </c>
      <c r="J15" s="11"/>
      <c r="K15" s="11"/>
      <c r="L15" s="11"/>
      <c r="M15" s="11"/>
      <c r="N15" s="11"/>
      <c r="O15" s="11"/>
      <c r="P15" s="137" t="s">
        <v>21</v>
      </c>
      <c r="Q15" s="105"/>
      <c r="R15" s="104"/>
      <c r="S15" s="51" t="s">
        <v>371</v>
      </c>
      <c r="T15" s="70">
        <f t="shared" ref="T15:T24" si="1">COUNTIFS(J15:O15,"FALTA")</f>
        <v>0</v>
      </c>
    </row>
    <row r="16" spans="1:20" ht="21" x14ac:dyDescent="0.3">
      <c r="A16" s="119">
        <v>11</v>
      </c>
      <c r="B16" s="109" t="s">
        <v>194</v>
      </c>
      <c r="C16" s="109" t="s">
        <v>88</v>
      </c>
      <c r="D16" s="95" t="s">
        <v>1</v>
      </c>
      <c r="E16" s="95" t="s">
        <v>170</v>
      </c>
      <c r="F16" s="1" t="s">
        <v>316</v>
      </c>
      <c r="G16" s="94" t="s">
        <v>17</v>
      </c>
      <c r="H16" s="95" t="s">
        <v>141</v>
      </c>
      <c r="I16" s="94" t="s">
        <v>172</v>
      </c>
      <c r="J16" s="11"/>
      <c r="K16" s="11"/>
      <c r="L16" s="11"/>
      <c r="M16" s="11"/>
      <c r="N16" s="11"/>
      <c r="O16" s="11"/>
      <c r="P16" s="137" t="s">
        <v>21</v>
      </c>
      <c r="Q16" s="105"/>
      <c r="R16" s="104"/>
      <c r="S16" s="51" t="s">
        <v>371</v>
      </c>
      <c r="T16" s="70">
        <f t="shared" si="1"/>
        <v>0</v>
      </c>
    </row>
    <row r="17" spans="1:20" ht="21" x14ac:dyDescent="0.3">
      <c r="A17" s="119">
        <v>12</v>
      </c>
      <c r="B17" s="19">
        <v>48043619</v>
      </c>
      <c r="C17" s="19" t="s">
        <v>88</v>
      </c>
      <c r="D17" s="20" t="s">
        <v>1</v>
      </c>
      <c r="E17" s="95" t="s">
        <v>170</v>
      </c>
      <c r="F17" s="108" t="s">
        <v>331</v>
      </c>
      <c r="G17" s="21" t="s">
        <v>17</v>
      </c>
      <c r="H17" s="95" t="s">
        <v>141</v>
      </c>
      <c r="I17" s="20" t="s">
        <v>309</v>
      </c>
      <c r="J17" s="11"/>
      <c r="K17" s="11"/>
      <c r="L17" s="11"/>
      <c r="M17" s="11"/>
      <c r="N17" s="11"/>
      <c r="O17" s="11"/>
      <c r="P17" s="137" t="s">
        <v>21</v>
      </c>
      <c r="Q17" s="105"/>
      <c r="R17" s="129"/>
      <c r="S17" s="51" t="s">
        <v>368</v>
      </c>
      <c r="T17" s="70">
        <f t="shared" si="1"/>
        <v>0</v>
      </c>
    </row>
    <row r="18" spans="1:20" ht="21" x14ac:dyDescent="0.3">
      <c r="A18" s="119">
        <v>13</v>
      </c>
      <c r="B18" s="19">
        <v>48043619</v>
      </c>
      <c r="C18" s="19" t="s">
        <v>88</v>
      </c>
      <c r="D18" s="20" t="s">
        <v>1</v>
      </c>
      <c r="E18" s="95" t="s">
        <v>170</v>
      </c>
      <c r="F18" s="108" t="s">
        <v>326</v>
      </c>
      <c r="G18" s="21" t="s">
        <v>17</v>
      </c>
      <c r="H18" s="95" t="s">
        <v>141</v>
      </c>
      <c r="I18" s="20" t="s">
        <v>375</v>
      </c>
      <c r="J18" s="11"/>
      <c r="K18" s="11"/>
      <c r="L18" s="11"/>
      <c r="M18" s="11"/>
      <c r="N18" s="11"/>
      <c r="O18" s="11"/>
      <c r="P18" s="137" t="s">
        <v>21</v>
      </c>
      <c r="Q18" s="105"/>
      <c r="R18" s="104"/>
      <c r="S18" s="51" t="s">
        <v>371</v>
      </c>
      <c r="T18" s="70">
        <f t="shared" si="1"/>
        <v>0</v>
      </c>
    </row>
    <row r="19" spans="1:20" ht="21" x14ac:dyDescent="0.3">
      <c r="A19" s="119">
        <v>14</v>
      </c>
      <c r="B19" s="19">
        <v>48043619</v>
      </c>
      <c r="C19" s="19" t="s">
        <v>88</v>
      </c>
      <c r="D19" s="20" t="s">
        <v>1</v>
      </c>
      <c r="E19" s="95" t="s">
        <v>170</v>
      </c>
      <c r="F19" s="108" t="s">
        <v>328</v>
      </c>
      <c r="G19" s="21" t="s">
        <v>17</v>
      </c>
      <c r="H19" s="95" t="s">
        <v>141</v>
      </c>
      <c r="I19" s="20" t="s">
        <v>184</v>
      </c>
      <c r="J19" s="11"/>
      <c r="K19" s="11"/>
      <c r="L19" s="11"/>
      <c r="M19" s="11"/>
      <c r="N19" s="11"/>
      <c r="O19" s="11"/>
      <c r="P19" s="137" t="s">
        <v>21</v>
      </c>
      <c r="Q19" s="105"/>
      <c r="R19" s="104"/>
      <c r="S19" s="51" t="s">
        <v>371</v>
      </c>
      <c r="T19" s="70">
        <f t="shared" si="1"/>
        <v>0</v>
      </c>
    </row>
    <row r="20" spans="1:20" ht="21" x14ac:dyDescent="0.3">
      <c r="A20" s="119">
        <v>15</v>
      </c>
      <c r="B20" s="19">
        <v>48043619</v>
      </c>
      <c r="C20" s="19" t="s">
        <v>88</v>
      </c>
      <c r="D20" s="20" t="s">
        <v>1</v>
      </c>
      <c r="E20" s="95" t="s">
        <v>170</v>
      </c>
      <c r="F20" s="108" t="s">
        <v>217</v>
      </c>
      <c r="G20" s="21" t="s">
        <v>17</v>
      </c>
      <c r="H20" s="95" t="s">
        <v>141</v>
      </c>
      <c r="I20" s="94" t="s">
        <v>172</v>
      </c>
      <c r="J20" s="11"/>
      <c r="K20" s="11"/>
      <c r="L20" s="11"/>
      <c r="M20" s="11"/>
      <c r="N20" s="11"/>
      <c r="O20" s="11"/>
      <c r="P20" s="137" t="s">
        <v>21</v>
      </c>
      <c r="Q20" s="105"/>
      <c r="R20" s="129"/>
      <c r="S20" s="51" t="s">
        <v>368</v>
      </c>
      <c r="T20" s="70">
        <f t="shared" si="1"/>
        <v>0</v>
      </c>
    </row>
    <row r="21" spans="1:20" ht="21" x14ac:dyDescent="0.3">
      <c r="A21" s="119">
        <v>16</v>
      </c>
      <c r="B21" s="109" t="s">
        <v>194</v>
      </c>
      <c r="C21" s="109" t="s">
        <v>88</v>
      </c>
      <c r="D21" s="95" t="s">
        <v>1</v>
      </c>
      <c r="E21" s="95" t="s">
        <v>170</v>
      </c>
      <c r="F21" s="1" t="s">
        <v>219</v>
      </c>
      <c r="G21" s="94" t="s">
        <v>17</v>
      </c>
      <c r="H21" s="95" t="s">
        <v>141</v>
      </c>
      <c r="I21" s="94" t="s">
        <v>142</v>
      </c>
      <c r="J21" s="11"/>
      <c r="K21" s="11"/>
      <c r="L21" s="11"/>
      <c r="M21" s="11"/>
      <c r="N21" s="11"/>
      <c r="O21" s="11"/>
      <c r="P21" s="137" t="s">
        <v>21</v>
      </c>
      <c r="Q21" s="105"/>
      <c r="R21" s="129"/>
      <c r="S21" s="51" t="s">
        <v>371</v>
      </c>
      <c r="T21" s="70">
        <f t="shared" si="1"/>
        <v>0</v>
      </c>
    </row>
    <row r="22" spans="1:20" ht="21" x14ac:dyDescent="0.3">
      <c r="A22" s="119">
        <v>17</v>
      </c>
      <c r="B22" s="19">
        <v>48043619</v>
      </c>
      <c r="C22" s="19" t="s">
        <v>88</v>
      </c>
      <c r="D22" s="20" t="s">
        <v>1</v>
      </c>
      <c r="E22" s="95" t="s">
        <v>170</v>
      </c>
      <c r="F22" s="108" t="s">
        <v>376</v>
      </c>
      <c r="G22" s="21" t="s">
        <v>17</v>
      </c>
      <c r="H22" s="95" t="s">
        <v>141</v>
      </c>
      <c r="I22" s="20" t="s">
        <v>184</v>
      </c>
      <c r="J22" s="11"/>
      <c r="K22" s="11"/>
      <c r="L22" s="11"/>
      <c r="M22" s="11"/>
      <c r="N22" s="11"/>
      <c r="O22" s="11"/>
      <c r="P22" s="137" t="s">
        <v>21</v>
      </c>
      <c r="Q22" s="105"/>
      <c r="R22" s="129"/>
      <c r="S22" s="51" t="s">
        <v>368</v>
      </c>
      <c r="T22" s="70">
        <f t="shared" si="1"/>
        <v>0</v>
      </c>
    </row>
    <row r="23" spans="1:20" ht="21" x14ac:dyDescent="0.3">
      <c r="A23" s="119">
        <v>18</v>
      </c>
      <c r="B23" s="19" t="s">
        <v>244</v>
      </c>
      <c r="C23" s="109" t="s">
        <v>88</v>
      </c>
      <c r="D23" s="102" t="s">
        <v>113</v>
      </c>
      <c r="E23" s="102" t="s">
        <v>170</v>
      </c>
      <c r="F23" s="107" t="s">
        <v>377</v>
      </c>
      <c r="G23" s="98" t="s">
        <v>17</v>
      </c>
      <c r="H23" s="95" t="s">
        <v>141</v>
      </c>
      <c r="I23" s="131" t="s">
        <v>82</v>
      </c>
      <c r="J23" s="11"/>
      <c r="K23" s="11"/>
      <c r="L23" s="11"/>
      <c r="M23" s="11"/>
      <c r="N23" s="11"/>
      <c r="O23" s="11"/>
      <c r="P23" s="137" t="s">
        <v>21</v>
      </c>
      <c r="Q23" s="106"/>
      <c r="R23" s="130"/>
      <c r="S23" s="51" t="s">
        <v>368</v>
      </c>
      <c r="T23" s="70">
        <f>COUNTIFS(J23:O23,"FALTA")</f>
        <v>0</v>
      </c>
    </row>
    <row r="24" spans="1:20" ht="21" x14ac:dyDescent="0.3">
      <c r="A24" s="119">
        <v>19</v>
      </c>
      <c r="B24" s="109" t="s">
        <v>194</v>
      </c>
      <c r="C24" s="109" t="s">
        <v>88</v>
      </c>
      <c r="D24" s="95" t="s">
        <v>1</v>
      </c>
      <c r="E24" s="95" t="s">
        <v>170</v>
      </c>
      <c r="F24" s="1" t="s">
        <v>378</v>
      </c>
      <c r="G24" s="94" t="s">
        <v>17</v>
      </c>
      <c r="H24" s="95" t="s">
        <v>141</v>
      </c>
      <c r="I24" s="94" t="s">
        <v>142</v>
      </c>
      <c r="J24" s="11"/>
      <c r="K24" s="11"/>
      <c r="L24" s="11"/>
      <c r="M24" s="11"/>
      <c r="N24" s="11"/>
      <c r="O24" s="11"/>
      <c r="P24" s="137" t="s">
        <v>21</v>
      </c>
      <c r="Q24" s="105"/>
      <c r="R24" s="129" t="s">
        <v>190</v>
      </c>
      <c r="S24" s="51" t="s">
        <v>371</v>
      </c>
      <c r="T24" s="70">
        <f t="shared" si="1"/>
        <v>0</v>
      </c>
    </row>
    <row r="25" spans="1:20" ht="25.5" customHeight="1" x14ac:dyDescent="0.3">
      <c r="A25" s="119">
        <v>20</v>
      </c>
      <c r="B25" s="19" t="s">
        <v>244</v>
      </c>
      <c r="C25" s="109" t="s">
        <v>88</v>
      </c>
      <c r="D25" s="102" t="s">
        <v>113</v>
      </c>
      <c r="E25" s="102" t="s">
        <v>170</v>
      </c>
      <c r="F25" s="107" t="s">
        <v>341</v>
      </c>
      <c r="G25" s="98" t="s">
        <v>17</v>
      </c>
      <c r="H25" s="95" t="s">
        <v>141</v>
      </c>
      <c r="I25" s="131" t="s">
        <v>82</v>
      </c>
      <c r="J25" s="11"/>
      <c r="K25" s="11"/>
      <c r="L25" s="11"/>
      <c r="M25" s="11"/>
      <c r="N25" s="11"/>
      <c r="O25" s="11"/>
      <c r="P25" s="137" t="s">
        <v>21</v>
      </c>
      <c r="Q25" s="106"/>
      <c r="R25" s="104"/>
      <c r="S25" s="51" t="s">
        <v>371</v>
      </c>
      <c r="T25" s="70">
        <f>COUNTIFS(J25:O25,"FALTA")</f>
        <v>0</v>
      </c>
    </row>
    <row r="26" spans="1:20" ht="21" x14ac:dyDescent="0.3">
      <c r="A26" s="119">
        <v>21</v>
      </c>
      <c r="B26" s="109" t="s">
        <v>194</v>
      </c>
      <c r="C26" s="109" t="s">
        <v>88</v>
      </c>
      <c r="D26" s="95" t="s">
        <v>1</v>
      </c>
      <c r="E26" s="95" t="s">
        <v>170</v>
      </c>
      <c r="F26" s="1" t="s">
        <v>345</v>
      </c>
      <c r="G26" s="94" t="s">
        <v>17</v>
      </c>
      <c r="H26" s="95" t="s">
        <v>141</v>
      </c>
      <c r="I26" s="94" t="s">
        <v>192</v>
      </c>
      <c r="J26" s="11"/>
      <c r="K26" s="11"/>
      <c r="L26" s="11"/>
      <c r="M26" s="11"/>
      <c r="N26" s="11"/>
      <c r="O26" s="11"/>
      <c r="P26" s="137" t="s">
        <v>21</v>
      </c>
      <c r="Q26" s="105"/>
      <c r="R26" s="104"/>
      <c r="S26" s="51" t="s">
        <v>371</v>
      </c>
      <c r="T26" s="70">
        <f t="shared" ref="T26" si="2">COUNTIFS(J26:O26,"FALTA")</f>
        <v>0</v>
      </c>
    </row>
    <row r="27" spans="1:20" ht="21" x14ac:dyDescent="0.3">
      <c r="A27" s="119">
        <v>22</v>
      </c>
      <c r="B27" s="19" t="s">
        <v>244</v>
      </c>
      <c r="C27" s="109" t="s">
        <v>88</v>
      </c>
      <c r="D27" s="102" t="s">
        <v>113</v>
      </c>
      <c r="E27" s="102" t="s">
        <v>170</v>
      </c>
      <c r="F27" s="107" t="s">
        <v>379</v>
      </c>
      <c r="G27" s="98" t="s">
        <v>17</v>
      </c>
      <c r="H27" s="95" t="s">
        <v>141</v>
      </c>
      <c r="I27" s="103" t="s">
        <v>251</v>
      </c>
      <c r="J27" s="11"/>
      <c r="K27" s="11"/>
      <c r="L27" s="11"/>
      <c r="M27" s="11"/>
      <c r="N27" s="11"/>
      <c r="O27" s="11"/>
      <c r="P27" s="137" t="s">
        <v>21</v>
      </c>
      <c r="Q27" s="106"/>
      <c r="R27" s="104"/>
      <c r="S27" s="51" t="s">
        <v>371</v>
      </c>
      <c r="T27" s="70">
        <f>COUNTIFS(J27:O27,"FALTA")</f>
        <v>0</v>
      </c>
    </row>
    <row r="28" spans="1:20" ht="21" x14ac:dyDescent="0.3">
      <c r="A28" s="119">
        <v>23</v>
      </c>
      <c r="B28" s="109" t="s">
        <v>194</v>
      </c>
      <c r="C28" s="109" t="s">
        <v>88</v>
      </c>
      <c r="D28" s="95" t="s">
        <v>1</v>
      </c>
      <c r="E28" s="95" t="s">
        <v>170</v>
      </c>
      <c r="F28" s="1" t="s">
        <v>380</v>
      </c>
      <c r="G28" s="94" t="s">
        <v>17</v>
      </c>
      <c r="H28" s="95" t="s">
        <v>141</v>
      </c>
      <c r="I28" s="94" t="s">
        <v>172</v>
      </c>
      <c r="J28" s="11"/>
      <c r="K28" s="11"/>
      <c r="L28" s="11"/>
      <c r="M28" s="11"/>
      <c r="N28" s="11"/>
      <c r="O28" s="11"/>
      <c r="P28" s="137" t="s">
        <v>21</v>
      </c>
      <c r="Q28" s="105"/>
      <c r="R28" s="104"/>
      <c r="S28" s="51" t="s">
        <v>371</v>
      </c>
      <c r="T28" s="70">
        <f t="shared" ref="T28:T29" si="3">COUNTIFS(J28:O28,"FALTA")</f>
        <v>0</v>
      </c>
    </row>
    <row r="29" spans="1:20" ht="21" x14ac:dyDescent="0.3">
      <c r="A29" s="119">
        <v>24</v>
      </c>
      <c r="B29" s="109" t="s">
        <v>194</v>
      </c>
      <c r="C29" s="109" t="s">
        <v>88</v>
      </c>
      <c r="D29" s="95" t="s">
        <v>1</v>
      </c>
      <c r="E29" s="95" t="s">
        <v>170</v>
      </c>
      <c r="F29" s="1" t="s">
        <v>381</v>
      </c>
      <c r="G29" s="94" t="s">
        <v>17</v>
      </c>
      <c r="H29" s="95" t="s">
        <v>141</v>
      </c>
      <c r="I29" s="94" t="s">
        <v>172</v>
      </c>
      <c r="J29" s="11"/>
      <c r="K29" s="11"/>
      <c r="L29" s="11"/>
      <c r="M29" s="11"/>
      <c r="N29" s="11"/>
      <c r="O29" s="11"/>
      <c r="P29" s="137" t="s">
        <v>21</v>
      </c>
      <c r="Q29" s="105"/>
      <c r="R29" s="129"/>
      <c r="S29" s="51" t="s">
        <v>368</v>
      </c>
      <c r="T29" s="70">
        <f t="shared" si="3"/>
        <v>0</v>
      </c>
    </row>
    <row r="30" spans="1:20" ht="28.8" x14ac:dyDescent="0.3">
      <c r="A30" s="119">
        <v>25</v>
      </c>
      <c r="B30" s="19" t="s">
        <v>244</v>
      </c>
      <c r="C30" s="109" t="s">
        <v>88</v>
      </c>
      <c r="D30" s="102" t="s">
        <v>113</v>
      </c>
      <c r="E30" s="102" t="s">
        <v>170</v>
      </c>
      <c r="F30" s="107" t="s">
        <v>245</v>
      </c>
      <c r="G30" s="98" t="s">
        <v>176</v>
      </c>
      <c r="H30" s="95" t="s">
        <v>141</v>
      </c>
      <c r="I30" s="103" t="s">
        <v>246</v>
      </c>
      <c r="J30" s="11"/>
      <c r="K30" s="11"/>
      <c r="L30" s="11"/>
      <c r="M30" s="11"/>
      <c r="N30" s="11"/>
      <c r="O30" s="11"/>
      <c r="P30" s="137" t="s">
        <v>21</v>
      </c>
      <c r="Q30" s="106"/>
      <c r="R30" s="104"/>
      <c r="S30" s="47" t="s">
        <v>382</v>
      </c>
      <c r="T30" s="70">
        <f>COUNTIFS(J30:O30,"FALTA")</f>
        <v>0</v>
      </c>
    </row>
    <row r="32" spans="1:20" ht="17.399999999999999" x14ac:dyDescent="0.3">
      <c r="A32" s="119"/>
      <c r="B32" s="19"/>
      <c r="C32" s="109"/>
      <c r="D32" s="102"/>
      <c r="E32" s="102"/>
      <c r="F32" s="107"/>
      <c r="G32" s="98"/>
      <c r="H32" s="102"/>
      <c r="I32" s="103"/>
      <c r="J32" s="11"/>
      <c r="K32" s="11"/>
      <c r="L32" s="11"/>
      <c r="M32" s="11"/>
      <c r="N32" s="11"/>
      <c r="O32" s="11"/>
      <c r="P32" s="101"/>
      <c r="Q32" s="104"/>
      <c r="R32" s="104"/>
      <c r="S32" s="47"/>
      <c r="T32" s="70"/>
    </row>
    <row r="33" spans="1:20" ht="17.399999999999999" x14ac:dyDescent="0.3">
      <c r="A33" s="121"/>
      <c r="B33" s="87"/>
      <c r="C33" s="111"/>
      <c r="D33" s="122"/>
      <c r="E33" s="122"/>
      <c r="F33" s="8"/>
      <c r="G33" s="123"/>
      <c r="H33" s="122"/>
      <c r="I33" s="124"/>
      <c r="J33" s="125"/>
      <c r="K33" s="125"/>
      <c r="L33" s="125"/>
      <c r="M33" s="125"/>
      <c r="N33" s="125"/>
      <c r="O33" s="125"/>
      <c r="P33" s="126"/>
      <c r="Q33" s="100"/>
      <c r="R33" s="100"/>
      <c r="S33" s="127"/>
      <c r="T33" s="128"/>
    </row>
    <row r="34" spans="1:20" x14ac:dyDescent="0.3">
      <c r="B34"/>
      <c r="C34"/>
      <c r="D34"/>
      <c r="G34"/>
    </row>
    <row r="35" spans="1:20" x14ac:dyDescent="0.3">
      <c r="B35"/>
      <c r="C35"/>
      <c r="D35"/>
      <c r="G35"/>
    </row>
    <row r="36" spans="1:20" ht="23.4" x14ac:dyDescent="0.3">
      <c r="F36" s="198" t="s">
        <v>383</v>
      </c>
      <c r="G36" s="198"/>
      <c r="H36" s="198"/>
      <c r="I36" s="198"/>
      <c r="J36" s="198"/>
      <c r="K36" s="198"/>
      <c r="L36" s="198"/>
      <c r="M36" s="198"/>
      <c r="N36" s="198"/>
      <c r="O36" s="198"/>
    </row>
    <row r="37" spans="1:20" ht="17.399999999999999" x14ac:dyDescent="0.3">
      <c r="F37" s="194" t="str">
        <f>+F3</f>
        <v>DEL LUNES 27 DE MAYO AL DOMINGO 02 DE JUNIO</v>
      </c>
      <c r="G37" s="194"/>
      <c r="H37" s="194"/>
      <c r="I37" s="194"/>
      <c r="J37" s="194"/>
      <c r="K37" s="194"/>
      <c r="L37" s="194"/>
      <c r="M37" s="194"/>
      <c r="N37" s="194"/>
      <c r="O37" s="194"/>
    </row>
    <row r="38" spans="1:20" ht="17.399999999999999" x14ac:dyDescent="0.3">
      <c r="A38" s="5"/>
      <c r="B38" s="5" t="s">
        <v>138</v>
      </c>
      <c r="C38" s="5" t="s">
        <v>1</v>
      </c>
      <c r="D38" s="32" t="s">
        <v>284</v>
      </c>
      <c r="E38" s="5"/>
      <c r="J38" s="34">
        <v>45278</v>
      </c>
      <c r="K38" s="34">
        <v>45279</v>
      </c>
      <c r="L38" s="34">
        <v>45280</v>
      </c>
      <c r="M38" s="34">
        <v>45281</v>
      </c>
      <c r="N38" s="34">
        <v>45282</v>
      </c>
      <c r="O38" s="34">
        <v>45283</v>
      </c>
      <c r="P38" s="34">
        <v>45284</v>
      </c>
      <c r="Q38" s="34"/>
      <c r="R38" s="34"/>
      <c r="S38" s="34"/>
      <c r="T38" s="45"/>
    </row>
    <row r="39" spans="1:20" ht="22.8" x14ac:dyDescent="0.4">
      <c r="A39" s="35" t="s">
        <v>3</v>
      </c>
      <c r="B39" s="36" t="s">
        <v>4</v>
      </c>
      <c r="C39" s="36" t="s">
        <v>157</v>
      </c>
      <c r="D39" s="37" t="s">
        <v>5</v>
      </c>
      <c r="E39" s="37" t="s">
        <v>158</v>
      </c>
      <c r="F39" s="37" t="s">
        <v>159</v>
      </c>
      <c r="G39" s="37" t="s">
        <v>7</v>
      </c>
      <c r="H39" s="38" t="s">
        <v>8</v>
      </c>
      <c r="I39" s="37" t="s">
        <v>9</v>
      </c>
      <c r="J39" s="9" t="str">
        <f>+Tabla3564686[[#Headers],[27-May]]</f>
        <v>27-May</v>
      </c>
      <c r="K39" s="9" t="str">
        <f>+Tabla3564686[[#Headers],[28-May]]</f>
        <v>28-May</v>
      </c>
      <c r="L39" s="9" t="str">
        <f>+Tabla3564686[[#Headers],[29-May]]</f>
        <v>29-May</v>
      </c>
      <c r="M39" s="9" t="str">
        <f>+Tabla3564686[[#Headers],[30-May]]</f>
        <v>30-May</v>
      </c>
      <c r="N39" s="9" t="str">
        <f>+Tabla3564686[[#Headers],[31-May]]</f>
        <v>31-May</v>
      </c>
      <c r="O39" s="9" t="str">
        <f>+Tabla3564686[[#Headers],[1-Jun]]</f>
        <v>1-Jun</v>
      </c>
      <c r="P39" s="17" t="str">
        <f>+Tabla3564686[[#Headers],[2-Jun]]</f>
        <v>2-Jun</v>
      </c>
      <c r="Q39" s="40" t="s">
        <v>10</v>
      </c>
      <c r="R39" s="40" t="s">
        <v>167</v>
      </c>
      <c r="S39" s="40" t="s">
        <v>168</v>
      </c>
      <c r="T39" s="10" t="s">
        <v>13</v>
      </c>
    </row>
    <row r="40" spans="1:20" ht="21" x14ac:dyDescent="0.3">
      <c r="A40" s="119">
        <v>1</v>
      </c>
      <c r="B40" s="109">
        <v>41768393</v>
      </c>
      <c r="C40" s="109" t="s">
        <v>88</v>
      </c>
      <c r="D40" s="95" t="s">
        <v>1</v>
      </c>
      <c r="E40" s="95" t="s">
        <v>170</v>
      </c>
      <c r="F40" s="107" t="s">
        <v>384</v>
      </c>
      <c r="G40" s="94" t="s">
        <v>17</v>
      </c>
      <c r="H40" s="95" t="s">
        <v>141</v>
      </c>
      <c r="I40" s="94" t="s">
        <v>142</v>
      </c>
      <c r="J40" s="11" t="s">
        <v>57</v>
      </c>
      <c r="K40" s="11" t="s">
        <v>57</v>
      </c>
      <c r="L40" s="11" t="s">
        <v>57</v>
      </c>
      <c r="M40" s="11" t="s">
        <v>57</v>
      </c>
      <c r="N40" s="11" t="s">
        <v>57</v>
      </c>
      <c r="O40" s="11" t="s">
        <v>57</v>
      </c>
      <c r="P40" s="11" t="s">
        <v>21</v>
      </c>
      <c r="Q40" s="105"/>
      <c r="R40" s="120" t="s">
        <v>190</v>
      </c>
      <c r="S40" s="51"/>
      <c r="T40" s="70">
        <f t="shared" ref="T40" si="4">COUNTIFS(J40:O40,"FALTA")</f>
        <v>6</v>
      </c>
    </row>
    <row r="41" spans="1:20" ht="21" x14ac:dyDescent="0.3">
      <c r="A41" s="119">
        <v>2</v>
      </c>
      <c r="B41" s="109"/>
      <c r="C41" s="109"/>
      <c r="D41" s="95" t="s">
        <v>1</v>
      </c>
      <c r="E41" s="95" t="s">
        <v>170</v>
      </c>
      <c r="F41" s="107" t="s">
        <v>385</v>
      </c>
      <c r="G41" s="94" t="s">
        <v>176</v>
      </c>
      <c r="H41" s="95" t="s">
        <v>141</v>
      </c>
      <c r="I41" s="94" t="s">
        <v>192</v>
      </c>
      <c r="J41" s="11"/>
      <c r="K41" s="11"/>
      <c r="L41" s="11"/>
      <c r="M41" s="11"/>
      <c r="N41" s="11"/>
      <c r="O41" s="11"/>
      <c r="P41" s="11" t="s">
        <v>21</v>
      </c>
      <c r="Q41" s="105"/>
      <c r="R41" s="66"/>
      <c r="S41" s="51"/>
      <c r="T41" s="70">
        <f>COUNTIFS(J41:O41,"FALTA")</f>
        <v>0</v>
      </c>
    </row>
    <row r="42" spans="1:20" ht="21" x14ac:dyDescent="0.3">
      <c r="A42" s="119">
        <v>3</v>
      </c>
      <c r="B42" s="109">
        <v>40639281</v>
      </c>
      <c r="C42" s="109"/>
      <c r="D42" s="95" t="s">
        <v>1</v>
      </c>
      <c r="E42" s="95" t="s">
        <v>170</v>
      </c>
      <c r="F42" s="107" t="s">
        <v>386</v>
      </c>
      <c r="G42" s="94" t="s">
        <v>17</v>
      </c>
      <c r="H42" s="95" t="s">
        <v>141</v>
      </c>
      <c r="I42" s="133" t="s">
        <v>142</v>
      </c>
      <c r="J42" s="11"/>
      <c r="K42" s="11"/>
      <c r="L42" s="11"/>
      <c r="M42" s="11"/>
      <c r="N42" s="11"/>
      <c r="O42" s="11"/>
      <c r="P42" s="11" t="s">
        <v>21</v>
      </c>
      <c r="Q42" s="106"/>
      <c r="R42" s="104"/>
      <c r="S42" s="51"/>
      <c r="T42" s="70">
        <f>COUNTIFS(J42:O42,"FALTA")</f>
        <v>0</v>
      </c>
    </row>
    <row r="43" spans="1:20" ht="21" x14ac:dyDescent="0.3">
      <c r="A43" s="119">
        <v>4</v>
      </c>
      <c r="B43" s="109" t="s">
        <v>194</v>
      </c>
      <c r="C43" s="109" t="s">
        <v>88</v>
      </c>
      <c r="D43" s="95" t="s">
        <v>1</v>
      </c>
      <c r="E43" s="95" t="s">
        <v>170</v>
      </c>
      <c r="F43" s="1" t="s">
        <v>387</v>
      </c>
      <c r="G43" s="94"/>
      <c r="H43" s="95"/>
      <c r="I43" s="133" t="s">
        <v>142</v>
      </c>
      <c r="J43" s="11"/>
      <c r="K43" s="11"/>
      <c r="L43" s="11"/>
      <c r="M43" s="11"/>
      <c r="N43" s="11"/>
      <c r="O43" s="11"/>
      <c r="P43" s="11" t="s">
        <v>21</v>
      </c>
      <c r="Q43" s="105"/>
      <c r="R43" s="104"/>
      <c r="S43" s="51"/>
      <c r="T43" s="70"/>
    </row>
    <row r="44" spans="1:20" ht="21" x14ac:dyDescent="0.3">
      <c r="A44" s="119">
        <v>5</v>
      </c>
      <c r="B44" s="109" t="s">
        <v>194</v>
      </c>
      <c r="C44" s="109" t="s">
        <v>88</v>
      </c>
      <c r="D44" s="95" t="s">
        <v>1</v>
      </c>
      <c r="E44" s="95" t="s">
        <v>170</v>
      </c>
      <c r="F44" s="1" t="s">
        <v>388</v>
      </c>
      <c r="G44" s="94"/>
      <c r="H44" s="95"/>
      <c r="I44" s="94" t="s">
        <v>192</v>
      </c>
      <c r="J44" s="11"/>
      <c r="K44" s="11"/>
      <c r="L44" s="11"/>
      <c r="M44" s="11"/>
      <c r="N44" s="11"/>
      <c r="O44" s="11"/>
      <c r="P44" s="11" t="s">
        <v>21</v>
      </c>
      <c r="Q44" s="105"/>
      <c r="R44" s="104"/>
      <c r="S44" s="51"/>
      <c r="T44" s="70"/>
    </row>
    <row r="45" spans="1:20" ht="21" x14ac:dyDescent="0.3">
      <c r="A45" s="119">
        <v>6</v>
      </c>
      <c r="B45" s="109" t="s">
        <v>194</v>
      </c>
      <c r="C45" s="109" t="s">
        <v>88</v>
      </c>
      <c r="D45" s="95" t="s">
        <v>1</v>
      </c>
      <c r="E45" s="95" t="s">
        <v>170</v>
      </c>
      <c r="F45" s="1"/>
      <c r="G45" s="94"/>
      <c r="H45" s="95"/>
      <c r="I45" s="94"/>
      <c r="J45" s="11"/>
      <c r="K45" s="11"/>
      <c r="L45" s="11"/>
      <c r="M45" s="11"/>
      <c r="N45" s="11"/>
      <c r="O45" s="11"/>
      <c r="P45" s="11"/>
      <c r="Q45" s="105"/>
      <c r="R45" s="104"/>
      <c r="S45" s="51"/>
      <c r="T45" s="70"/>
    </row>
    <row r="46" spans="1:20" ht="21" x14ac:dyDescent="0.3">
      <c r="A46" s="119">
        <v>7</v>
      </c>
      <c r="B46" s="109" t="s">
        <v>194</v>
      </c>
      <c r="C46" s="109" t="s">
        <v>88</v>
      </c>
      <c r="D46" s="95" t="s">
        <v>1</v>
      </c>
      <c r="E46" s="95" t="s">
        <v>170</v>
      </c>
      <c r="F46" s="1"/>
      <c r="G46" s="94"/>
      <c r="H46" s="95"/>
      <c r="I46" s="94"/>
      <c r="J46" s="11"/>
      <c r="K46" s="11"/>
      <c r="L46" s="11"/>
      <c r="M46" s="11"/>
      <c r="N46" s="11"/>
      <c r="O46" s="11"/>
      <c r="P46" s="11"/>
      <c r="Q46" s="105"/>
      <c r="R46" s="129"/>
      <c r="S46" s="51"/>
      <c r="T46" s="70"/>
    </row>
    <row r="47" spans="1:20" x14ac:dyDescent="0.3">
      <c r="B47"/>
      <c r="C47"/>
      <c r="D47"/>
      <c r="G47"/>
    </row>
    <row r="48" spans="1:20" x14ac:dyDescent="0.3">
      <c r="B48" s="111"/>
      <c r="C48" s="111"/>
      <c r="D48" s="97"/>
      <c r="E48" s="96"/>
      <c r="F48" s="112"/>
      <c r="G48" s="113"/>
      <c r="H48" s="100"/>
      <c r="I48" s="100"/>
    </row>
    <row r="49" spans="1:9" ht="17.399999999999999" x14ac:dyDescent="0.3">
      <c r="A49" s="59" t="s">
        <v>22</v>
      </c>
      <c r="D49" s="97"/>
      <c r="E49" s="96"/>
      <c r="F49" s="13" t="s">
        <v>145</v>
      </c>
      <c r="G49" s="114"/>
      <c r="H49" s="115"/>
      <c r="I49" s="116"/>
    </row>
    <row r="50" spans="1:9" ht="17.399999999999999" x14ac:dyDescent="0.3">
      <c r="A50" s="61" t="s">
        <v>20</v>
      </c>
      <c r="D50" s="97"/>
      <c r="E50" s="96"/>
      <c r="F50" s="13" t="s">
        <v>146</v>
      </c>
      <c r="G50" s="197"/>
      <c r="H50" s="197"/>
      <c r="I50" s="197"/>
    </row>
    <row r="51" spans="1:9" ht="17.399999999999999" x14ac:dyDescent="0.3">
      <c r="A51" s="62" t="s">
        <v>147</v>
      </c>
      <c r="D51" s="97"/>
      <c r="E51" s="96"/>
      <c r="F51" s="13" t="s">
        <v>148</v>
      </c>
      <c r="G51" s="97"/>
      <c r="H51" s="96"/>
      <c r="I51" s="96"/>
    </row>
    <row r="52" spans="1:9" ht="17.399999999999999" x14ac:dyDescent="0.3">
      <c r="A52" s="63" t="s">
        <v>21</v>
      </c>
      <c r="D52" s="97"/>
      <c r="E52" s="96"/>
      <c r="F52" s="13" t="s">
        <v>149</v>
      </c>
      <c r="G52" s="97"/>
      <c r="H52" s="96"/>
      <c r="I52" s="96"/>
    </row>
    <row r="53" spans="1:9" ht="34.799999999999997" x14ac:dyDescent="0.3">
      <c r="A53" s="79" t="s">
        <v>31</v>
      </c>
      <c r="D53" s="97"/>
      <c r="E53" s="96"/>
      <c r="F53" s="13" t="s">
        <v>150</v>
      </c>
      <c r="G53" s="97"/>
      <c r="H53" s="96"/>
      <c r="I53" s="96"/>
    </row>
    <row r="54" spans="1:9" ht="17.399999999999999" x14ac:dyDescent="0.3">
      <c r="A54" s="80" t="s">
        <v>47</v>
      </c>
      <c r="D54" s="97"/>
      <c r="E54" s="96"/>
      <c r="F54" s="13" t="s">
        <v>151</v>
      </c>
      <c r="G54" s="97"/>
      <c r="H54" s="96"/>
      <c r="I54" s="96"/>
    </row>
    <row r="55" spans="1:9" ht="17.399999999999999" x14ac:dyDescent="0.3">
      <c r="A55" s="64" t="s">
        <v>152</v>
      </c>
      <c r="D55" s="97"/>
      <c r="E55" s="96"/>
      <c r="F55" s="13" t="s">
        <v>153</v>
      </c>
      <c r="G55" s="97"/>
      <c r="H55" s="96"/>
      <c r="I55" s="96"/>
    </row>
    <row r="56" spans="1:9" ht="17.399999999999999" x14ac:dyDescent="0.3">
      <c r="A56" s="76" t="s">
        <v>99</v>
      </c>
      <c r="D56" s="97"/>
      <c r="E56" s="96"/>
      <c r="F56" s="13" t="s">
        <v>356</v>
      </c>
      <c r="G56" s="97"/>
      <c r="H56" s="96"/>
      <c r="I56" s="96"/>
    </row>
    <row r="57" spans="1:9" ht="17.399999999999999" x14ac:dyDescent="0.3">
      <c r="A57" s="65" t="s">
        <v>57</v>
      </c>
      <c r="D57" s="97"/>
      <c r="E57" s="96"/>
      <c r="F57" s="13" t="s">
        <v>155</v>
      </c>
      <c r="G57" s="97"/>
      <c r="H57" s="96"/>
      <c r="I57" s="96"/>
    </row>
    <row r="58" spans="1:9" ht="17.399999999999999" x14ac:dyDescent="0.3">
      <c r="A58" s="134" t="s">
        <v>357</v>
      </c>
      <c r="D58" s="97"/>
      <c r="E58" s="96"/>
      <c r="F58" s="13" t="s">
        <v>358</v>
      </c>
      <c r="G58" s="97"/>
      <c r="H58" s="96"/>
      <c r="I58" s="96"/>
    </row>
    <row r="59" spans="1:9" x14ac:dyDescent="0.3">
      <c r="B59" s="111"/>
      <c r="C59" s="111"/>
      <c r="D59" s="97"/>
      <c r="E59" s="96"/>
      <c r="F59" s="96"/>
      <c r="G59" s="97"/>
      <c r="H59" s="96"/>
      <c r="I59" s="96"/>
    </row>
    <row r="60" spans="1:9" x14ac:dyDescent="0.3">
      <c r="B60" s="111"/>
      <c r="C60" s="111"/>
      <c r="D60" s="97"/>
      <c r="E60" s="96"/>
      <c r="F60" s="96"/>
      <c r="G60" s="97"/>
      <c r="H60" s="96"/>
      <c r="I60" s="96"/>
    </row>
    <row r="61" spans="1:9" x14ac:dyDescent="0.3">
      <c r="B61" s="111"/>
      <c r="C61" s="111"/>
      <c r="D61" s="97"/>
      <c r="E61" s="96"/>
      <c r="F61" s="96"/>
      <c r="G61" s="97"/>
      <c r="H61" s="96"/>
      <c r="I61" s="96"/>
    </row>
    <row r="62" spans="1:9" x14ac:dyDescent="0.3">
      <c r="B62" s="111"/>
      <c r="C62" s="111"/>
      <c r="D62" s="97"/>
      <c r="E62" s="96"/>
      <c r="F62" s="96"/>
      <c r="G62" s="97"/>
      <c r="H62" s="96"/>
      <c r="I62" s="96"/>
    </row>
    <row r="63" spans="1:9" x14ac:dyDescent="0.3">
      <c r="B63" s="111"/>
      <c r="C63" s="111"/>
      <c r="D63" s="97"/>
      <c r="E63" s="96"/>
      <c r="F63" s="96"/>
      <c r="G63" s="97"/>
      <c r="H63" s="96"/>
      <c r="I63" s="96"/>
    </row>
    <row r="64" spans="1:9" x14ac:dyDescent="0.3">
      <c r="B64" s="111"/>
      <c r="C64" s="111"/>
      <c r="D64" s="97"/>
      <c r="E64" s="96"/>
      <c r="F64" s="96"/>
      <c r="G64" s="97"/>
      <c r="H64" s="96"/>
      <c r="I64" s="96"/>
    </row>
    <row r="65" spans="2:9" x14ac:dyDescent="0.3">
      <c r="B65" s="111"/>
      <c r="C65" s="111"/>
      <c r="D65" s="97"/>
      <c r="E65" s="96"/>
      <c r="F65" s="96"/>
      <c r="G65" s="97"/>
      <c r="H65" s="96"/>
      <c r="I65" s="96"/>
    </row>
    <row r="66" spans="2:9" x14ac:dyDescent="0.3">
      <c r="B66" s="111"/>
      <c r="C66" s="111"/>
      <c r="D66" s="97"/>
      <c r="E66" s="96"/>
      <c r="F66" s="96"/>
      <c r="G66" s="97"/>
      <c r="H66" s="96"/>
      <c r="I66" s="96"/>
    </row>
    <row r="67" spans="2:9" x14ac:dyDescent="0.3">
      <c r="B67" s="111"/>
      <c r="C67" s="111"/>
      <c r="D67" s="97"/>
      <c r="E67" s="96"/>
      <c r="F67" s="96"/>
      <c r="G67" s="97"/>
      <c r="H67" s="96"/>
      <c r="I67" s="96"/>
    </row>
    <row r="68" spans="2:9" x14ac:dyDescent="0.3">
      <c r="B68" s="111"/>
      <c r="C68" s="111"/>
      <c r="D68" s="97"/>
      <c r="E68" s="96"/>
      <c r="F68" s="96"/>
      <c r="G68" s="97"/>
      <c r="H68" s="96"/>
      <c r="I68" s="96"/>
    </row>
    <row r="69" spans="2:9" x14ac:dyDescent="0.3">
      <c r="B69" s="111"/>
      <c r="C69" s="111"/>
      <c r="D69" s="97"/>
      <c r="E69" s="96"/>
      <c r="F69" s="96"/>
      <c r="G69" s="97"/>
      <c r="H69" s="96"/>
      <c r="I69" s="96"/>
    </row>
    <row r="153" spans="13:13" x14ac:dyDescent="0.3">
      <c r="M153" s="99"/>
    </row>
  </sheetData>
  <mergeCells count="6">
    <mergeCell ref="G50:I50"/>
    <mergeCell ref="F1:O1"/>
    <mergeCell ref="F2:O2"/>
    <mergeCell ref="F3:O3"/>
    <mergeCell ref="F36:O36"/>
    <mergeCell ref="F37:O37"/>
  </mergeCells>
  <conditionalFormatting sqref="J29:L29">
    <cfRule type="cellIs" dxfId="79" priority="17" operator="equal">
      <formula>"DM"</formula>
    </cfRule>
    <cfRule type="cellIs" dxfId="78" priority="18" operator="equal">
      <formula>"F"</formula>
    </cfRule>
    <cfRule type="cellIs" dxfId="77" priority="19" operator="equal">
      <formula>"V"</formula>
    </cfRule>
    <cfRule type="cellIs" dxfId="76" priority="20" operator="equal">
      <formula>"D"</formula>
    </cfRule>
    <cfRule type="cellIs" dxfId="75" priority="21" operator="equal">
      <formula>"AF"</formula>
    </cfRule>
    <cfRule type="cellIs" dxfId="74" priority="22" operator="equal">
      <formula>"AN"</formula>
    </cfRule>
    <cfRule type="cellIs" dxfId="73" priority="23" operator="equal">
      <formula>"FALTA"</formula>
    </cfRule>
    <cfRule type="cellIs" dxfId="72" priority="24" operator="equal">
      <formula>"AD"</formula>
    </cfRule>
  </conditionalFormatting>
  <conditionalFormatting sqref="J8:O28">
    <cfRule type="cellIs" dxfId="71" priority="1" operator="equal">
      <formula>"DM"</formula>
    </cfRule>
    <cfRule type="cellIs" dxfId="70" priority="2" operator="equal">
      <formula>"F"</formula>
    </cfRule>
    <cfRule type="cellIs" dxfId="69" priority="3" operator="equal">
      <formula>"V"</formula>
    </cfRule>
    <cfRule type="cellIs" dxfId="68" priority="4" operator="equal">
      <formula>"D"</formula>
    </cfRule>
    <cfRule type="cellIs" dxfId="67" priority="5" operator="equal">
      <formula>"AF"</formula>
    </cfRule>
    <cfRule type="cellIs" dxfId="66" priority="6" operator="equal">
      <formula>"AN"</formula>
    </cfRule>
    <cfRule type="cellIs" dxfId="65" priority="7" operator="equal">
      <formula>"FALTA"</formula>
    </cfRule>
    <cfRule type="cellIs" dxfId="64" priority="8" operator="equal">
      <formula>"AD"</formula>
    </cfRule>
  </conditionalFormatting>
  <conditionalFormatting sqref="J6:P7 J32:P33">
    <cfRule type="cellIs" dxfId="63" priority="65" operator="equal">
      <formula>"DM"</formula>
    </cfRule>
    <cfRule type="cellIs" dxfId="62" priority="66" operator="equal">
      <formula>"F"</formula>
    </cfRule>
    <cfRule type="cellIs" dxfId="61" priority="67" operator="equal">
      <formula>"V"</formula>
    </cfRule>
    <cfRule type="cellIs" dxfId="60" priority="68" operator="equal">
      <formula>"D"</formula>
    </cfRule>
    <cfRule type="cellIs" dxfId="59" priority="69" operator="equal">
      <formula>"AF"</formula>
    </cfRule>
    <cfRule type="cellIs" dxfId="58" priority="70" operator="equal">
      <formula>"AN"</formula>
    </cfRule>
    <cfRule type="cellIs" dxfId="57" priority="71" operator="equal">
      <formula>"FALTA"</formula>
    </cfRule>
    <cfRule type="cellIs" dxfId="56" priority="72" operator="equal">
      <formula>"AD"</formula>
    </cfRule>
  </conditionalFormatting>
  <conditionalFormatting sqref="J40:P46">
    <cfRule type="cellIs" dxfId="55" priority="33" operator="equal">
      <formula>"DM"</formula>
    </cfRule>
    <cfRule type="cellIs" dxfId="54" priority="34" operator="equal">
      <formula>"F"</formula>
    </cfRule>
    <cfRule type="cellIs" dxfId="53" priority="35" operator="equal">
      <formula>"V"</formula>
    </cfRule>
    <cfRule type="cellIs" dxfId="52" priority="36" operator="equal">
      <formula>"D"</formula>
    </cfRule>
    <cfRule type="cellIs" dxfId="51" priority="37" operator="equal">
      <formula>"AF"</formula>
    </cfRule>
    <cfRule type="cellIs" dxfId="50" priority="38" operator="equal">
      <formula>"AN"</formula>
    </cfRule>
    <cfRule type="cellIs" dxfId="49" priority="39" operator="equal">
      <formula>"FALTA"</formula>
    </cfRule>
    <cfRule type="cellIs" dxfId="48" priority="40" operator="equal">
      <formula>"AD"</formula>
    </cfRule>
  </conditionalFormatting>
  <conditionalFormatting sqref="M28:M29 N29:O30 J30:M30">
    <cfRule type="cellIs" dxfId="47" priority="25" operator="equal">
      <formula>"DM"</formula>
    </cfRule>
    <cfRule type="cellIs" dxfId="46" priority="26" operator="equal">
      <formula>"F"</formula>
    </cfRule>
    <cfRule type="cellIs" dxfId="45" priority="27" operator="equal">
      <formula>"V"</formula>
    </cfRule>
    <cfRule type="cellIs" dxfId="44" priority="28" operator="equal">
      <formula>"D"</formula>
    </cfRule>
    <cfRule type="cellIs" dxfId="43" priority="29" operator="equal">
      <formula>"AF"</formula>
    </cfRule>
    <cfRule type="cellIs" dxfId="42" priority="30" operator="equal">
      <formula>"AN"</formula>
    </cfRule>
    <cfRule type="cellIs" dxfId="41" priority="31" operator="equal">
      <formula>"FALTA"</formula>
    </cfRule>
    <cfRule type="cellIs" dxfId="40" priority="32" operator="equal">
      <formula>"AD"</formula>
    </cfRule>
  </conditionalFormatting>
  <conditionalFormatting sqref="P8:P30">
    <cfRule type="cellIs" dxfId="39" priority="45" operator="equal">
      <formula>"DM"</formula>
    </cfRule>
    <cfRule type="cellIs" dxfId="38" priority="46" operator="equal">
      <formula>"F"</formula>
    </cfRule>
    <cfRule type="cellIs" dxfId="37" priority="47" operator="equal">
      <formula>"V"</formula>
    </cfRule>
    <cfRule type="cellIs" dxfId="36" priority="48" operator="equal">
      <formula>"D"</formula>
    </cfRule>
    <cfRule type="cellIs" dxfId="35" priority="49" operator="equal">
      <formula>"AF"</formula>
    </cfRule>
    <cfRule type="cellIs" dxfId="34" priority="50" operator="equal">
      <formula>"AN"</formula>
    </cfRule>
    <cfRule type="cellIs" dxfId="33" priority="51" operator="equal">
      <formula>"FALTA"</formula>
    </cfRule>
    <cfRule type="cellIs" dxfId="32" priority="52" operator="equal">
      <formula>"AD"</formula>
    </cfRule>
  </conditionalFormatting>
  <conditionalFormatting sqref="Q8:Q11">
    <cfRule type="cellIs" dxfId="31" priority="61" operator="equal">
      <formula>"AD"</formula>
    </cfRule>
  </conditionalFormatting>
  <conditionalFormatting sqref="Q14:Q16">
    <cfRule type="cellIs" dxfId="30" priority="62" operator="equal">
      <formula>"AD"</formula>
    </cfRule>
  </conditionalFormatting>
  <conditionalFormatting sqref="Q25:Q28">
    <cfRule type="cellIs" dxfId="29" priority="63" operator="equal">
      <formula>"AD"</formula>
    </cfRule>
  </conditionalFormatting>
  <conditionalFormatting sqref="Q42:Q45">
    <cfRule type="cellIs" dxfId="28" priority="42" operator="equal">
      <formula>"AD"</formula>
    </cfRule>
  </conditionalFormatting>
  <conditionalFormatting sqref="Q12:R12">
    <cfRule type="cellIs" dxfId="27" priority="44" operator="equal">
      <formula>"AD"</formula>
    </cfRule>
  </conditionalFormatting>
  <conditionalFormatting sqref="Q17:R17 Q18:Q19 Q29:R29">
    <cfRule type="cellIs" dxfId="26" priority="64" operator="equal">
      <formula>"AD"</formula>
    </cfRule>
  </conditionalFormatting>
  <conditionalFormatting sqref="Q20:R24">
    <cfRule type="cellIs" dxfId="25" priority="43" operator="equal">
      <formula>"AD"</formula>
    </cfRule>
  </conditionalFormatting>
  <conditionalFormatting sqref="Q46:R46">
    <cfRule type="cellIs" dxfId="24" priority="41" operator="equal">
      <formula>"AD"</formula>
    </cfRule>
  </conditionalFormatting>
  <conditionalFormatting sqref="R13">
    <cfRule type="cellIs" dxfId="23" priority="73" operator="equal">
      <formula>"AD"</formula>
    </cfRule>
  </conditionalFormatting>
  <pageMargins left="0.7" right="0.7" top="0.75" bottom="0.75" header="0.3" footer="0.3"/>
  <pageSetup paperSize="9" scale="41"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EMPLEADOS-SETIEMBRE 2023</vt:lpstr>
      <vt:lpstr>OBREROS S37</vt:lpstr>
      <vt:lpstr>OBREROS S38</vt:lpstr>
      <vt:lpstr>TAREO OBREROS SEMANA 13</vt:lpstr>
      <vt:lpstr>SEMANA</vt:lpstr>
      <vt:lpstr>SEMANA!Área_de_impresión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user3</dc:creator>
  <cp:keywords/>
  <dc:description/>
  <cp:lastModifiedBy>Kevin</cp:lastModifiedBy>
  <cp:revision/>
  <dcterms:created xsi:type="dcterms:W3CDTF">2018-11-21T21:32:22Z</dcterms:created>
  <dcterms:modified xsi:type="dcterms:W3CDTF">2025-04-01T10:20:28Z</dcterms:modified>
  <cp:category/>
  <cp:contentStatus/>
</cp:coreProperties>
</file>