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evin\Desktop\Python Projects\smont_y_aragon_rrhh\REPORTES QUINCENALES\FORMATOS NUEVOS\"/>
    </mc:Choice>
  </mc:AlternateContent>
  <xr:revisionPtr revIDLastSave="0" documentId="13_ncr:1_{4B6FC67B-5870-4A96-AABC-B40C026C5094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UELDO QUINCENAL" sheetId="1" r:id="rId1"/>
    <sheet name="BB.DD EMPLEADOS" sheetId="3" r:id="rId2"/>
    <sheet name="CALCULO HORAS EXTRA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5" i="1" l="1"/>
  <c r="C25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6" i="1"/>
  <c r="B20" i="2"/>
  <c r="C20" i="2" s="1"/>
  <c r="D20" i="2"/>
  <c r="E20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  <c r="J3" i="1"/>
  <c r="I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4" i="1" l="1"/>
  <c r="I5" i="1"/>
  <c r="I6" i="1"/>
  <c r="I7" i="1"/>
  <c r="I8" i="1"/>
  <c r="I9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I10" i="1"/>
  <c r="B3" i="2"/>
  <c r="C3" i="2" s="1"/>
  <c r="B4" i="2"/>
  <c r="D4" i="2" s="1"/>
  <c r="B5" i="2"/>
  <c r="E5" i="2" s="1"/>
  <c r="B6" i="2"/>
  <c r="D6" i="2" s="1"/>
  <c r="B7" i="2"/>
  <c r="E7" i="2" s="1"/>
  <c r="B8" i="2"/>
  <c r="E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C14" i="2" s="1"/>
  <c r="B15" i="2"/>
  <c r="C15" i="2" s="1"/>
  <c r="B16" i="2"/>
  <c r="D16" i="2" s="1"/>
  <c r="B17" i="2"/>
  <c r="E17" i="2" s="1"/>
  <c r="B18" i="2"/>
  <c r="D18" i="2" s="1"/>
  <c r="B19" i="2"/>
  <c r="E19" i="2" s="1"/>
  <c r="B2" i="2"/>
  <c r="D2" i="2" s="1"/>
  <c r="C7" i="2" l="1"/>
  <c r="C6" i="2"/>
  <c r="E6" i="2"/>
  <c r="C5" i="2"/>
  <c r="C4" i="2"/>
  <c r="E2" i="2"/>
  <c r="E4" i="2"/>
  <c r="E9" i="2"/>
  <c r="E15" i="2"/>
  <c r="E3" i="2"/>
  <c r="C19" i="2"/>
  <c r="C18" i="2"/>
  <c r="C17" i="2"/>
  <c r="C16" i="2"/>
  <c r="E16" i="2"/>
  <c r="C2" i="2"/>
  <c r="C8" i="2"/>
  <c r="E18" i="2"/>
  <c r="Q10" i="1"/>
  <c r="C12" i="2"/>
  <c r="E10" i="2"/>
  <c r="Q2" i="1"/>
  <c r="C11" i="2"/>
  <c r="D17" i="2"/>
  <c r="D5" i="2"/>
  <c r="E11" i="2"/>
  <c r="C13" i="2"/>
  <c r="D19" i="2"/>
  <c r="D7" i="2"/>
  <c r="Q20" i="1" s="1"/>
  <c r="C10" i="2"/>
  <c r="Q19" i="1" s="1"/>
  <c r="E12" i="2"/>
  <c r="C9" i="2"/>
  <c r="D15" i="2"/>
  <c r="Q13" i="1" s="1"/>
  <c r="D3" i="2"/>
  <c r="E13" i="2"/>
  <c r="Q11" i="1"/>
  <c r="D14" i="2"/>
  <c r="Q15" i="1" s="1"/>
  <c r="E14" i="2"/>
  <c r="Q22" i="1"/>
  <c r="Q21" i="1"/>
  <c r="Q8" i="1"/>
  <c r="Q6" i="1"/>
  <c r="Q5" i="1"/>
  <c r="Q4" i="1"/>
  <c r="Q17" i="1"/>
  <c r="D8" i="2"/>
  <c r="Q14" i="1"/>
  <c r="Q26" i="1"/>
  <c r="Q23" i="1"/>
  <c r="Q18" i="1"/>
  <c r="Q24" i="1"/>
  <c r="Q16" i="1"/>
  <c r="Q3" i="1"/>
  <c r="T4" i="1"/>
  <c r="T7" i="1"/>
  <c r="T22" i="1"/>
  <c r="T3" i="1"/>
  <c r="T21" i="1"/>
  <c r="T20" i="1"/>
  <c r="T6" i="1"/>
  <c r="T19" i="1"/>
  <c r="T5" i="1"/>
  <c r="T18" i="1"/>
  <c r="T8" i="1"/>
  <c r="T17" i="1"/>
  <c r="T13" i="1"/>
  <c r="T16" i="1"/>
  <c r="T12" i="1"/>
  <c r="T15" i="1"/>
  <c r="T11" i="1"/>
  <c r="T23" i="1"/>
  <c r="T10" i="1"/>
  <c r="T24" i="1"/>
  <c r="T9" i="1"/>
  <c r="T25" i="1"/>
  <c r="T2" i="1"/>
  <c r="T14" i="1"/>
  <c r="T26" i="1"/>
  <c r="V26" i="1" l="1"/>
  <c r="V14" i="1"/>
  <c r="V2" i="1"/>
  <c r="V5" i="1"/>
  <c r="E5" i="1"/>
  <c r="E10" i="1"/>
  <c r="V17" i="1"/>
  <c r="E17" i="1"/>
  <c r="V19" i="1"/>
  <c r="E3" i="1"/>
  <c r="V8" i="1"/>
  <c r="V20" i="1"/>
  <c r="E20" i="1"/>
  <c r="V4" i="1"/>
  <c r="E4" i="1"/>
  <c r="V24" i="1"/>
  <c r="E24" i="1"/>
  <c r="V21" i="1"/>
  <c r="E16" i="1"/>
  <c r="V18" i="1"/>
  <c r="V22" i="1"/>
  <c r="V11" i="1"/>
  <c r="E11" i="1"/>
  <c r="V6" i="1"/>
  <c r="E6" i="1"/>
  <c r="V23" i="1"/>
  <c r="E13" i="1"/>
  <c r="E25" i="1"/>
  <c r="Q12" i="1"/>
  <c r="Q9" i="1"/>
  <c r="E22" i="1"/>
  <c r="E8" i="1"/>
  <c r="E15" i="1"/>
  <c r="V15" i="1"/>
  <c r="V10" i="1"/>
  <c r="Q7" i="1"/>
  <c r="E14" i="1"/>
  <c r="E18" i="1"/>
  <c r="E23" i="1"/>
  <c r="E26" i="1"/>
  <c r="V3" i="1"/>
  <c r="V13" i="1"/>
  <c r="E19" i="1"/>
  <c r="V16" i="1"/>
  <c r="V25" i="1"/>
  <c r="E21" i="1"/>
  <c r="E2" i="1"/>
  <c r="V9" i="1" l="1"/>
  <c r="V7" i="1"/>
  <c r="V12" i="1"/>
  <c r="E12" i="1"/>
  <c r="E9" i="1"/>
  <c r="E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</author>
  </authors>
  <commentList>
    <comment ref="E3" authorId="0" shapeId="0" xr:uid="{68C1381E-1DB1-4616-B6E1-6924A8ED2D1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VIENE DEL ERROR ANTERIOR
</t>
        </r>
      </text>
    </comment>
    <comment ref="E10" authorId="0" shapeId="0" xr:uid="{8A588DA8-FC59-4DB8-8A05-C406F7BF3EDE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VIENE DEL ERROR ANTERIOR</t>
        </r>
      </text>
    </comment>
    <comment ref="E20" authorId="0" shapeId="0" xr:uid="{FA4A76BB-9DB5-4941-8676-652889CFB379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NO SE LE HA DESCONTADO RENTA DE 5TA = 16.97
</t>
        </r>
      </text>
    </comment>
    <comment ref="E21" authorId="0" shapeId="0" xr:uid="{9A80CDD3-054B-4232-8128-3F780077D02F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NO SE LE HA DESCONTADO RENTA DE 5TA = 40.6</t>
        </r>
      </text>
    </comment>
    <comment ref="E25" authorId="0" shapeId="0" xr:uid="{72484A89-0A5E-4775-A56A-A2A76C7A297D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VIENE DEL ERROR ANTERIOR</t>
        </r>
      </text>
    </comment>
    <comment ref="E26" authorId="0" shapeId="0" xr:uid="{5391074F-FDC9-4D66-89DF-9FED4FF2EE6B}">
      <text>
        <r>
          <rPr>
            <b/>
            <sz val="9"/>
            <color indexed="81"/>
            <rFont val="Tahoma"/>
            <family val="2"/>
          </rPr>
          <t>Kevin:</t>
        </r>
        <r>
          <rPr>
            <sz val="9"/>
            <color indexed="81"/>
            <rFont val="Tahoma"/>
            <family val="2"/>
          </rPr>
          <t xml:space="preserve">
NO SE LE HA DESCONTADO RENTA DE 5TA = 87.87
</t>
        </r>
      </text>
    </comment>
  </commentList>
</comments>
</file>

<file path=xl/sharedStrings.xml><?xml version="1.0" encoding="utf-8"?>
<sst xmlns="http://schemas.openxmlformats.org/spreadsheetml/2006/main" count="154" uniqueCount="80">
  <si>
    <t>MONTO</t>
  </si>
  <si>
    <t>PAGO POR HORA</t>
  </si>
  <si>
    <t>NETO A PAGAR AL 31/03/2025</t>
  </si>
  <si>
    <t>PRESTAMO DSCTO.</t>
  </si>
  <si>
    <t>BONOS</t>
  </si>
  <si>
    <t>SUELDO QUINCENAL</t>
  </si>
  <si>
    <t>FECHA DE INGRESO</t>
  </si>
  <si>
    <t>SUELDO MENSUAL</t>
  </si>
  <si>
    <t>APELLIDOS Y NOMBRES</t>
  </si>
  <si>
    <t>ASENCIOS ASENCIOS JOSUE</t>
  </si>
  <si>
    <t>CASTRO SANDOVAL CLAUDIA CAROLINA</t>
  </si>
  <si>
    <t>COSIO RABELO AYRTON GIUSEPPE</t>
  </si>
  <si>
    <t>DOMINGUEZ LOPEZ MELISSA XIMENA</t>
  </si>
  <si>
    <t>ESPEJO MARMOLEJO DRAGO HERNAN</t>
  </si>
  <si>
    <t>GARCIA BERROCAL JHESUS</t>
  </si>
  <si>
    <t>HUILLCA HUAMAN EDWIN EDGAR</t>
  </si>
  <si>
    <t>JAIME GALLARDO RODRIGO FRANCO</t>
  </si>
  <si>
    <t>LEZCANO CESPEDES ROBERTO</t>
  </si>
  <si>
    <t>MARTINEZ TORRES RAUL AMERICO</t>
  </si>
  <si>
    <t>OCHOA PEREZ PABLO GRIMALDO</t>
  </si>
  <si>
    <t>PEREZ CARRANZA CESAR DAVID</t>
  </si>
  <si>
    <t>PEREZ PEÑA SION YAFA</t>
  </si>
  <si>
    <t>QUISPE ARANGO EDISON</t>
  </si>
  <si>
    <t>QUISPE RAFFO BORIS</t>
  </si>
  <si>
    <t>RAMIREZ SEGUNDO FERNANDO</t>
  </si>
  <si>
    <t>SANCHEZ CUYA EDGAR</t>
  </si>
  <si>
    <t>SERRANO ESPINOZA LUISA</t>
  </si>
  <si>
    <t>SOTO OROZCO WILLINTONG</t>
  </si>
  <si>
    <t>BERMUDEZ LUIS MANUEL</t>
  </si>
  <si>
    <t>CRUZ HUAMAN ANIBAL W.</t>
  </si>
  <si>
    <t>GONZALES AHUANARI MAX</t>
  </si>
  <si>
    <t>PERALES CARDENAS JOSE ENRIQUE</t>
  </si>
  <si>
    <t>SIFUENTES MONTOYA ADRIANA C.</t>
  </si>
  <si>
    <t>TARQUI QUISPE CESAR ANTONIO</t>
  </si>
  <si>
    <t>ESPINOZA M. LINDA</t>
  </si>
  <si>
    <t>ESPINOZA M. CLARA</t>
  </si>
  <si>
    <t>ESPINOZA M. DARIO</t>
  </si>
  <si>
    <t>MONTOYA AURORA</t>
  </si>
  <si>
    <t>WONG TORRES JANETH</t>
  </si>
  <si>
    <t>YESSY HUAMAN</t>
  </si>
  <si>
    <t>PORTILLO OROZCO MARCO ANTONIO</t>
  </si>
  <si>
    <t>HUILLCA CERRUTI ODAIM</t>
  </si>
  <si>
    <t>JAIME GALLARDO MARIA ALEJANDRA</t>
  </si>
  <si>
    <t>CORCUERA ESPEJO NICOLAS</t>
  </si>
  <si>
    <t>CORNEJO LEVANO WALTER</t>
  </si>
  <si>
    <t>AFP</t>
  </si>
  <si>
    <t>ONP</t>
  </si>
  <si>
    <t>CARGO</t>
  </si>
  <si>
    <t>CONTADOR</t>
  </si>
  <si>
    <t>ING SSOMA LAP</t>
  </si>
  <si>
    <t>PDR</t>
  </si>
  <si>
    <t>OPERACIONES LAP</t>
  </si>
  <si>
    <t>OF TEC LAP</t>
  </si>
  <si>
    <t>SEG OPERACIONAL</t>
  </si>
  <si>
    <t>ALMACEN LAP</t>
  </si>
  <si>
    <t>SEGURIDAD OPERACIONAL</t>
  </si>
  <si>
    <t>VIGILANCIA LAP</t>
  </si>
  <si>
    <t>SISTEMA DE PENSIONES</t>
  </si>
  <si>
    <t>% PENSION</t>
  </si>
  <si>
    <t>RxH</t>
  </si>
  <si>
    <t>RENTA DE 5TA. CAT</t>
  </si>
  <si>
    <t>DIAS. DESC. TRAB.</t>
  </si>
  <si>
    <t>SUELDO BRUTO QUINCENAL</t>
  </si>
  <si>
    <t>ASIGNACION FAMILIAR</t>
  </si>
  <si>
    <t>SÍ</t>
  </si>
  <si>
    <t>SUELDO DE 1586, LO TOMA COMO 1500</t>
  </si>
  <si>
    <t>NO LE HAN CONSIDERADO LAS HORAS EXTRAS</t>
  </si>
  <si>
    <t>AFP PORCENTAJE</t>
  </si>
  <si>
    <t>DIAS LAB.</t>
  </si>
  <si>
    <t>NETO A PAGAR ANTERIOR</t>
  </si>
  <si>
    <t>HORAS EXTRAS ERRONEAS SE ESCOGIO 1500 EN VEZ DE 2000</t>
  </si>
  <si>
    <t>Nº</t>
  </si>
  <si>
    <t>xxx</t>
  </si>
  <si>
    <t>SUELDO BRUTO QUINC. ANT</t>
  </si>
  <si>
    <t>SUELDO QUINC. ANT</t>
  </si>
  <si>
    <t>DIFF.</t>
  </si>
  <si>
    <t>N°</t>
  </si>
  <si>
    <t>25%</t>
  </si>
  <si>
    <t>35%</t>
  </si>
  <si>
    <t>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</si>
</sst>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S/&quot;\ * #,##0.00_-;\-&quot;S/&quot;\ * #,##0.00_-;_-&quot;S/&quot;\ * &quot;-&quot;??_-;_-@_-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medium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2" fontId="0" fillId="0" borderId="2" xfId="0" applyNumberFormat="1" applyBorder="1" applyAlignment="1">
      <alignment horizontal="right"/>
    </xf>
    <xf numFmtId="2" fontId="0" fillId="0" borderId="2" xfId="0" applyNumberFormat="1" applyBorder="1"/>
    <xf numFmtId="2" fontId="0" fillId="0" borderId="3" xfId="0" applyNumberFormat="1" applyBorder="1" applyAlignment="1">
      <alignment horizontal="right"/>
    </xf>
    <xf numFmtId="2" fontId="0" fillId="0" borderId="3" xfId="0" applyNumberFormat="1" applyBorder="1"/>
    <xf numFmtId="2" fontId="0" fillId="0" borderId="0" xfId="0" applyNumberFormat="1"/>
    <xf numFmtId="44" fontId="0" fillId="0" borderId="0" xfId="1" applyFont="1"/>
    <xf numFmtId="0" fontId="0" fillId="0" borderId="4" xfId="0" applyBorder="1"/>
    <xf numFmtId="44" fontId="0" fillId="0" borderId="4" xfId="1" applyFont="1" applyBorder="1"/>
    <xf numFmtId="10" fontId="0" fillId="0" borderId="0" xfId="2" applyNumberFormat="1" applyFont="1"/>
    <xf numFmtId="14" fontId="0" fillId="0" borderId="0" xfId="0" applyNumberFormat="1"/>
    <xf numFmtId="14" fontId="0" fillId="0" borderId="4" xfId="0" applyNumberFormat="1" applyBorder="1"/>
    <xf numFmtId="10" fontId="0" fillId="0" borderId="4" xfId="2" applyNumberFormat="1" applyFont="1" applyBorder="1"/>
    <xf numFmtId="0" fontId="0" fillId="0" borderId="0" xfId="0" applyNumberFormat="1"/>
    <xf numFmtId="0" fontId="3" fillId="0" borderId="0" xfId="0" applyFont="1"/>
    <xf numFmtId="2" fontId="3" fillId="4" borderId="6" xfId="0" applyNumberFormat="1" applyFont="1" applyFill="1" applyBorder="1"/>
    <xf numFmtId="0" fontId="0" fillId="0" borderId="0" xfId="0" applyFill="1"/>
    <xf numFmtId="44" fontId="3" fillId="0" borderId="0" xfId="0" applyNumberFormat="1" applyFont="1" applyFill="1"/>
    <xf numFmtId="44" fontId="0" fillId="0" borderId="0" xfId="0" applyNumberFormat="1" applyFill="1"/>
    <xf numFmtId="0" fontId="3" fillId="0" borderId="0" xfId="0" applyFont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44" fontId="0" fillId="0" borderId="0" xfId="1" applyFont="1" applyFill="1"/>
    <xf numFmtId="0" fontId="0" fillId="0" borderId="0" xfId="0" applyNumberFormat="1" applyFill="1"/>
    <xf numFmtId="44" fontId="0" fillId="3" borderId="0" xfId="1" applyFont="1" applyFill="1"/>
    <xf numFmtId="2" fontId="0" fillId="0" borderId="0" xfId="0" applyNumberFormat="1" applyFill="1"/>
    <xf numFmtId="164" fontId="0" fillId="0" borderId="0" xfId="0" applyNumberFormat="1" applyFill="1"/>
    <xf numFmtId="0" fontId="0" fillId="0" borderId="6" xfId="0" applyFill="1" applyBorder="1"/>
    <xf numFmtId="0" fontId="0" fillId="0" borderId="8" xfId="0" applyFill="1" applyBorder="1"/>
    <xf numFmtId="10" fontId="0" fillId="3" borderId="6" xfId="0" applyNumberFormat="1" applyFill="1" applyBorder="1"/>
    <xf numFmtId="14" fontId="0" fillId="3" borderId="0" xfId="0" applyNumberFormat="1" applyFill="1" applyBorder="1"/>
    <xf numFmtId="44" fontId="3" fillId="0" borderId="0" xfId="1" applyFont="1"/>
    <xf numFmtId="164" fontId="0" fillId="0" borderId="7" xfId="0" applyNumberFormat="1" applyFill="1" applyBorder="1"/>
    <xf numFmtId="164" fontId="0" fillId="0" borderId="8" xfId="0" applyNumberFormat="1" applyFill="1" applyBorder="1"/>
    <xf numFmtId="0" fontId="3" fillId="3" borderId="6" xfId="0" applyFont="1" applyFill="1" applyBorder="1" applyAlignment="1">
      <alignment horizontal="center" wrapText="1"/>
    </xf>
    <xf numFmtId="0" fontId="3" fillId="3" borderId="6" xfId="0" applyFont="1" applyFill="1" applyBorder="1"/>
    <xf numFmtId="2" fontId="3" fillId="3" borderId="6" xfId="0" applyNumberFormat="1" applyFont="1" applyFill="1" applyBorder="1"/>
    <xf numFmtId="0" fontId="3" fillId="4" borderId="6" xfId="0" applyFont="1" applyFill="1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44" fontId="0" fillId="4" borderId="0" xfId="1" applyFont="1" applyFill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0" fontId="6" fillId="2" borderId="18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9" fontId="6" fillId="2" borderId="11" xfId="0" applyNumberFormat="1" applyFont="1" applyFill="1" applyBorder="1" applyAlignment="1">
      <alignment horizontal="center" vertical="center" wrapText="1"/>
    </xf>
    <xf numFmtId="9" fontId="6" fillId="2" borderId="19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wrapText="1"/>
    </xf>
    <xf numFmtId="0" fontId="6" fillId="2" borderId="11" xfId="0" applyFont="1" applyFill="1" applyBorder="1" applyAlignment="1">
      <alignment horizontal="center"/>
    </xf>
    <xf numFmtId="44" fontId="2" fillId="5" borderId="7" xfId="0" applyNumberFormat="1" applyFont="1" applyFill="1" applyBorder="1"/>
    <xf numFmtId="44" fontId="2" fillId="5" borderId="8" xfId="0" applyNumberFormat="1" applyFont="1" applyFill="1" applyBorder="1"/>
    <xf numFmtId="0" fontId="6" fillId="0" borderId="11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wrapText="1"/>
    </xf>
    <xf numFmtId="0" fontId="7" fillId="0" borderId="18" xfId="0" applyFont="1" applyFill="1" applyBorder="1" applyAlignment="1">
      <alignment horizontal="center" wrapText="1"/>
    </xf>
    <xf numFmtId="0" fontId="7" fillId="3" borderId="19" xfId="0" applyFont="1" applyFill="1" applyBorder="1" applyAlignment="1">
      <alignment horizontal="center" wrapText="1"/>
    </xf>
    <xf numFmtId="0" fontId="6" fillId="0" borderId="11" xfId="0" applyFont="1" applyFill="1" applyBorder="1" applyAlignment="1">
      <alignment horizontal="center" wrapText="1"/>
    </xf>
    <xf numFmtId="0" fontId="6" fillId="0" borderId="20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 wrapText="1"/>
    </xf>
    <xf numFmtId="0" fontId="6" fillId="3" borderId="11" xfId="0" applyFont="1" applyFill="1" applyBorder="1" applyAlignment="1">
      <alignment horizontal="center" wrapText="1"/>
    </xf>
    <xf numFmtId="0" fontId="6" fillId="3" borderId="11" xfId="0" applyNumberFormat="1" applyFont="1" applyFill="1" applyBorder="1" applyAlignment="1">
      <alignment horizontal="center" wrapText="1"/>
    </xf>
    <xf numFmtId="9" fontId="6" fillId="0" borderId="11" xfId="0" applyNumberFormat="1" applyFont="1" applyFill="1" applyBorder="1" applyAlignment="1">
      <alignment horizontal="center"/>
    </xf>
    <xf numFmtId="9" fontId="6" fillId="0" borderId="11" xfId="0" applyNumberFormat="1" applyFont="1" applyFill="1" applyBorder="1" applyAlignment="1">
      <alignment horizontal="center" wrapText="1"/>
    </xf>
    <xf numFmtId="44" fontId="0" fillId="5" borderId="6" xfId="1" applyFont="1" applyFill="1" applyBorder="1"/>
    <xf numFmtId="0" fontId="3" fillId="5" borderId="0" xfId="0" applyFont="1" applyFill="1" applyAlignment="1">
      <alignment horizontal="center" wrapText="1"/>
    </xf>
    <xf numFmtId="44" fontId="3" fillId="5" borderId="0" xfId="1" applyFont="1" applyFill="1"/>
    <xf numFmtId="2" fontId="3" fillId="0" borderId="6" xfId="0" applyNumberFormat="1" applyFont="1" applyFill="1" applyBorder="1"/>
  </cellXfs>
  <cellStyles count="3">
    <cellStyle name="Moneda" xfId="1" builtinId="4"/>
    <cellStyle name="Normal" xfId="0" builtinId="0"/>
    <cellStyle name="Porcentaje" xfId="2" builtinId="5"/>
  </cellStyles>
  <dxfs count="50"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2" formatCode="0.0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2" formatCode="0.0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2" formatCode="0.0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  <fill>
        <patternFill patternType="solid">
          <fgColor indexed="64"/>
          <bgColor theme="4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>
          <bgColor rgb="FF92D050"/>
        </patternFill>
      </fill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/mm/yyyy"/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border diagonalUp="0" diagonalDown="0" outline="0">
        <left/>
        <right style="thin">
          <color indexed="64"/>
        </right>
        <top/>
        <bottom/>
      </border>
    </dxf>
    <dxf>
      <numFmt numFmtId="164" formatCode="0.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164" formatCode="0.0"/>
      <fill>
        <patternFill patternType="none">
          <fgColor indexed="64"/>
          <bgColor indexed="65"/>
        </patternFill>
      </fill>
    </dxf>
    <dxf>
      <numFmt numFmtId="164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4" formatCode="0.00%"/>
      <fill>
        <patternFill patternType="solid">
          <fgColor indexed="64"/>
          <bgColor theme="0" tint="-0.249977111117893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19" formatCode="d/mm/yyyy"/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S/&quot;\ * #,##0.00_-;\-&quot;S/&quot;\ * #,##0.00_-;_-&quot;S/&quot;\ * &quot;-&quot;??_-;_-@_-"/>
      <fill>
        <patternFill patternType="solid">
          <fgColor indexed="64"/>
          <bgColor theme="5" tint="0.59999389629810485"/>
        </patternFill>
      </fill>
      <border diagonalUp="0" diagonalDown="0" outline="0">
        <left style="thin">
          <color indexed="64"/>
        </left>
        <right/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top style="medium">
          <color auto="1"/>
        </top>
      </border>
    </dxf>
    <dxf>
      <border outline="0">
        <bottom style="medium">
          <color auto="1"/>
        </bottom>
      </border>
    </dxf>
    <dxf>
      <font>
        <strike val="0"/>
        <outline val="0"/>
        <shadow val="0"/>
        <u val="none"/>
        <vertAlign val="baseline"/>
        <color auto="1"/>
        <name val="Calibri"/>
        <family val="2"/>
        <scheme val="minor"/>
      </font>
    </dxf>
  </dxfs>
  <tableStyles count="0" defaultTableStyle="TableStyleMedium2" defaultPivotStyle="PivotStyleLight16"/>
  <colors>
    <mruColors>
      <color rgb="FFB3FFD5"/>
      <color rgb="FF6DF3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2E3282-513E-4A76-BE6B-95DA341318B2}" name="TablaSueldos" displayName="TablaSueldos" ref="A1:Q26" totalsRowShown="0" headerRowDxfId="49" headerRowBorderDxfId="48" tableBorderDxfId="47">
  <tableColumns count="17">
    <tableColumn id="1" xr3:uid="{D27D5197-5257-463E-8814-C69FBF2D6439}" name="Nº" dataDxfId="46"/>
    <tableColumn id="2" xr3:uid="{ECDFF16C-09C1-42BA-AD1E-1D5B4EF8C87F}" name="APELLIDOS Y NOMBRES" dataDxfId="45"/>
    <tableColumn id="3" xr3:uid="{190CA1B3-4495-41DD-9F19-6200C7BE9D15}" name="NETO A PAGAR AL 31/03/2025" dataDxfId="44">
      <calculatedColumnFormula>Q2-(Q2*L2)-F2-G2+H2</calculatedColumnFormula>
    </tableColumn>
    <tableColumn id="4" xr3:uid="{2D347E0F-7CE5-428A-9FF8-93D751EF5298}" name="NETO A PAGAR ANTERIOR" dataDxfId="43"/>
    <tableColumn id="5" xr3:uid="{8E19EF19-36BA-4875-BE59-450F9480F681}" name="DIFF." dataDxfId="42">
      <calculatedColumnFormula>C2-D2</calculatedColumnFormula>
    </tableColumn>
    <tableColumn id="6" xr3:uid="{F6C4F52E-783C-4E60-ACFD-A1BE545B4E3F}" name="PRESTAMO DSCTO." dataDxfId="41"/>
    <tableColumn id="7" xr3:uid="{3F37F5C2-194A-4D82-BA4E-083FA6DD69F1}" name="RENTA DE 5TA. CAT" dataDxfId="40"/>
    <tableColumn id="8" xr3:uid="{D93E65A7-3FA9-4CE0-993A-407299D2F5DF}" name="BONOS" dataDxfId="39"/>
    <tableColumn id="9" xr3:uid="{8C50A622-5EB8-4A16-94B6-CF237E3B2C94}" name="SUELDO QUINCENAL" dataDxfId="38" dataCellStyle="Moneda">
      <calculatedColumnFormula>J2/2</calculatedColumnFormula>
    </tableColumn>
    <tableColumn id="10" xr3:uid="{08A1EE2D-4FCF-4EFE-867A-6995C2CA7083}" name="SUELDO MENSUAL" dataDxfId="37" dataCellStyle="Moneda">
      <calculatedColumnFormula>INDEX(TablaEmpleados[SUELDO MENSUAL], MATCH(B2, TablaEmpleados[APELLIDOS Y NOMBRES], 0))</calculatedColumnFormula>
    </tableColumn>
    <tableColumn id="11" xr3:uid="{ED308F00-7410-47E6-9515-BF30C27832C2}" name="FECHA DE INGRESO" dataDxfId="36">
      <calculatedColumnFormula>INDEX(TablaEmpleados[FECHA DE INGRESO], MATCH(B2, TablaEmpleados[APELLIDOS Y NOMBRES], 0))</calculatedColumnFormula>
    </tableColumn>
    <tableColumn id="12" xr3:uid="{E9F9FA0B-BEC0-4B62-AD22-713F9451DCE9}" name="AFP PORCENTAJE" dataDxfId="35">
      <calculatedColumnFormula>INDEX(TablaEmpleados[% PENSION], MATCH(B2, TablaEmpleados[APELLIDOS Y NOMBRES], 0))</calculatedColumnFormula>
    </tableColumn>
    <tableColumn id="13" xr3:uid="{1CE78C74-8D88-4B90-8F71-956F3A37D6EF}" name="DIAS LAB." dataDxfId="34"/>
    <tableColumn id="14" xr3:uid="{85BE8C7A-4C87-4657-A3D7-08D2ED39D361}" name="25%" dataDxfId="33"/>
    <tableColumn id="15" xr3:uid="{D34F1824-9453-4DA1-8EEA-5F5C9D93D5A0}" name="35%" dataDxfId="32"/>
    <tableColumn id="16" xr3:uid="{451CBC12-9B38-49FB-8E58-E17784DB0CC1}" name="DIAS. DESC. TRAB." dataDxfId="31"/>
    <tableColumn id="17" xr3:uid="{11723376-155C-4CE2-9C69-5B2004099BCC}" name="SUELDO BRUTO QUINCENAL" dataDxfId="30" dataCellStyle="Moneda">
      <calculatedColumnFormula>((I2/15)*M2) + IF(INDEX(TablaEmpleados[ASIGNACION FAMILIAR], MATCH(B2, TablaEmpleados[APELLIDOS Y NOMBRES], 0))="SÍ", 113/2, 0) + (N2*INDEX(TablaHorasExtras[25%], MATCH(J2, TablaHorasExtras[MONTO], 0))) + (O2*INDEX(TablaHorasExtras[35%], MATCH(J2, TablaHorasExtras[MONTO], 0))) + (P2*2*J2/30)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6623D8-8024-47F4-83EE-ECE4AD1EE11E}" name="TablaEmpleados" displayName="TablaEmpleados" ref="A1:H37" totalsRowShown="0" headerRowDxfId="29" headerRowBorderDxfId="28" tableBorderDxfId="27">
  <tableColumns count="8">
    <tableColumn id="1" xr3:uid="{F17A5770-CD7A-4144-BB68-D91DCC8AC660}" name="N°" dataDxfId="26"/>
    <tableColumn id="2" xr3:uid="{159049DE-68B0-4396-990F-2B80A2EF760C}" name="APELLIDOS Y NOMBRES" dataDxfId="25"/>
    <tableColumn id="3" xr3:uid="{A19AE7E2-1578-43D4-9F72-8C5C4AEC9B74}" name="FECHA DE INGRESO" dataDxfId="24"/>
    <tableColumn id="4" xr3:uid="{611C554D-8F8F-4821-9B38-CE4FEC4F0CA8}" name="SUELDO MENSUAL" dataDxfId="23" dataCellStyle="Moneda"/>
    <tableColumn id="5" xr3:uid="{E79E868B-DC9D-4C5E-9315-68AD79052506}" name="SISTEMA DE PENSIONES"/>
    <tableColumn id="6" xr3:uid="{5DEF7986-B1A1-4C0A-8DBB-ACD2098CE2F1}" name="% PENSION" dataDxfId="22" dataCellStyle="Porcentaje"/>
    <tableColumn id="7" xr3:uid="{0EA2BF73-563F-4DE1-8635-14A944E48F2B}" name="CARGO"/>
    <tableColumn id="8" xr3:uid="{33CB2463-C70C-4C56-B167-4FECB6B34503}" name="ASIGNACION FAMILIAR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513712-3482-4912-801F-BA0CC89CB208}" name="TablaHorasExtras" displayName="TablaHorasExtras" ref="A1:E20" totalsRowShown="0" headerRowDxfId="19" headerRowBorderDxfId="18" tableBorderDxfId="17">
  <tableColumns count="5">
    <tableColumn id="1" xr3:uid="{F05C4893-FADC-4DD9-B87A-E464FD30770C}" name="MONTO" dataDxfId="16"/>
    <tableColumn id="2" xr3:uid="{E21B57A9-3106-4231-BD8D-623A704A8614}" name="PAGO POR HORA" dataDxfId="15">
      <calculatedColumnFormula>((A2/30)/8)</calculatedColumnFormula>
    </tableColumn>
    <tableColumn id="3" xr3:uid="{6A532415-6879-4B11-B443-45A44232DB9A}" name="25%" dataDxfId="14">
      <calculatedColumnFormula>B2+(B2*$C$1)</calculatedColumnFormula>
    </tableColumn>
    <tableColumn id="4" xr3:uid="{6115BDC6-A5DC-40DA-88F2-AAD0D76DD41A}" name="35%" dataDxfId="13">
      <calculatedColumnFormula>B2+(B2*$D$1)</calculatedColumnFormula>
    </tableColumn>
    <tableColumn id="5" xr3:uid="{BD166811-ECC6-4A2A-B8E4-3CCE905B1BB2}" name="100%" dataDxfId="12">
      <calculatedColumnFormula>B2+(B2*$E$1)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workbookViewId="0">
      <selection activeCell="W22" sqref="W22"/>
    </sheetView>
  </sheetViews>
  <sheetFormatPr baseColWidth="10" defaultColWidth="8.88671875" defaultRowHeight="14.4" x14ac:dyDescent="0.3"/>
  <cols>
    <col min="1" max="1" width="3.21875" bestFit="1" customWidth="1"/>
    <col min="2" max="2" width="34.21875" bestFit="1" customWidth="1"/>
    <col min="3" max="3" width="14.77734375" customWidth="1"/>
    <col min="4" max="4" width="13.44140625" style="18" customWidth="1"/>
    <col min="5" max="5" width="7.6640625" style="18" customWidth="1"/>
    <col min="6" max="8" width="10.77734375" customWidth="1"/>
    <col min="9" max="12" width="12.77734375" customWidth="1"/>
    <col min="13" max="16" width="10.77734375" customWidth="1"/>
    <col min="17" max="17" width="14.77734375" style="15" customWidth="1"/>
    <col min="18" max="18" width="10.77734375" style="24" customWidth="1"/>
    <col min="19" max="19" width="11.77734375" hidden="1" customWidth="1"/>
    <col min="20" max="20" width="6.6640625" hidden="1" customWidth="1"/>
    <col min="21" max="21" width="14.77734375" customWidth="1"/>
    <col min="22" max="22" width="7.109375" customWidth="1"/>
    <col min="23" max="23" width="49.5546875" customWidth="1"/>
  </cols>
  <sheetData>
    <row r="1" spans="1:23" ht="31.95" customHeight="1" thickBot="1" x14ac:dyDescent="0.35">
      <c r="A1" s="60" t="s">
        <v>71</v>
      </c>
      <c r="B1" s="60" t="s">
        <v>8</v>
      </c>
      <c r="C1" s="61" t="s">
        <v>2</v>
      </c>
      <c r="D1" s="62" t="s">
        <v>69</v>
      </c>
      <c r="E1" s="63" t="s">
        <v>75</v>
      </c>
      <c r="F1" s="64" t="s">
        <v>3</v>
      </c>
      <c r="G1" s="64" t="s">
        <v>60</v>
      </c>
      <c r="H1" s="65" t="s">
        <v>4</v>
      </c>
      <c r="I1" s="66" t="s">
        <v>5</v>
      </c>
      <c r="J1" s="67" t="s">
        <v>7</v>
      </c>
      <c r="K1" s="68" t="s">
        <v>6</v>
      </c>
      <c r="L1" s="68" t="s">
        <v>67</v>
      </c>
      <c r="M1" s="64" t="s">
        <v>68</v>
      </c>
      <c r="N1" s="69" t="s">
        <v>77</v>
      </c>
      <c r="O1" s="69" t="s">
        <v>78</v>
      </c>
      <c r="P1" s="70" t="s">
        <v>61</v>
      </c>
      <c r="Q1" s="61" t="s">
        <v>62</v>
      </c>
      <c r="R1" s="22"/>
      <c r="S1" s="21" t="s">
        <v>74</v>
      </c>
      <c r="T1" s="35" t="s">
        <v>75</v>
      </c>
      <c r="U1" s="72" t="s">
        <v>73</v>
      </c>
      <c r="V1" s="35" t="s">
        <v>75</v>
      </c>
      <c r="W1" s="16"/>
    </row>
    <row r="2" spans="1:23" x14ac:dyDescent="0.3">
      <c r="A2" s="28">
        <v>1</v>
      </c>
      <c r="B2" s="29" t="s">
        <v>9</v>
      </c>
      <c r="C2" s="58">
        <f t="shared" ref="C2:C26" si="0">Q2-(Q2*L2)-F2-G2+H2</f>
        <v>897.67</v>
      </c>
      <c r="D2" s="19">
        <v>897.67</v>
      </c>
      <c r="E2" s="37">
        <f>C2-D2</f>
        <v>0</v>
      </c>
      <c r="F2" s="18"/>
      <c r="G2" s="26"/>
      <c r="H2" s="28">
        <v>100</v>
      </c>
      <c r="I2" s="25">
        <f>J2/2</f>
        <v>900</v>
      </c>
      <c r="J2" s="25">
        <f>INDEX(TablaEmpleados[SUELDO MENSUAL], MATCH(B2, TablaEmpleados[APELLIDOS Y NOMBRES], 0))</f>
        <v>1800</v>
      </c>
      <c r="K2" s="31">
        <f>INDEX(TablaEmpleados[FECHA DE INGRESO], MATCH(B2, TablaEmpleados[APELLIDOS Y NOMBRES], 0))</f>
        <v>45274</v>
      </c>
      <c r="L2" s="30">
        <f>INDEX(TablaEmpleados[% PENSION], MATCH(B2, TablaEmpleados[APELLIDOS Y NOMBRES], 0))</f>
        <v>0.1137</v>
      </c>
      <c r="M2" s="18">
        <v>15</v>
      </c>
      <c r="N2" s="27">
        <v>0</v>
      </c>
      <c r="O2" s="27">
        <v>0</v>
      </c>
      <c r="P2" s="33"/>
      <c r="Q2" s="71">
        <f>((I2/15)*M2) + IF(INDEX(TablaEmpleados[ASIGNACION FAMILIAR], MATCH(B2, TablaEmpleados[APELLIDOS Y NOMBRES], 0))="SÍ", 113/2, 0) + (N2*INDEX(TablaHorasExtras[25%], MATCH(J2, TablaHorasExtras[MONTO], 0))) + (O2*INDEX(TablaHorasExtras[35%], MATCH(J2, TablaHorasExtras[MONTO], 0))) + (P2*2*J2/30)</f>
        <v>900</v>
      </c>
      <c r="R2" s="23"/>
      <c r="S2" s="32">
        <v>900</v>
      </c>
      <c r="T2" s="36">
        <f t="shared" ref="T2:T26" si="1">I2-S2</f>
        <v>0</v>
      </c>
      <c r="U2" s="73">
        <v>900</v>
      </c>
      <c r="V2" s="37">
        <f>Q2-U2</f>
        <v>0</v>
      </c>
      <c r="W2" s="16"/>
    </row>
    <row r="3" spans="1:23" x14ac:dyDescent="0.3">
      <c r="A3" s="28">
        <v>2</v>
      </c>
      <c r="B3" s="29" t="s">
        <v>28</v>
      </c>
      <c r="C3" s="59">
        <f t="shared" si="0"/>
        <v>940.33475666666664</v>
      </c>
      <c r="D3" s="19">
        <v>930.17184999999995</v>
      </c>
      <c r="E3" s="17">
        <f t="shared" ref="E3:E26" si="2">C3-D3</f>
        <v>10.162906666666686</v>
      </c>
      <c r="F3" s="18"/>
      <c r="G3" s="26"/>
      <c r="H3" s="28"/>
      <c r="I3" s="25">
        <f t="shared" ref="I3:I26" si="3">J3/2</f>
        <v>793</v>
      </c>
      <c r="J3" s="25">
        <f>INDEX(TablaEmpleados[SUELDO MENSUAL], MATCH(B3, TablaEmpleados[APELLIDOS Y NOMBRES], 0))</f>
        <v>1586</v>
      </c>
      <c r="K3" s="31">
        <f>INDEX(TablaEmpleados[FECHA DE INGRESO], MATCH(B3, TablaEmpleados[APELLIDOS Y NOMBRES], 0))</f>
        <v>45413</v>
      </c>
      <c r="L3" s="30">
        <f>INDEX(TablaEmpleados[% PENSION], MATCH(B3, TablaEmpleados[APELLIDOS Y NOMBRES], 0))</f>
        <v>0.1137</v>
      </c>
      <c r="M3" s="18">
        <v>15</v>
      </c>
      <c r="N3" s="27">
        <v>0</v>
      </c>
      <c r="O3" s="27">
        <v>0</v>
      </c>
      <c r="P3" s="34">
        <v>2</v>
      </c>
      <c r="Q3" s="71">
        <f>((I3/15)*M3) + IF(INDEX(TablaEmpleados[ASIGNACION FAMILIAR], MATCH(B3, TablaEmpleados[APELLIDOS Y NOMBRES], 0))="SÍ", 113/2, 0) + (N3*INDEX(TablaHorasExtras[25%], MATCH(J3, TablaHorasExtras[MONTO], 0))) + (O3*INDEX(TablaHorasExtras[35%], MATCH(J3, TablaHorasExtras[MONTO], 0))) + (P3*2*J3/30)</f>
        <v>1060.9666666666667</v>
      </c>
      <c r="R3" s="23"/>
      <c r="S3" s="32">
        <v>793</v>
      </c>
      <c r="T3" s="36">
        <f t="shared" si="1"/>
        <v>0</v>
      </c>
      <c r="U3" s="73">
        <v>1049.5</v>
      </c>
      <c r="V3" s="17">
        <f t="shared" ref="V3:V26" si="4">Q3-U3</f>
        <v>11.466666666666697</v>
      </c>
      <c r="W3" s="16" t="s">
        <v>65</v>
      </c>
    </row>
    <row r="4" spans="1:23" x14ac:dyDescent="0.3">
      <c r="A4" s="28">
        <v>3</v>
      </c>
      <c r="B4" s="29" t="s">
        <v>10</v>
      </c>
      <c r="C4" s="59">
        <f t="shared" si="0"/>
        <v>1876.8739208333334</v>
      </c>
      <c r="D4" s="19">
        <v>1876.8621035000001</v>
      </c>
      <c r="E4" s="37">
        <f t="shared" si="2"/>
        <v>1.1817333333283386E-2</v>
      </c>
      <c r="F4" s="18"/>
      <c r="G4" s="26">
        <v>54.78</v>
      </c>
      <c r="H4" s="28"/>
      <c r="I4" s="25">
        <f t="shared" si="3"/>
        <v>1900</v>
      </c>
      <c r="J4" s="25">
        <f>INDEX(TablaEmpleados[SUELDO MENSUAL], MATCH(B4, TablaEmpleados[APELLIDOS Y NOMBRES], 0))</f>
        <v>3800</v>
      </c>
      <c r="K4" s="31">
        <f>INDEX(TablaEmpleados[FECHA DE INGRESO], MATCH(B4, TablaEmpleados[APELLIDOS Y NOMBRES], 0))</f>
        <v>45446</v>
      </c>
      <c r="L4" s="30">
        <f>INDEX(TablaEmpleados[% PENSION], MATCH(B4, TablaEmpleados[APELLIDOS Y NOMBRES], 0))</f>
        <v>0.1137</v>
      </c>
      <c r="M4" s="18">
        <v>15</v>
      </c>
      <c r="N4" s="27">
        <v>12.5</v>
      </c>
      <c r="O4" s="27">
        <v>1.5</v>
      </c>
      <c r="P4" s="34"/>
      <c r="Q4" s="71">
        <f>((I4/15)*M4) + IF(INDEX(TablaEmpleados[ASIGNACION FAMILIAR], MATCH(B4, TablaEmpleados[APELLIDOS Y NOMBRES], 0))="SÍ", 113/2, 0) + (N4*INDEX(TablaHorasExtras[25%], MATCH(J4, TablaHorasExtras[MONTO], 0))) + (O4*INDEX(TablaHorasExtras[35%], MATCH(J4, TablaHorasExtras[MONTO], 0))) + (P4*2*J4/30)</f>
        <v>2179.4583333333335</v>
      </c>
      <c r="R4" s="23"/>
      <c r="S4" s="32">
        <v>1900</v>
      </c>
      <c r="T4" s="36">
        <f t="shared" si="1"/>
        <v>0</v>
      </c>
      <c r="U4" s="73">
        <v>2179.4450000000002</v>
      </c>
      <c r="V4" s="37">
        <f t="shared" si="4"/>
        <v>1.3333333333321207E-2</v>
      </c>
      <c r="W4" s="16"/>
    </row>
    <row r="5" spans="1:23" x14ac:dyDescent="0.3">
      <c r="A5" s="28">
        <v>4</v>
      </c>
      <c r="B5" s="29" t="s">
        <v>44</v>
      </c>
      <c r="C5" s="59">
        <f t="shared" si="0"/>
        <v>1350.1875</v>
      </c>
      <c r="D5" s="19">
        <v>1350.3600000000001</v>
      </c>
      <c r="E5" s="37">
        <f t="shared" si="2"/>
        <v>-0.17250000000012733</v>
      </c>
      <c r="F5" s="18"/>
      <c r="G5" s="26"/>
      <c r="H5" s="28"/>
      <c r="I5" s="25">
        <f t="shared" si="3"/>
        <v>900</v>
      </c>
      <c r="J5" s="25">
        <f>INDEX(TablaEmpleados[SUELDO MENSUAL], MATCH(B5, TablaEmpleados[APELLIDOS Y NOMBRES], 0))</f>
        <v>1800</v>
      </c>
      <c r="K5" s="31">
        <f>INDEX(TablaEmpleados[FECHA DE INGRESO], MATCH(B5, TablaEmpleados[APELLIDOS Y NOMBRES], 0))</f>
        <v>45625</v>
      </c>
      <c r="L5" s="30">
        <f>INDEX(TablaEmpleados[% PENSION], MATCH(B5, TablaEmpleados[APELLIDOS Y NOMBRES], 0))</f>
        <v>0</v>
      </c>
      <c r="M5" s="18">
        <v>15</v>
      </c>
      <c r="N5" s="27">
        <v>25.5</v>
      </c>
      <c r="O5" s="27">
        <v>9</v>
      </c>
      <c r="P5" s="34">
        <v>1</v>
      </c>
      <c r="Q5" s="71">
        <f>((I5/15)*M5) + IF(INDEX(TablaEmpleados[ASIGNACION FAMILIAR], MATCH(B5, TablaEmpleados[APELLIDOS Y NOMBRES], 0))="SÍ", 113/2, 0) + (N5*INDEX(TablaHorasExtras[25%], MATCH(J5, TablaHorasExtras[MONTO], 0))) + (O5*INDEX(TablaHorasExtras[35%], MATCH(J5, TablaHorasExtras[MONTO], 0))) + (P5*2*J5/30)</f>
        <v>1350.1875</v>
      </c>
      <c r="R5" s="23"/>
      <c r="S5" s="32">
        <v>900</v>
      </c>
      <c r="T5" s="36">
        <f t="shared" si="1"/>
        <v>0</v>
      </c>
      <c r="U5" s="73">
        <v>1350.3600000000001</v>
      </c>
      <c r="V5" s="37">
        <f t="shared" si="4"/>
        <v>-0.17250000000012733</v>
      </c>
      <c r="W5" s="16"/>
    </row>
    <row r="6" spans="1:23" x14ac:dyDescent="0.3">
      <c r="A6" s="28">
        <v>5</v>
      </c>
      <c r="B6" s="29" t="s">
        <v>11</v>
      </c>
      <c r="C6" s="59">
        <f t="shared" si="0"/>
        <v>2585.0240395833334</v>
      </c>
      <c r="D6" s="19">
        <v>2585.1651089999996</v>
      </c>
      <c r="E6" s="37">
        <f t="shared" si="2"/>
        <v>-0.14106941666614148</v>
      </c>
      <c r="F6" s="18">
        <v>267.5</v>
      </c>
      <c r="G6" s="26">
        <v>54.78</v>
      </c>
      <c r="H6" s="28"/>
      <c r="I6" s="25">
        <f t="shared" si="3"/>
        <v>1900</v>
      </c>
      <c r="J6" s="25">
        <f>INDEX(TablaEmpleados[SUELDO MENSUAL], MATCH(B6, TablaEmpleados[APELLIDOS Y NOMBRES], 0))</f>
        <v>3800</v>
      </c>
      <c r="K6" s="31">
        <f>INDEX(TablaEmpleados[FECHA DE INGRESO], MATCH(B6, TablaEmpleados[APELLIDOS Y NOMBRES], 0))</f>
        <v>45017</v>
      </c>
      <c r="L6" s="30">
        <f>INDEX(TablaEmpleados[% PENSION], MATCH(B6, TablaEmpleados[APELLIDOS Y NOMBRES], 0))</f>
        <v>0.1137</v>
      </c>
      <c r="M6" s="18">
        <v>15</v>
      </c>
      <c r="N6" s="27">
        <v>26</v>
      </c>
      <c r="O6" s="27">
        <v>40.5</v>
      </c>
      <c r="P6" s="34"/>
      <c r="Q6" s="71">
        <f>((I6/15)*M6) + IF(INDEX(TablaEmpleados[ASIGNACION FAMILIAR], MATCH(B6, TablaEmpleados[APELLIDOS Y NOMBRES], 0))="SÍ", 113/2, 0) + (N6*INDEX(TablaHorasExtras[25%], MATCH(J6, TablaHorasExtras[MONTO], 0))) + (O6*INDEX(TablaHorasExtras[35%], MATCH(J6, TablaHorasExtras[MONTO], 0))) + (P6*2*J6/30)</f>
        <v>3280.2708333333335</v>
      </c>
      <c r="R6" s="23"/>
      <c r="S6" s="32">
        <v>1900</v>
      </c>
      <c r="T6" s="36">
        <f t="shared" si="1"/>
        <v>0</v>
      </c>
      <c r="U6" s="73">
        <v>3280.43</v>
      </c>
      <c r="V6" s="37">
        <f t="shared" si="4"/>
        <v>-0.15916666666635138</v>
      </c>
      <c r="W6" s="16"/>
    </row>
    <row r="7" spans="1:23" x14ac:dyDescent="0.3">
      <c r="A7" s="28">
        <v>6</v>
      </c>
      <c r="B7" s="29" t="s">
        <v>29</v>
      </c>
      <c r="C7" s="59">
        <f t="shared" si="0"/>
        <v>3598.6281250000002</v>
      </c>
      <c r="D7" s="19">
        <v>3598.5664999999999</v>
      </c>
      <c r="E7" s="37">
        <f t="shared" si="2"/>
        <v>6.1625000000276486E-2</v>
      </c>
      <c r="F7" s="18"/>
      <c r="G7" s="26">
        <v>247.95</v>
      </c>
      <c r="H7" s="28"/>
      <c r="I7" s="25">
        <f t="shared" si="3"/>
        <v>3250</v>
      </c>
      <c r="J7" s="25">
        <f>INDEX(TablaEmpleados[SUELDO MENSUAL], MATCH(B7, TablaEmpleados[APELLIDOS Y NOMBRES], 0))</f>
        <v>6500</v>
      </c>
      <c r="K7" s="31">
        <f>INDEX(TablaEmpleados[FECHA DE INGRESO], MATCH(B7, TablaEmpleados[APELLIDOS Y NOMBRES], 0))</f>
        <v>45293</v>
      </c>
      <c r="L7" s="30">
        <f>INDEX(TablaEmpleados[% PENSION], MATCH(B7, TablaEmpleados[APELLIDOS Y NOMBRES], 0))</f>
        <v>0.13</v>
      </c>
      <c r="M7" s="18">
        <v>15</v>
      </c>
      <c r="N7" s="27">
        <v>11</v>
      </c>
      <c r="O7" s="27">
        <v>10</v>
      </c>
      <c r="P7" s="34">
        <v>1</v>
      </c>
      <c r="Q7" s="71">
        <f>((I7/15)*M7) + IF(INDEX(TablaEmpleados[ASIGNACION FAMILIAR], MATCH(B7, TablaEmpleados[APELLIDOS Y NOMBRES], 0))="SÍ", 113/2, 0) + (N7*INDEX(TablaHorasExtras[25%], MATCH(J7, TablaHorasExtras[MONTO], 0))) + (O7*INDEX(TablaHorasExtras[35%], MATCH(J7, TablaHorasExtras[MONTO], 0))) + (P7*2*J7/30)</f>
        <v>4421.354166666667</v>
      </c>
      <c r="R7" s="23"/>
      <c r="S7" s="32">
        <v>3250</v>
      </c>
      <c r="T7" s="36">
        <f t="shared" si="1"/>
        <v>0</v>
      </c>
      <c r="U7" s="73">
        <v>4421.2833333333328</v>
      </c>
      <c r="V7" s="37">
        <f t="shared" si="4"/>
        <v>7.0833333334121562E-2</v>
      </c>
      <c r="W7" s="16"/>
    </row>
    <row r="8" spans="1:23" x14ac:dyDescent="0.3">
      <c r="A8" s="28">
        <v>7</v>
      </c>
      <c r="B8" s="29" t="s">
        <v>12</v>
      </c>
      <c r="C8" s="59">
        <f t="shared" si="0"/>
        <v>1748.25</v>
      </c>
      <c r="D8" s="19">
        <v>1748.5600000000002</v>
      </c>
      <c r="E8" s="37">
        <f t="shared" si="2"/>
        <v>-0.3100000000001728</v>
      </c>
      <c r="F8" s="18"/>
      <c r="G8" s="26"/>
      <c r="H8" s="28"/>
      <c r="I8" s="25">
        <f t="shared" si="3"/>
        <v>900</v>
      </c>
      <c r="J8" s="25">
        <f>INDEX(TablaEmpleados[SUELDO MENSUAL], MATCH(B8, TablaEmpleados[APELLIDOS Y NOMBRES], 0))</f>
        <v>1800</v>
      </c>
      <c r="K8" s="31">
        <f>INDEX(TablaEmpleados[FECHA DE INGRESO], MATCH(B8, TablaEmpleados[APELLIDOS Y NOMBRES], 0))</f>
        <v>45625</v>
      </c>
      <c r="L8" s="30">
        <f>INDEX(TablaEmpleados[% PENSION], MATCH(B8, TablaEmpleados[APELLIDOS Y NOMBRES], 0))</f>
        <v>0</v>
      </c>
      <c r="M8" s="18">
        <v>15</v>
      </c>
      <c r="N8" s="27">
        <v>26</v>
      </c>
      <c r="O8" s="27">
        <v>36</v>
      </c>
      <c r="P8" s="34">
        <v>2</v>
      </c>
      <c r="Q8" s="71">
        <f>((I8/15)*M8) + IF(INDEX(TablaEmpleados[ASIGNACION FAMILIAR], MATCH(B8, TablaEmpleados[APELLIDOS Y NOMBRES], 0))="SÍ", 113/2, 0) + (N8*INDEX(TablaHorasExtras[25%], MATCH(J8, TablaHorasExtras[MONTO], 0))) + (O8*INDEX(TablaHorasExtras[35%], MATCH(J8, TablaHorasExtras[MONTO], 0))) + (P8*2*J8/30)</f>
        <v>1748.25</v>
      </c>
      <c r="R8" s="23"/>
      <c r="S8" s="32">
        <v>900</v>
      </c>
      <c r="T8" s="36">
        <f t="shared" si="1"/>
        <v>0</v>
      </c>
      <c r="U8" s="73">
        <v>1748.5600000000002</v>
      </c>
      <c r="V8" s="37">
        <f t="shared" si="4"/>
        <v>-0.3100000000001728</v>
      </c>
      <c r="W8" s="16"/>
    </row>
    <row r="9" spans="1:23" x14ac:dyDescent="0.3">
      <c r="A9" s="28">
        <v>8</v>
      </c>
      <c r="B9" s="29" t="s">
        <v>13</v>
      </c>
      <c r="C9" s="59">
        <f t="shared" si="0"/>
        <v>2987.67353125</v>
      </c>
      <c r="D9" s="19">
        <v>2987.7761943333339</v>
      </c>
      <c r="E9" s="37">
        <f t="shared" si="2"/>
        <v>-0.10266308333393681</v>
      </c>
      <c r="F9" s="18"/>
      <c r="G9" s="26">
        <v>40.6</v>
      </c>
      <c r="H9" s="28">
        <v>250</v>
      </c>
      <c r="I9" s="25">
        <f t="shared" si="3"/>
        <v>1750</v>
      </c>
      <c r="J9" s="25">
        <f>INDEX(TablaEmpleados[SUELDO MENSUAL], MATCH(B9, TablaEmpleados[APELLIDOS Y NOMBRES], 0))</f>
        <v>3500</v>
      </c>
      <c r="K9" s="31">
        <f>INDEX(TablaEmpleados[FECHA DE INGRESO], MATCH(B9, TablaEmpleados[APELLIDOS Y NOMBRES], 0))</f>
        <v>45293</v>
      </c>
      <c r="L9" s="30">
        <f>INDEX(TablaEmpleados[% PENSION], MATCH(B9, TablaEmpleados[APELLIDOS Y NOMBRES], 0))</f>
        <v>0.1137</v>
      </c>
      <c r="M9" s="18">
        <v>15</v>
      </c>
      <c r="N9" s="27">
        <v>20.5</v>
      </c>
      <c r="O9" s="27">
        <v>39.5</v>
      </c>
      <c r="P9" s="34">
        <v>1</v>
      </c>
      <c r="Q9" s="71">
        <f>((I9/15)*M9) + IF(INDEX(TablaEmpleados[ASIGNACION FAMILIAR], MATCH(B9, TablaEmpleados[APELLIDOS Y NOMBRES], 0))="SÍ", 113/2, 0) + (N9*INDEX(TablaHorasExtras[25%], MATCH(J9, TablaHorasExtras[MONTO], 0))) + (O9*INDEX(TablaHorasExtras[35%], MATCH(J9, TablaHorasExtras[MONTO], 0))) + (P9*2*J9/30)</f>
        <v>3134.6875</v>
      </c>
      <c r="R9" s="23"/>
      <c r="S9" s="32">
        <v>1750</v>
      </c>
      <c r="T9" s="36">
        <f t="shared" si="1"/>
        <v>0</v>
      </c>
      <c r="U9" s="73">
        <v>3134.8033333333337</v>
      </c>
      <c r="V9" s="37">
        <f t="shared" si="4"/>
        <v>-0.11583333333373957</v>
      </c>
      <c r="W9" s="16"/>
    </row>
    <row r="10" spans="1:23" x14ac:dyDescent="0.3">
      <c r="A10" s="28">
        <v>9</v>
      </c>
      <c r="B10" s="29" t="s">
        <v>14</v>
      </c>
      <c r="C10" s="59">
        <f t="shared" si="0"/>
        <v>402.15862500000003</v>
      </c>
      <c r="D10" s="19">
        <v>390.24675300000001</v>
      </c>
      <c r="E10" s="37">
        <f t="shared" si="2"/>
        <v>11.911872000000017</v>
      </c>
      <c r="F10" s="18"/>
      <c r="G10" s="26"/>
      <c r="H10" s="28"/>
      <c r="I10" s="25">
        <f t="shared" si="3"/>
        <v>1000</v>
      </c>
      <c r="J10" s="25">
        <f>INDEX(TablaEmpleados[SUELDO MENSUAL], MATCH(B10, TablaEmpleados[APELLIDOS Y NOMBRES], 0))</f>
        <v>2000</v>
      </c>
      <c r="K10" s="31">
        <f>INDEX(TablaEmpleados[FECHA DE INGRESO], MATCH(B10, TablaEmpleados[APELLIDOS Y NOMBRES], 0))</f>
        <v>45741</v>
      </c>
      <c r="L10" s="30">
        <f>INDEX(TablaEmpleados[% PENSION], MATCH(B10, TablaEmpleados[APELLIDOS Y NOMBRES], 0))</f>
        <v>0.1137</v>
      </c>
      <c r="M10" s="18">
        <v>6</v>
      </c>
      <c r="N10" s="27">
        <v>3</v>
      </c>
      <c r="O10" s="27">
        <v>2</v>
      </c>
      <c r="P10" s="34"/>
      <c r="Q10" s="71">
        <f>((I10/15)*M10) + IF(INDEX(TablaEmpleados[ASIGNACION FAMILIAR], MATCH(B10, TablaEmpleados[APELLIDOS Y NOMBRES], 0))="SÍ", 113/2, 0) + (N10*INDEX(TablaHorasExtras[25%], MATCH(J10, TablaHorasExtras[MONTO], 0))) + (O10*INDEX(TablaHorasExtras[35%], MATCH(J10, TablaHorasExtras[MONTO], 0))) + (P10*2*J10/30)</f>
        <v>453.75</v>
      </c>
      <c r="R10" s="23"/>
      <c r="S10" s="32">
        <v>1000</v>
      </c>
      <c r="T10" s="36">
        <f t="shared" si="1"/>
        <v>0</v>
      </c>
      <c r="U10" s="73">
        <v>440.31</v>
      </c>
      <c r="V10" s="37">
        <f t="shared" si="4"/>
        <v>13.439999999999998</v>
      </c>
      <c r="W10" s="16" t="s">
        <v>70</v>
      </c>
    </row>
    <row r="11" spans="1:23" x14ac:dyDescent="0.3">
      <c r="A11" s="28">
        <v>10</v>
      </c>
      <c r="B11" s="29" t="s">
        <v>30</v>
      </c>
      <c r="C11" s="59">
        <f t="shared" si="0"/>
        <v>1097.74595</v>
      </c>
      <c r="D11" s="19">
        <v>1097.74595</v>
      </c>
      <c r="E11" s="37">
        <f t="shared" si="2"/>
        <v>0</v>
      </c>
      <c r="F11" s="18"/>
      <c r="G11" s="26"/>
      <c r="H11" s="28">
        <v>250</v>
      </c>
      <c r="I11" s="25">
        <f t="shared" si="3"/>
        <v>900</v>
      </c>
      <c r="J11" s="25">
        <f>INDEX(TablaEmpleados[SUELDO MENSUAL], MATCH(B11, TablaEmpleados[APELLIDOS Y NOMBRES], 0))</f>
        <v>1800</v>
      </c>
      <c r="K11" s="31">
        <f>INDEX(TablaEmpleados[FECHA DE INGRESO], MATCH(B11, TablaEmpleados[APELLIDOS Y NOMBRES], 0))</f>
        <v>45166</v>
      </c>
      <c r="L11" s="30">
        <f>INDEX(TablaEmpleados[% PENSION], MATCH(B11, TablaEmpleados[APELLIDOS Y NOMBRES], 0))</f>
        <v>0.1137</v>
      </c>
      <c r="M11" s="18">
        <v>15</v>
      </c>
      <c r="N11" s="27">
        <v>0</v>
      </c>
      <c r="O11" s="27">
        <v>0</v>
      </c>
      <c r="P11" s="34"/>
      <c r="Q11" s="71">
        <f>((I11/15)*M11) + IF(INDEX(TablaEmpleados[ASIGNACION FAMILIAR], MATCH(B11, TablaEmpleados[APELLIDOS Y NOMBRES], 0))="SÍ", 113/2, 0) + (N11*INDEX(TablaHorasExtras[25%], MATCH(J11, TablaHorasExtras[MONTO], 0))) + (O11*INDEX(TablaHorasExtras[35%], MATCH(J11, TablaHorasExtras[MONTO], 0))) + (P11*2*J11/30)</f>
        <v>956.5</v>
      </c>
      <c r="R11" s="23"/>
      <c r="S11" s="32">
        <v>900</v>
      </c>
      <c r="T11" s="36">
        <f t="shared" si="1"/>
        <v>0</v>
      </c>
      <c r="U11" s="73">
        <v>956.5</v>
      </c>
      <c r="V11" s="37">
        <f t="shared" si="4"/>
        <v>0</v>
      </c>
      <c r="W11" s="16"/>
    </row>
    <row r="12" spans="1:23" x14ac:dyDescent="0.3">
      <c r="A12" s="28">
        <v>11</v>
      </c>
      <c r="B12" s="29" t="s">
        <v>15</v>
      </c>
      <c r="C12" s="59">
        <f t="shared" si="0"/>
        <v>7111.0757624999997</v>
      </c>
      <c r="D12" s="19">
        <v>7111.3368525000014</v>
      </c>
      <c r="E12" s="37">
        <f t="shared" si="2"/>
        <v>-0.26109000000178639</v>
      </c>
      <c r="F12" s="18"/>
      <c r="G12" s="26">
        <v>459.12</v>
      </c>
      <c r="H12" s="28"/>
      <c r="I12" s="25">
        <f t="shared" si="3"/>
        <v>4500</v>
      </c>
      <c r="J12" s="25">
        <f>INDEX(TablaEmpleados[SUELDO MENSUAL], MATCH(B12, TablaEmpleados[APELLIDOS Y NOMBRES], 0))</f>
        <v>9000</v>
      </c>
      <c r="K12" s="31">
        <f>INDEX(TablaEmpleados[FECHA DE INGRESO], MATCH(B12, TablaEmpleados[APELLIDOS Y NOMBRES], 0))</f>
        <v>44198</v>
      </c>
      <c r="L12" s="30">
        <f>INDEX(TablaEmpleados[% PENSION], MATCH(B12, TablaEmpleados[APELLIDOS Y NOMBRES], 0))</f>
        <v>0.12970000000000001</v>
      </c>
      <c r="M12" s="18">
        <v>15</v>
      </c>
      <c r="N12" s="27">
        <v>25.5</v>
      </c>
      <c r="O12" s="27">
        <v>34.5</v>
      </c>
      <c r="P12" s="34">
        <v>2</v>
      </c>
      <c r="Q12" s="71">
        <f>((I12/15)*M12) + IF(INDEX(TablaEmpleados[ASIGNACION FAMILIAR], MATCH(B12, TablaEmpleados[APELLIDOS Y NOMBRES], 0))="SÍ", 113/2, 0) + (N12*INDEX(TablaHorasExtras[25%], MATCH(J12, TablaHorasExtras[MONTO], 0))) + (O12*INDEX(TablaHorasExtras[35%], MATCH(J12, TablaHorasExtras[MONTO], 0))) + (P12*2*J12/30)</f>
        <v>8698.375</v>
      </c>
      <c r="R12" s="23"/>
      <c r="S12" s="32">
        <v>4500</v>
      </c>
      <c r="T12" s="36">
        <f t="shared" si="1"/>
        <v>0</v>
      </c>
      <c r="U12" s="73">
        <v>8698.6750000000011</v>
      </c>
      <c r="V12" s="37">
        <f t="shared" si="4"/>
        <v>-0.30000000000109139</v>
      </c>
      <c r="W12" s="16"/>
    </row>
    <row r="13" spans="1:23" x14ac:dyDescent="0.3">
      <c r="A13" s="28">
        <v>12</v>
      </c>
      <c r="B13" s="29" t="s">
        <v>16</v>
      </c>
      <c r="C13" s="59">
        <f t="shared" si="0"/>
        <v>3125.3757625000003</v>
      </c>
      <c r="D13" s="19">
        <v>3125.4422350000004</v>
      </c>
      <c r="E13" s="37">
        <f t="shared" si="2"/>
        <v>-6.6472500000145374E-2</v>
      </c>
      <c r="F13" s="18"/>
      <c r="G13" s="26">
        <v>258.85000000000002</v>
      </c>
      <c r="H13" s="28"/>
      <c r="I13" s="25">
        <f t="shared" si="3"/>
        <v>3300</v>
      </c>
      <c r="J13" s="25">
        <f>INDEX(TablaEmpleados[SUELDO MENSUAL], MATCH(B13, TablaEmpleados[APELLIDOS Y NOMBRES], 0))</f>
        <v>6600</v>
      </c>
      <c r="K13" s="31">
        <f>INDEX(TablaEmpleados[FECHA DE INGRESO], MATCH(B13, TablaEmpleados[APELLIDOS Y NOMBRES], 0))</f>
        <v>45474</v>
      </c>
      <c r="L13" s="30">
        <f>INDEX(TablaEmpleados[% PENSION], MATCH(B13, TablaEmpleados[APELLIDOS Y NOMBRES], 0))</f>
        <v>0.1137</v>
      </c>
      <c r="M13" s="18">
        <v>15</v>
      </c>
      <c r="N13" s="27">
        <v>14</v>
      </c>
      <c r="O13" s="27">
        <v>1</v>
      </c>
      <c r="P13" s="34"/>
      <c r="Q13" s="71">
        <f>((I13/15)*M13) + IF(INDEX(TablaEmpleados[ASIGNACION FAMILIAR], MATCH(B13, TablaEmpleados[APELLIDOS Y NOMBRES], 0))="SÍ", 113/2, 0) + (N13*INDEX(TablaHorasExtras[25%], MATCH(J13, TablaHorasExtras[MONTO], 0))) + (O13*INDEX(TablaHorasExtras[35%], MATCH(J13, TablaHorasExtras[MONTO], 0))) + (P13*2*J13/30)</f>
        <v>3818.375</v>
      </c>
      <c r="R13" s="23"/>
      <c r="S13" s="32">
        <v>3300</v>
      </c>
      <c r="T13" s="36">
        <f t="shared" si="1"/>
        <v>0</v>
      </c>
      <c r="U13" s="73">
        <v>3818.4500000000003</v>
      </c>
      <c r="V13" s="37">
        <f t="shared" si="4"/>
        <v>-7.5000000000272848E-2</v>
      </c>
      <c r="W13" s="16"/>
    </row>
    <row r="14" spans="1:23" x14ac:dyDescent="0.3">
      <c r="A14" s="28">
        <v>13</v>
      </c>
      <c r="B14" s="29" t="s">
        <v>17</v>
      </c>
      <c r="C14" s="59">
        <f t="shared" si="0"/>
        <v>5815.625</v>
      </c>
      <c r="D14" s="19">
        <v>5815.625</v>
      </c>
      <c r="E14" s="37">
        <f t="shared" si="2"/>
        <v>0</v>
      </c>
      <c r="F14" s="18"/>
      <c r="G14" s="26"/>
      <c r="H14" s="28"/>
      <c r="I14" s="25">
        <f t="shared" si="3"/>
        <v>3000</v>
      </c>
      <c r="J14" s="25">
        <f>INDEX(TablaEmpleados[SUELDO MENSUAL], MATCH(B14, TablaEmpleados[APELLIDOS Y NOMBRES], 0))</f>
        <v>6000</v>
      </c>
      <c r="K14" s="31">
        <f>INDEX(TablaEmpleados[FECHA DE INGRESO], MATCH(B14, TablaEmpleados[APELLIDOS Y NOMBRES], 0))</f>
        <v>45625</v>
      </c>
      <c r="L14" s="30">
        <f>INDEX(TablaEmpleados[% PENSION], MATCH(B14, TablaEmpleados[APELLIDOS Y NOMBRES], 0))</f>
        <v>0</v>
      </c>
      <c r="M14" s="18">
        <v>15</v>
      </c>
      <c r="N14" s="27">
        <v>24</v>
      </c>
      <c r="O14" s="27">
        <v>37.5</v>
      </c>
      <c r="P14" s="34">
        <v>2</v>
      </c>
      <c r="Q14" s="71">
        <f>((I14/15)*M14) + IF(INDEX(TablaEmpleados[ASIGNACION FAMILIAR], MATCH(B14, TablaEmpleados[APELLIDOS Y NOMBRES], 0))="SÍ", 113/2, 0) + (N14*INDEX(TablaHorasExtras[25%], MATCH(J14, TablaHorasExtras[MONTO], 0))) + (O14*INDEX(TablaHorasExtras[35%], MATCH(J14, TablaHorasExtras[MONTO], 0))) + (P14*2*J14/30)</f>
        <v>5815.625</v>
      </c>
      <c r="R14" s="23"/>
      <c r="S14" s="32">
        <v>3000</v>
      </c>
      <c r="T14" s="36">
        <f t="shared" si="1"/>
        <v>0</v>
      </c>
      <c r="U14" s="73">
        <v>5815.625</v>
      </c>
      <c r="V14" s="37">
        <f t="shared" si="4"/>
        <v>0</v>
      </c>
      <c r="W14" s="16"/>
    </row>
    <row r="15" spans="1:23" x14ac:dyDescent="0.3">
      <c r="A15" s="28">
        <v>14</v>
      </c>
      <c r="B15" s="29" t="s">
        <v>18</v>
      </c>
      <c r="C15" s="59">
        <f t="shared" si="0"/>
        <v>4632.1007812499993</v>
      </c>
      <c r="D15" s="19">
        <v>4631.9345999999996</v>
      </c>
      <c r="E15" s="37">
        <f t="shared" si="2"/>
        <v>0.16618124999968131</v>
      </c>
      <c r="F15" s="18"/>
      <c r="G15" s="26">
        <v>102.68</v>
      </c>
      <c r="H15" s="28"/>
      <c r="I15" s="25">
        <f t="shared" si="3"/>
        <v>3250</v>
      </c>
      <c r="J15" s="25">
        <f>INDEX(TablaEmpleados[SUELDO MENSUAL], MATCH(B15, TablaEmpleados[APELLIDOS Y NOMBRES], 0))</f>
        <v>6500</v>
      </c>
      <c r="K15" s="31">
        <f>INDEX(TablaEmpleados[FECHA DE INGRESO], MATCH(B15, TablaEmpleados[APELLIDOS Y NOMBRES], 0))</f>
        <v>45712</v>
      </c>
      <c r="L15" s="30">
        <f>INDEX(TablaEmpleados[% PENSION], MATCH(B15, TablaEmpleados[APELLIDOS Y NOMBRES], 0))</f>
        <v>0.1137</v>
      </c>
      <c r="M15" s="18">
        <v>15</v>
      </c>
      <c r="N15" s="27">
        <v>24</v>
      </c>
      <c r="O15" s="27">
        <v>35</v>
      </c>
      <c r="P15" s="34"/>
      <c r="Q15" s="71">
        <f>((I15/15)*M15) + IF(INDEX(TablaEmpleados[ASIGNACION FAMILIAR], MATCH(B15, TablaEmpleados[APELLIDOS Y NOMBRES], 0))="SÍ", 113/2, 0) + (N15*INDEX(TablaHorasExtras[25%], MATCH(J15, TablaHorasExtras[MONTO], 0))) + (O15*INDEX(TablaHorasExtras[35%], MATCH(J15, TablaHorasExtras[MONTO], 0))) + (P15*2*J15/30)</f>
        <v>5342.1875</v>
      </c>
      <c r="R15" s="23"/>
      <c r="S15" s="32">
        <v>3250</v>
      </c>
      <c r="T15" s="36">
        <f t="shared" si="1"/>
        <v>0</v>
      </c>
      <c r="U15" s="73">
        <v>5342</v>
      </c>
      <c r="V15" s="37">
        <f t="shared" si="4"/>
        <v>0.1875</v>
      </c>
      <c r="W15" s="16"/>
    </row>
    <row r="16" spans="1:23" x14ac:dyDescent="0.3">
      <c r="A16" s="28">
        <v>15</v>
      </c>
      <c r="B16" s="29" t="s">
        <v>19</v>
      </c>
      <c r="C16" s="59">
        <f t="shared" si="0"/>
        <v>1568.338125</v>
      </c>
      <c r="D16" s="19">
        <v>1568.6578499999998</v>
      </c>
      <c r="E16" s="74">
        <f t="shared" si="2"/>
        <v>-0.31972499999983484</v>
      </c>
      <c r="F16" s="18"/>
      <c r="G16" s="26"/>
      <c r="H16" s="28"/>
      <c r="I16" s="25">
        <f t="shared" si="3"/>
        <v>900</v>
      </c>
      <c r="J16" s="25">
        <f>INDEX(TablaEmpleados[SUELDO MENSUAL], MATCH(B16, TablaEmpleados[APELLIDOS Y NOMBRES], 0))</f>
        <v>1800</v>
      </c>
      <c r="K16" s="31">
        <f>INDEX(TablaEmpleados[FECHA DE INGRESO], MATCH(B16, TablaEmpleados[APELLIDOS Y NOMBRES], 0))</f>
        <v>44169</v>
      </c>
      <c r="L16" s="30">
        <f>INDEX(TablaEmpleados[% PENSION], MATCH(B16, TablaEmpleados[APELLIDOS Y NOMBRES], 0))</f>
        <v>0.13</v>
      </c>
      <c r="M16" s="18">
        <v>15</v>
      </c>
      <c r="N16" s="27">
        <v>24</v>
      </c>
      <c r="O16" s="27">
        <v>49.5</v>
      </c>
      <c r="P16" s="34">
        <v>1</v>
      </c>
      <c r="Q16" s="71">
        <f>((I16/15)*M16) + IF(INDEX(TablaEmpleados[ASIGNACION FAMILIAR], MATCH(B16, TablaEmpleados[APELLIDOS Y NOMBRES], 0))="SÍ", 113/2, 0) + (N16*INDEX(TablaHorasExtras[25%], MATCH(J16, TablaHorasExtras[MONTO], 0))) + (O16*INDEX(TablaHorasExtras[35%], MATCH(J16, TablaHorasExtras[MONTO], 0))) + (P16*2*J16/30)</f>
        <v>1802.6875</v>
      </c>
      <c r="R16" s="23"/>
      <c r="S16" s="32">
        <v>900</v>
      </c>
      <c r="T16" s="38">
        <f t="shared" si="1"/>
        <v>0</v>
      </c>
      <c r="U16" s="73">
        <v>1803.0549999999998</v>
      </c>
      <c r="V16" s="37">
        <f t="shared" si="4"/>
        <v>-0.36749999999983629</v>
      </c>
      <c r="W16" s="16"/>
    </row>
    <row r="17" spans="1:26" x14ac:dyDescent="0.3">
      <c r="A17" s="28">
        <v>16</v>
      </c>
      <c r="B17" s="29" t="s">
        <v>31</v>
      </c>
      <c r="C17" s="59">
        <f t="shared" si="0"/>
        <v>714.80095000000006</v>
      </c>
      <c r="D17" s="19">
        <v>714.80095000000006</v>
      </c>
      <c r="E17" s="37">
        <f t="shared" si="2"/>
        <v>0</v>
      </c>
      <c r="F17" s="18"/>
      <c r="G17" s="26"/>
      <c r="H17" s="28"/>
      <c r="I17" s="25">
        <f t="shared" si="3"/>
        <v>750</v>
      </c>
      <c r="J17" s="25">
        <f>INDEX(TablaEmpleados[SUELDO MENSUAL], MATCH(B17, TablaEmpleados[APELLIDOS Y NOMBRES], 0))</f>
        <v>1500</v>
      </c>
      <c r="K17" s="31">
        <f>INDEX(TablaEmpleados[FECHA DE INGRESO], MATCH(B17, TablaEmpleados[APELLIDOS Y NOMBRES], 0))</f>
        <v>45705</v>
      </c>
      <c r="L17" s="30">
        <f>INDEX(TablaEmpleados[% PENSION], MATCH(B17, TablaEmpleados[APELLIDOS Y NOMBRES], 0))</f>
        <v>0.1137</v>
      </c>
      <c r="M17" s="18">
        <v>15</v>
      </c>
      <c r="N17" s="27">
        <v>0</v>
      </c>
      <c r="O17" s="27">
        <v>0</v>
      </c>
      <c r="P17" s="34"/>
      <c r="Q17" s="71">
        <f>((I17/15)*M17) + IF(INDEX(TablaEmpleados[ASIGNACION FAMILIAR], MATCH(B17, TablaEmpleados[APELLIDOS Y NOMBRES], 0))="SÍ", 113/2, 0) + (N17*INDEX(TablaHorasExtras[25%], MATCH(J17, TablaHorasExtras[MONTO], 0))) + (O17*INDEX(TablaHorasExtras[35%], MATCH(J17, TablaHorasExtras[MONTO], 0))) + (P17*2*J17/30)</f>
        <v>806.5</v>
      </c>
      <c r="R17" s="23"/>
      <c r="S17" s="32">
        <v>750</v>
      </c>
      <c r="T17" s="36">
        <f t="shared" si="1"/>
        <v>0</v>
      </c>
      <c r="U17" s="73">
        <v>806.5</v>
      </c>
      <c r="V17" s="37">
        <f t="shared" si="4"/>
        <v>0</v>
      </c>
      <c r="W17" s="16"/>
    </row>
    <row r="18" spans="1:26" x14ac:dyDescent="0.3">
      <c r="A18" s="28">
        <v>17</v>
      </c>
      <c r="B18" s="29" t="s">
        <v>20</v>
      </c>
      <c r="C18" s="59">
        <f t="shared" si="0"/>
        <v>664.72500000000002</v>
      </c>
      <c r="D18" s="19">
        <v>664.72500000000002</v>
      </c>
      <c r="E18" s="37">
        <f t="shared" si="2"/>
        <v>0</v>
      </c>
      <c r="F18" s="18"/>
      <c r="G18" s="26"/>
      <c r="H18" s="28"/>
      <c r="I18" s="25">
        <f t="shared" si="3"/>
        <v>750</v>
      </c>
      <c r="J18" s="25">
        <f>INDEX(TablaEmpleados[SUELDO MENSUAL], MATCH(B18, TablaEmpleados[APELLIDOS Y NOMBRES], 0))</f>
        <v>1500</v>
      </c>
      <c r="K18" s="31">
        <f>INDEX(TablaEmpleados[FECHA DE INGRESO], MATCH(B18, TablaEmpleados[APELLIDOS Y NOMBRES], 0))</f>
        <v>44635</v>
      </c>
      <c r="L18" s="30">
        <f>INDEX(TablaEmpleados[% PENSION], MATCH(B18, TablaEmpleados[APELLIDOS Y NOMBRES], 0))</f>
        <v>0.1137</v>
      </c>
      <c r="M18" s="18">
        <v>15</v>
      </c>
      <c r="N18" s="27">
        <v>0</v>
      </c>
      <c r="O18" s="27">
        <v>0</v>
      </c>
      <c r="P18" s="34"/>
      <c r="Q18" s="71">
        <f>((I18/15)*M18) + IF(INDEX(TablaEmpleados[ASIGNACION FAMILIAR], MATCH(B18, TablaEmpleados[APELLIDOS Y NOMBRES], 0))="SÍ", 113/2, 0) + (N18*INDEX(TablaHorasExtras[25%], MATCH(J18, TablaHorasExtras[MONTO], 0))) + (O18*INDEX(TablaHorasExtras[35%], MATCH(J18, TablaHorasExtras[MONTO], 0))) + (P18*2*J18/30)</f>
        <v>750</v>
      </c>
      <c r="R18" s="23"/>
      <c r="S18" s="32">
        <v>750</v>
      </c>
      <c r="T18" s="36">
        <f t="shared" si="1"/>
        <v>0</v>
      </c>
      <c r="U18" s="73">
        <v>750</v>
      </c>
      <c r="V18" s="37">
        <f t="shared" si="4"/>
        <v>0</v>
      </c>
      <c r="W18" s="16"/>
    </row>
    <row r="19" spans="1:26" x14ac:dyDescent="0.3">
      <c r="A19" s="28">
        <v>18</v>
      </c>
      <c r="B19" s="29" t="s">
        <v>21</v>
      </c>
      <c r="C19" s="59">
        <f t="shared" si="0"/>
        <v>2151.8892916666668</v>
      </c>
      <c r="D19" s="19">
        <v>2151.8390680000002</v>
      </c>
      <c r="E19" s="37">
        <f t="shared" si="2"/>
        <v>5.0223666666624922E-2</v>
      </c>
      <c r="F19" s="18"/>
      <c r="G19" s="26">
        <v>64.23</v>
      </c>
      <c r="H19" s="28"/>
      <c r="I19" s="25">
        <f t="shared" si="3"/>
        <v>2000</v>
      </c>
      <c r="J19" s="25">
        <f>INDEX(TablaEmpleados[SUELDO MENSUAL], MATCH(B19, TablaEmpleados[APELLIDOS Y NOMBRES], 0))</f>
        <v>4000</v>
      </c>
      <c r="K19" s="31">
        <f>INDEX(TablaEmpleados[FECHA DE INGRESO], MATCH(B19, TablaEmpleados[APELLIDOS Y NOMBRES], 0))</f>
        <v>45293</v>
      </c>
      <c r="L19" s="30">
        <f>INDEX(TablaEmpleados[% PENSION], MATCH(B19, TablaEmpleados[APELLIDOS Y NOMBRES], 0))</f>
        <v>0.1137</v>
      </c>
      <c r="M19" s="18">
        <v>15</v>
      </c>
      <c r="N19" s="27">
        <v>17</v>
      </c>
      <c r="O19" s="27">
        <v>6.5</v>
      </c>
      <c r="P19" s="34"/>
      <c r="Q19" s="71">
        <f>((I19/15)*M19) + IF(INDEX(TablaEmpleados[ASIGNACION FAMILIAR], MATCH(B19, TablaEmpleados[APELLIDOS Y NOMBRES], 0))="SÍ", 113/2, 0) + (N19*INDEX(TablaHorasExtras[25%], MATCH(J19, TablaHorasExtras[MONTO], 0))) + (O19*INDEX(TablaHorasExtras[35%], MATCH(J19, TablaHorasExtras[MONTO], 0))) + (P19*2*J19/30)</f>
        <v>2500.416666666667</v>
      </c>
      <c r="R19" s="23"/>
      <c r="S19" s="32">
        <v>2000</v>
      </c>
      <c r="T19" s="36">
        <f t="shared" si="1"/>
        <v>0</v>
      </c>
      <c r="U19" s="73">
        <v>2500.36</v>
      </c>
      <c r="V19" s="37">
        <f t="shared" si="4"/>
        <v>5.6666666666842502E-2</v>
      </c>
      <c r="W19" s="16"/>
    </row>
    <row r="20" spans="1:26" x14ac:dyDescent="0.3">
      <c r="A20" s="28">
        <v>19</v>
      </c>
      <c r="B20" s="29" t="s">
        <v>22</v>
      </c>
      <c r="C20" s="59">
        <f t="shared" si="0"/>
        <v>2767.3968437500002</v>
      </c>
      <c r="D20" s="19">
        <v>2784.7014220000001</v>
      </c>
      <c r="E20" s="37">
        <f t="shared" si="2"/>
        <v>-17.30457824999985</v>
      </c>
      <c r="F20" s="18"/>
      <c r="G20" s="26">
        <v>16.97</v>
      </c>
      <c r="H20" s="28"/>
      <c r="I20" s="25">
        <f t="shared" si="3"/>
        <v>1500</v>
      </c>
      <c r="J20" s="25">
        <f>INDEX(TablaEmpleados[SUELDO MENSUAL], MATCH(B20, TablaEmpleados[APELLIDOS Y NOMBRES], 0))</f>
        <v>3000</v>
      </c>
      <c r="K20" s="31">
        <f>INDEX(TablaEmpleados[FECHA DE INGRESO], MATCH(B20, TablaEmpleados[APELLIDOS Y NOMBRES], 0))</f>
        <v>45559</v>
      </c>
      <c r="L20" s="30">
        <f>INDEX(TablaEmpleados[% PENSION], MATCH(B20, TablaEmpleados[APELLIDOS Y NOMBRES], 0))</f>
        <v>0.1137</v>
      </c>
      <c r="M20" s="18">
        <v>15</v>
      </c>
      <c r="N20" s="27">
        <v>26</v>
      </c>
      <c r="O20" s="27">
        <v>49.5</v>
      </c>
      <c r="P20" s="34">
        <v>2</v>
      </c>
      <c r="Q20" s="71">
        <f>((I20/15)*M20) + IF(INDEX(TablaEmpleados[ASIGNACION FAMILIAR], MATCH(B20, TablaEmpleados[APELLIDOS Y NOMBRES], 0))="SÍ", 113/2, 0) + (N20*INDEX(TablaHorasExtras[25%], MATCH(J20, TablaHorasExtras[MONTO], 0))) + (O20*INDEX(TablaHorasExtras[35%], MATCH(J20, TablaHorasExtras[MONTO], 0))) + (P20*2*J20/30)</f>
        <v>3141.5625</v>
      </c>
      <c r="R20" s="23"/>
      <c r="S20" s="32">
        <v>1500</v>
      </c>
      <c r="T20" s="36">
        <f t="shared" si="1"/>
        <v>0</v>
      </c>
      <c r="U20" s="73">
        <v>3141.94</v>
      </c>
      <c r="V20" s="37">
        <f t="shared" si="4"/>
        <v>-0.37750000000005457</v>
      </c>
      <c r="W20" s="16"/>
    </row>
    <row r="21" spans="1:26" x14ac:dyDescent="0.3">
      <c r="A21" s="28">
        <v>20</v>
      </c>
      <c r="B21" s="29" t="s">
        <v>23</v>
      </c>
      <c r="C21" s="59">
        <f t="shared" si="0"/>
        <v>2179.941559375</v>
      </c>
      <c r="D21" s="19">
        <v>2220.5552231666666</v>
      </c>
      <c r="E21" s="37">
        <f t="shared" si="2"/>
        <v>-40.613663791666568</v>
      </c>
      <c r="F21" s="18"/>
      <c r="G21" s="26">
        <v>40.6</v>
      </c>
      <c r="H21" s="28"/>
      <c r="I21" s="25">
        <f t="shared" si="3"/>
        <v>1750</v>
      </c>
      <c r="J21" s="25">
        <f>INDEX(TablaEmpleados[SUELDO MENSUAL], MATCH(B21, TablaEmpleados[APELLIDOS Y NOMBRES], 0))</f>
        <v>3500</v>
      </c>
      <c r="K21" s="31">
        <f>INDEX(TablaEmpleados[FECHA DE INGRESO], MATCH(B21, TablaEmpleados[APELLIDOS Y NOMBRES], 0))</f>
        <v>45546</v>
      </c>
      <c r="L21" s="30">
        <f>INDEX(TablaEmpleados[% PENSION], MATCH(B21, TablaEmpleados[APELLIDOS Y NOMBRES], 0))</f>
        <v>0.1137</v>
      </c>
      <c r="M21" s="18">
        <v>15</v>
      </c>
      <c r="N21" s="27">
        <v>9.5</v>
      </c>
      <c r="O21" s="27">
        <v>3</v>
      </c>
      <c r="P21" s="34">
        <v>2</v>
      </c>
      <c r="Q21" s="71">
        <f>((I21/15)*M21) + IF(INDEX(TablaEmpleados[ASIGNACION FAMILIAR], MATCH(B21, TablaEmpleados[APELLIDOS Y NOMBRES], 0))="SÍ", 113/2, 0) + (N21*INDEX(TablaHorasExtras[25%], MATCH(J21, TablaHorasExtras[MONTO], 0))) + (O21*INDEX(TablaHorasExtras[35%], MATCH(J21, TablaHorasExtras[MONTO], 0))) + (P21*2*J21/30)</f>
        <v>2505.40625</v>
      </c>
      <c r="R21" s="23"/>
      <c r="S21" s="32">
        <v>1750</v>
      </c>
      <c r="T21" s="36">
        <f t="shared" si="1"/>
        <v>0</v>
      </c>
      <c r="U21" s="73">
        <v>2505.4216666666666</v>
      </c>
      <c r="V21" s="37">
        <f t="shared" si="4"/>
        <v>-1.5416666666624224E-2</v>
      </c>
      <c r="W21" s="16"/>
    </row>
    <row r="22" spans="1:26" x14ac:dyDescent="0.3">
      <c r="A22" s="28">
        <v>21</v>
      </c>
      <c r="B22" s="29" t="s">
        <v>24</v>
      </c>
      <c r="C22" s="59">
        <f t="shared" si="0"/>
        <v>1265.025625</v>
      </c>
      <c r="D22" s="19">
        <v>1265.31925</v>
      </c>
      <c r="E22" s="37">
        <f t="shared" si="2"/>
        <v>-0.29362500000002001</v>
      </c>
      <c r="F22" s="18">
        <v>200</v>
      </c>
      <c r="G22" s="26"/>
      <c r="H22" s="28"/>
      <c r="I22" s="25">
        <f t="shared" si="3"/>
        <v>900</v>
      </c>
      <c r="J22" s="25">
        <f>INDEX(TablaEmpleados[SUELDO MENSUAL], MATCH(B22, TablaEmpleados[APELLIDOS Y NOMBRES], 0))</f>
        <v>1800</v>
      </c>
      <c r="K22" s="31">
        <f>INDEX(TablaEmpleados[FECHA DE INGRESO], MATCH(B22, TablaEmpleados[APELLIDOS Y NOMBRES], 0))</f>
        <v>44886</v>
      </c>
      <c r="L22" s="30">
        <f>INDEX(TablaEmpleados[% PENSION], MATCH(B22, TablaEmpleados[APELLIDOS Y NOMBRES], 0))</f>
        <v>0.13</v>
      </c>
      <c r="M22" s="18">
        <v>15</v>
      </c>
      <c r="N22" s="27">
        <v>26</v>
      </c>
      <c r="O22" s="27">
        <v>41.5</v>
      </c>
      <c r="P22" s="34">
        <v>1</v>
      </c>
      <c r="Q22" s="71">
        <f>((I22/15)*M22) + IF(INDEX(TablaEmpleados[ASIGNACION FAMILIAR], MATCH(B22, TablaEmpleados[APELLIDOS Y NOMBRES], 0))="SÍ", 113/2, 0) + (N22*INDEX(TablaHorasExtras[25%], MATCH(J22, TablaHorasExtras[MONTO], 0))) + (O22*INDEX(TablaHorasExtras[35%], MATCH(J22, TablaHorasExtras[MONTO], 0))) + (P22*2*J22/30)</f>
        <v>1683.9375</v>
      </c>
      <c r="R22" s="23"/>
      <c r="S22" s="32">
        <v>900</v>
      </c>
      <c r="T22" s="36">
        <f t="shared" si="1"/>
        <v>0</v>
      </c>
      <c r="U22" s="73">
        <v>1684.2750000000001</v>
      </c>
      <c r="V22" s="37">
        <f t="shared" si="4"/>
        <v>-0.33750000000009095</v>
      </c>
      <c r="W22" s="16"/>
    </row>
    <row r="23" spans="1:26" x14ac:dyDescent="0.3">
      <c r="A23" s="28">
        <v>22</v>
      </c>
      <c r="B23" s="29" t="s">
        <v>25</v>
      </c>
      <c r="C23" s="59">
        <f t="shared" si="0"/>
        <v>1207.5</v>
      </c>
      <c r="D23" s="19">
        <v>1207.5999999999999</v>
      </c>
      <c r="E23" s="37">
        <f t="shared" si="2"/>
        <v>-9.9999999999909051E-2</v>
      </c>
      <c r="F23" s="18"/>
      <c r="G23" s="26"/>
      <c r="H23" s="28"/>
      <c r="I23" s="25">
        <f t="shared" si="3"/>
        <v>900</v>
      </c>
      <c r="J23" s="25">
        <f>INDEX(TablaEmpleados[SUELDO MENSUAL], MATCH(B23, TablaEmpleados[APELLIDOS Y NOMBRES], 0))</f>
        <v>1800</v>
      </c>
      <c r="K23" s="31">
        <f>INDEX(TablaEmpleados[FECHA DE INGRESO], MATCH(B23, TablaEmpleados[APELLIDOS Y NOMBRES], 0))</f>
        <v>45625</v>
      </c>
      <c r="L23" s="30">
        <f>INDEX(TablaEmpleados[% PENSION], MATCH(B23, TablaEmpleados[APELLIDOS Y NOMBRES], 0))</f>
        <v>0</v>
      </c>
      <c r="M23" s="18">
        <v>17</v>
      </c>
      <c r="N23" s="27">
        <v>20</v>
      </c>
      <c r="O23" s="27">
        <v>0</v>
      </c>
      <c r="P23" s="34"/>
      <c r="Q23" s="71">
        <f>((I23/15)*M23) + IF(INDEX(TablaEmpleados[ASIGNACION FAMILIAR], MATCH(B23, TablaEmpleados[APELLIDOS Y NOMBRES], 0))="SÍ", 113/2, 0) + (N23*INDEX(TablaHorasExtras[25%], MATCH(J23, TablaHorasExtras[MONTO], 0))) + (O23*INDEX(TablaHorasExtras[35%], MATCH(J23, TablaHorasExtras[MONTO], 0))) + (P23*2*J23/30)</f>
        <v>1207.5</v>
      </c>
      <c r="R23" s="23"/>
      <c r="S23" s="32">
        <v>900</v>
      </c>
      <c r="T23" s="36">
        <f t="shared" si="1"/>
        <v>0</v>
      </c>
      <c r="U23" s="73">
        <v>1207.5999999999999</v>
      </c>
      <c r="V23" s="37">
        <f t="shared" si="4"/>
        <v>-9.9999999999909051E-2</v>
      </c>
      <c r="W23" s="16"/>
    </row>
    <row r="24" spans="1:26" x14ac:dyDescent="0.3">
      <c r="A24" s="28">
        <v>23</v>
      </c>
      <c r="B24" s="29" t="s">
        <v>26</v>
      </c>
      <c r="C24" s="59">
        <f t="shared" si="0"/>
        <v>2415.1895833333338</v>
      </c>
      <c r="D24" s="19">
        <v>2415.2486700000004</v>
      </c>
      <c r="E24" s="37">
        <f t="shared" si="2"/>
        <v>-5.9086666666644305E-2</v>
      </c>
      <c r="F24" s="18"/>
      <c r="G24" s="26">
        <v>40.6</v>
      </c>
      <c r="H24" s="28"/>
      <c r="I24" s="25">
        <f t="shared" si="3"/>
        <v>1750</v>
      </c>
      <c r="J24" s="25">
        <f>INDEX(TablaEmpleados[SUELDO MENSUAL], MATCH(B24, TablaEmpleados[APELLIDOS Y NOMBRES], 0))</f>
        <v>3500</v>
      </c>
      <c r="K24" s="31">
        <f>INDEX(TablaEmpleados[FECHA DE INGRESO], MATCH(B24, TablaEmpleados[APELLIDOS Y NOMBRES], 0))</f>
        <v>45553</v>
      </c>
      <c r="L24" s="30">
        <f>INDEX(TablaEmpleados[% PENSION], MATCH(B24, TablaEmpleados[APELLIDOS Y NOMBRES], 0))</f>
        <v>0.1137</v>
      </c>
      <c r="M24" s="18">
        <v>16</v>
      </c>
      <c r="N24" s="27">
        <v>12.5</v>
      </c>
      <c r="O24" s="27">
        <v>22.5</v>
      </c>
      <c r="P24" s="34">
        <v>1</v>
      </c>
      <c r="Q24" s="71">
        <f>((I24/15)*M24) + IF(INDEX(TablaEmpleados[ASIGNACION FAMILIAR], MATCH(B24, TablaEmpleados[APELLIDOS Y NOMBRES], 0))="SÍ", 113/2, 0) + (N24*INDEX(TablaHorasExtras[25%], MATCH(J24, TablaHorasExtras[MONTO], 0))) + (O24*INDEX(TablaHorasExtras[35%], MATCH(J24, TablaHorasExtras[MONTO], 0))) + (P24*2*J24/30)</f>
        <v>2770.8333333333335</v>
      </c>
      <c r="R24" s="23"/>
      <c r="S24" s="32">
        <v>1750</v>
      </c>
      <c r="T24" s="36">
        <f t="shared" si="1"/>
        <v>0</v>
      </c>
      <c r="U24" s="73">
        <v>2770.9000000000005</v>
      </c>
      <c r="V24" s="37">
        <f t="shared" si="4"/>
        <v>-6.6666666667060781E-2</v>
      </c>
      <c r="W24" s="16"/>
    </row>
    <row r="25" spans="1:26" x14ac:dyDescent="0.3">
      <c r="A25" s="28">
        <v>24</v>
      </c>
      <c r="B25" s="29" t="s">
        <v>27</v>
      </c>
      <c r="C25" s="59">
        <f t="shared" si="0"/>
        <v>2581.2224500000002</v>
      </c>
      <c r="D25" s="19">
        <v>1956.3809500000002</v>
      </c>
      <c r="E25" s="37">
        <f t="shared" si="2"/>
        <v>624.8415</v>
      </c>
      <c r="F25" s="18"/>
      <c r="G25" s="26">
        <v>87.87</v>
      </c>
      <c r="H25" s="28"/>
      <c r="I25" s="25">
        <f t="shared" si="3"/>
        <v>2250</v>
      </c>
      <c r="J25" s="25">
        <f>INDEX(TablaEmpleados[SUELDO MENSUAL], MATCH(B25, TablaEmpleados[APELLIDOS Y NOMBRES], 0))</f>
        <v>4500</v>
      </c>
      <c r="K25" s="31">
        <f>INDEX(TablaEmpleados[FECHA DE INGRESO], MATCH(B25, TablaEmpleados[APELLIDOS Y NOMBRES], 0))</f>
        <v>45505</v>
      </c>
      <c r="L25" s="30">
        <f>INDEX(TablaEmpleados[% PENSION], MATCH(B25, TablaEmpleados[APELLIDOS Y NOMBRES], 0))</f>
        <v>0.1137</v>
      </c>
      <c r="M25" s="18">
        <v>15</v>
      </c>
      <c r="N25" s="27">
        <v>15.5</v>
      </c>
      <c r="O25" s="27">
        <v>13.5</v>
      </c>
      <c r="P25" s="34"/>
      <c r="Q25" s="71">
        <f>((I25/15)*M25) + IF(INDEX(TablaEmpleados[ASIGNACION FAMILIAR], MATCH(B25, TablaEmpleados[APELLIDOS Y NOMBRES], 0))="SÍ", 113/2, 0) + (N25*INDEX(TablaHorasExtras[25%], MATCH(J25, TablaHorasExtras[MONTO], 0))) + (O25*INDEX(TablaHorasExtras[35%], MATCH(J25, TablaHorasExtras[MONTO], 0))) + (P25*2*J25/30)</f>
        <v>3011.5</v>
      </c>
      <c r="R25" s="23"/>
      <c r="S25" s="32">
        <v>2250</v>
      </c>
      <c r="T25" s="36">
        <f t="shared" si="1"/>
        <v>0</v>
      </c>
      <c r="U25" s="73">
        <v>2306.5</v>
      </c>
      <c r="V25" s="37">
        <f t="shared" si="4"/>
        <v>705</v>
      </c>
      <c r="W25" s="16" t="s">
        <v>66</v>
      </c>
    </row>
    <row r="26" spans="1:26" x14ac:dyDescent="0.3">
      <c r="A26" s="28">
        <v>25</v>
      </c>
      <c r="B26" s="29" t="s">
        <v>33</v>
      </c>
      <c r="C26" s="59">
        <f t="shared" si="0"/>
        <v>2341.0905437500001</v>
      </c>
      <c r="D26" s="19">
        <v>2428.9716224999997</v>
      </c>
      <c r="E26" s="37">
        <f t="shared" si="2"/>
        <v>-87.881078749999688</v>
      </c>
      <c r="F26" s="18"/>
      <c r="G26" s="26">
        <v>87.87</v>
      </c>
      <c r="H26" s="28"/>
      <c r="I26" s="25">
        <f t="shared" si="3"/>
        <v>2250</v>
      </c>
      <c r="J26" s="25">
        <f>INDEX(TablaEmpleados[SUELDO MENSUAL], MATCH(B26, TablaEmpleados[APELLIDOS Y NOMBRES], 0))</f>
        <v>4500</v>
      </c>
      <c r="K26" s="31">
        <f>INDEX(TablaEmpleados[FECHA DE INGRESO], MATCH(B26, TablaEmpleados[APELLIDOS Y NOMBRES], 0))</f>
        <v>45580</v>
      </c>
      <c r="L26" s="30">
        <f>INDEX(TablaEmpleados[% PENSION], MATCH(B26, TablaEmpleados[APELLIDOS Y NOMBRES], 0))</f>
        <v>0.1137</v>
      </c>
      <c r="M26" s="18">
        <v>15</v>
      </c>
      <c r="N26" s="27">
        <v>11.5</v>
      </c>
      <c r="O26" s="27">
        <v>6.5</v>
      </c>
      <c r="P26" s="34"/>
      <c r="Q26" s="71">
        <f>((I26/15)*M26) + IF(INDEX(TablaEmpleados[ASIGNACION FAMILIAR], MATCH(B26, TablaEmpleados[APELLIDOS Y NOMBRES], 0))="SÍ", 113/2, 0) + (N26*INDEX(TablaHorasExtras[25%], MATCH(J26, TablaHorasExtras[MONTO], 0))) + (O26*INDEX(TablaHorasExtras[35%], MATCH(J26, TablaHorasExtras[MONTO], 0))) + (P26*2*J26/30)</f>
        <v>2740.5625</v>
      </c>
      <c r="R26" s="23"/>
      <c r="S26" s="32">
        <v>2250</v>
      </c>
      <c r="T26" s="36">
        <f t="shared" si="1"/>
        <v>0</v>
      </c>
      <c r="U26" s="73">
        <v>2740.5749999999998</v>
      </c>
      <c r="V26" s="37">
        <f t="shared" si="4"/>
        <v>-1.2499999999818101E-2</v>
      </c>
      <c r="W26" s="16"/>
      <c r="Z26" t="s">
        <v>72</v>
      </c>
    </row>
    <row r="27" spans="1:26" x14ac:dyDescent="0.3">
      <c r="D27" s="20"/>
      <c r="G27" s="7"/>
    </row>
    <row r="28" spans="1:26" x14ac:dyDescent="0.3">
      <c r="G28" s="15"/>
    </row>
    <row r="29" spans="1:26" x14ac:dyDescent="0.3">
      <c r="G29" s="15"/>
    </row>
  </sheetData>
  <conditionalFormatting sqref="V2:V26">
    <cfRule type="cellIs" dxfId="7" priority="5" operator="notBetween">
      <formula>-10</formula>
      <formula>10</formula>
    </cfRule>
    <cfRule type="cellIs" dxfId="6" priority="2" operator="between">
      <formula>-0.5</formula>
      <formula>0.5</formula>
    </cfRule>
  </conditionalFormatting>
  <conditionalFormatting sqref="E2:E26">
    <cfRule type="cellIs" dxfId="2" priority="4" operator="notBetween">
      <formula>-10</formula>
      <formula>10</formula>
    </cfRule>
    <cfRule type="cellIs" dxfId="1" priority="1" operator="between">
      <formula>-0.5</formula>
      <formula>0.5</formula>
    </cfRule>
  </conditionalFormatting>
  <conditionalFormatting sqref="T2:T26">
    <cfRule type="cellIs" dxfId="8" priority="3" operator="notBetween">
      <formula>-10</formula>
      <formula>10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F4E59-FCD4-441D-AE46-39CBAEE0CC64}">
  <dimension ref="A1:H37"/>
  <sheetViews>
    <sheetView topLeftCell="A13" workbookViewId="0">
      <selection activeCell="E40" sqref="E40"/>
    </sheetView>
  </sheetViews>
  <sheetFormatPr baseColWidth="10" defaultRowHeight="14.4" x14ac:dyDescent="0.3"/>
  <cols>
    <col min="1" max="1" width="4.88671875" customWidth="1"/>
    <col min="2" max="2" width="34.21875" bestFit="1" customWidth="1"/>
    <col min="3" max="6" width="12.77734375" customWidth="1"/>
    <col min="7" max="7" width="23.21875" bestFit="1" customWidth="1"/>
    <col min="8" max="8" width="12.77734375" customWidth="1"/>
  </cols>
  <sheetData>
    <row r="1" spans="1:8" ht="31.95" customHeight="1" thickBot="1" x14ac:dyDescent="0.35">
      <c r="A1" s="56" t="s">
        <v>76</v>
      </c>
      <c r="B1" s="57" t="s">
        <v>8</v>
      </c>
      <c r="C1" s="56" t="s">
        <v>6</v>
      </c>
      <c r="D1" s="56" t="s">
        <v>7</v>
      </c>
      <c r="E1" s="56" t="s">
        <v>57</v>
      </c>
      <c r="F1" s="56" t="s">
        <v>58</v>
      </c>
      <c r="G1" s="57" t="s">
        <v>47</v>
      </c>
      <c r="H1" s="56" t="s">
        <v>63</v>
      </c>
    </row>
    <row r="2" spans="1:8" x14ac:dyDescent="0.3">
      <c r="A2" s="39">
        <v>1</v>
      </c>
      <c r="B2" s="43" t="s">
        <v>9</v>
      </c>
      <c r="C2" s="12">
        <v>45274</v>
      </c>
      <c r="D2" s="8">
        <v>1800</v>
      </c>
      <c r="E2" t="s">
        <v>45</v>
      </c>
      <c r="F2" s="11">
        <v>0.1137</v>
      </c>
      <c r="H2" s="40"/>
    </row>
    <row r="3" spans="1:8" x14ac:dyDescent="0.3">
      <c r="A3" s="40">
        <v>2</v>
      </c>
      <c r="B3" s="44" t="s">
        <v>28</v>
      </c>
      <c r="C3" s="12">
        <v>45413</v>
      </c>
      <c r="D3" s="8">
        <v>1586</v>
      </c>
      <c r="E3" t="s">
        <v>45</v>
      </c>
      <c r="F3" s="11">
        <v>0.1137</v>
      </c>
      <c r="H3" s="40" t="s">
        <v>64</v>
      </c>
    </row>
    <row r="4" spans="1:8" x14ac:dyDescent="0.3">
      <c r="A4" s="40">
        <v>3</v>
      </c>
      <c r="B4" s="44" t="s">
        <v>10</v>
      </c>
      <c r="C4" s="12">
        <v>45446</v>
      </c>
      <c r="D4" s="8">
        <v>3800</v>
      </c>
      <c r="E4" t="s">
        <v>45</v>
      </c>
      <c r="F4" s="11">
        <v>0.1137</v>
      </c>
      <c r="H4" s="40"/>
    </row>
    <row r="5" spans="1:8" x14ac:dyDescent="0.3">
      <c r="A5" s="40">
        <v>4</v>
      </c>
      <c r="B5" s="44" t="s">
        <v>11</v>
      </c>
      <c r="C5" s="12">
        <v>45017</v>
      </c>
      <c r="D5" s="8">
        <v>3800</v>
      </c>
      <c r="E5" t="s">
        <v>45</v>
      </c>
      <c r="F5" s="11">
        <v>0.1137</v>
      </c>
      <c r="H5" s="40"/>
    </row>
    <row r="6" spans="1:8" x14ac:dyDescent="0.3">
      <c r="A6" s="40">
        <v>5</v>
      </c>
      <c r="B6" s="44" t="s">
        <v>29</v>
      </c>
      <c r="C6" s="12">
        <v>45293</v>
      </c>
      <c r="D6" s="8">
        <v>6500</v>
      </c>
      <c r="E6" t="s">
        <v>46</v>
      </c>
      <c r="F6" s="11">
        <v>0.13</v>
      </c>
      <c r="H6" s="40"/>
    </row>
    <row r="7" spans="1:8" x14ac:dyDescent="0.3">
      <c r="A7" s="40">
        <v>6</v>
      </c>
      <c r="B7" s="44" t="s">
        <v>13</v>
      </c>
      <c r="C7" s="12">
        <v>45293</v>
      </c>
      <c r="D7" s="8">
        <v>3500</v>
      </c>
      <c r="E7" t="s">
        <v>45</v>
      </c>
      <c r="F7" s="11">
        <v>0.1137</v>
      </c>
      <c r="H7" s="40"/>
    </row>
    <row r="8" spans="1:8" x14ac:dyDescent="0.3">
      <c r="A8" s="40">
        <v>7</v>
      </c>
      <c r="B8" s="44" t="s">
        <v>14</v>
      </c>
      <c r="C8" s="12">
        <v>45741</v>
      </c>
      <c r="D8" s="8">
        <v>2000</v>
      </c>
      <c r="E8" t="s">
        <v>45</v>
      </c>
      <c r="F8" s="11">
        <v>0.1137</v>
      </c>
      <c r="H8" s="40"/>
    </row>
    <row r="9" spans="1:8" x14ac:dyDescent="0.3">
      <c r="A9" s="40">
        <v>8</v>
      </c>
      <c r="B9" s="44" t="s">
        <v>30</v>
      </c>
      <c r="C9" s="12">
        <v>45166</v>
      </c>
      <c r="D9" s="8">
        <v>1800</v>
      </c>
      <c r="E9" t="s">
        <v>45</v>
      </c>
      <c r="F9" s="11">
        <v>0.1137</v>
      </c>
      <c r="H9" s="40" t="s">
        <v>64</v>
      </c>
    </row>
    <row r="10" spans="1:8" x14ac:dyDescent="0.3">
      <c r="A10" s="40">
        <v>9</v>
      </c>
      <c r="B10" s="44" t="s">
        <v>15</v>
      </c>
      <c r="C10" s="12">
        <v>44198</v>
      </c>
      <c r="D10" s="8">
        <v>9000</v>
      </c>
      <c r="E10" t="s">
        <v>45</v>
      </c>
      <c r="F10" s="11">
        <v>0.12970000000000001</v>
      </c>
      <c r="H10" s="40" t="s">
        <v>64</v>
      </c>
    </row>
    <row r="11" spans="1:8" x14ac:dyDescent="0.3">
      <c r="A11" s="40">
        <v>10</v>
      </c>
      <c r="B11" s="44" t="s">
        <v>16</v>
      </c>
      <c r="C11" s="12">
        <v>45474</v>
      </c>
      <c r="D11" s="8">
        <v>6600</v>
      </c>
      <c r="E11" t="s">
        <v>45</v>
      </c>
      <c r="F11" s="11">
        <v>0.1137</v>
      </c>
      <c r="H11" s="40"/>
    </row>
    <row r="12" spans="1:8" x14ac:dyDescent="0.3">
      <c r="A12" s="40">
        <v>11</v>
      </c>
      <c r="B12" s="44" t="s">
        <v>18</v>
      </c>
      <c r="C12" s="12">
        <v>45712</v>
      </c>
      <c r="D12" s="8">
        <v>6500</v>
      </c>
      <c r="E12" t="s">
        <v>45</v>
      </c>
      <c r="F12" s="11">
        <v>0.1137</v>
      </c>
      <c r="H12" s="40"/>
    </row>
    <row r="13" spans="1:8" x14ac:dyDescent="0.3">
      <c r="A13" s="40">
        <v>12</v>
      </c>
      <c r="B13" s="44" t="s">
        <v>19</v>
      </c>
      <c r="C13" s="12">
        <v>44169</v>
      </c>
      <c r="D13" s="8">
        <v>1800</v>
      </c>
      <c r="E13" t="s">
        <v>46</v>
      </c>
      <c r="F13" s="11">
        <v>0.13</v>
      </c>
      <c r="H13" s="40" t="s">
        <v>64</v>
      </c>
    </row>
    <row r="14" spans="1:8" x14ac:dyDescent="0.3">
      <c r="A14" s="40">
        <v>13</v>
      </c>
      <c r="B14" s="44" t="s">
        <v>31</v>
      </c>
      <c r="C14" s="12">
        <v>45705</v>
      </c>
      <c r="D14" s="8">
        <v>1500</v>
      </c>
      <c r="E14" t="s">
        <v>45</v>
      </c>
      <c r="F14" s="11">
        <v>0.1137</v>
      </c>
      <c r="H14" s="40" t="s">
        <v>64</v>
      </c>
    </row>
    <row r="15" spans="1:8" x14ac:dyDescent="0.3">
      <c r="A15" s="40">
        <v>14</v>
      </c>
      <c r="B15" s="44" t="s">
        <v>20</v>
      </c>
      <c r="C15" s="12">
        <v>44635</v>
      </c>
      <c r="D15" s="8">
        <v>1500</v>
      </c>
      <c r="E15" t="s">
        <v>45</v>
      </c>
      <c r="F15" s="11">
        <v>0.1137</v>
      </c>
      <c r="H15" s="40"/>
    </row>
    <row r="16" spans="1:8" x14ac:dyDescent="0.3">
      <c r="A16" s="40">
        <v>15</v>
      </c>
      <c r="B16" s="44" t="s">
        <v>21</v>
      </c>
      <c r="C16" s="12">
        <v>45293</v>
      </c>
      <c r="D16" s="8">
        <v>4000</v>
      </c>
      <c r="E16" t="s">
        <v>45</v>
      </c>
      <c r="F16" s="11">
        <v>0.1137</v>
      </c>
      <c r="H16" s="40"/>
    </row>
    <row r="17" spans="1:8" x14ac:dyDescent="0.3">
      <c r="A17" s="40">
        <v>16</v>
      </c>
      <c r="B17" s="44" t="s">
        <v>22</v>
      </c>
      <c r="C17" s="12">
        <v>45559</v>
      </c>
      <c r="D17" s="8">
        <v>3000</v>
      </c>
      <c r="E17" t="s">
        <v>45</v>
      </c>
      <c r="F17" s="11">
        <v>0.1137</v>
      </c>
      <c r="H17" s="40"/>
    </row>
    <row r="18" spans="1:8" x14ac:dyDescent="0.3">
      <c r="A18" s="40">
        <v>17</v>
      </c>
      <c r="B18" s="44" t="s">
        <v>23</v>
      </c>
      <c r="C18" s="12">
        <v>45546</v>
      </c>
      <c r="D18" s="8">
        <v>3500</v>
      </c>
      <c r="E18" t="s">
        <v>45</v>
      </c>
      <c r="F18" s="11">
        <v>0.1137</v>
      </c>
      <c r="H18" s="40" t="s">
        <v>64</v>
      </c>
    </row>
    <row r="19" spans="1:8" x14ac:dyDescent="0.3">
      <c r="A19" s="40">
        <v>18</v>
      </c>
      <c r="B19" s="44" t="s">
        <v>24</v>
      </c>
      <c r="C19" s="12">
        <v>44886</v>
      </c>
      <c r="D19" s="8">
        <v>1800</v>
      </c>
      <c r="E19" t="s">
        <v>46</v>
      </c>
      <c r="F19" s="11">
        <v>0.13</v>
      </c>
      <c r="H19" s="40"/>
    </row>
    <row r="20" spans="1:8" x14ac:dyDescent="0.3">
      <c r="A20" s="40">
        <v>19</v>
      </c>
      <c r="B20" s="44" t="s">
        <v>26</v>
      </c>
      <c r="C20" s="12">
        <v>45553</v>
      </c>
      <c r="D20" s="8">
        <v>3500</v>
      </c>
      <c r="E20" t="s">
        <v>45</v>
      </c>
      <c r="F20" s="11">
        <v>0.1137</v>
      </c>
      <c r="H20" s="40"/>
    </row>
    <row r="21" spans="1:8" x14ac:dyDescent="0.3">
      <c r="A21" s="40">
        <v>20</v>
      </c>
      <c r="B21" s="44" t="s">
        <v>32</v>
      </c>
      <c r="C21" s="12">
        <v>44870</v>
      </c>
      <c r="D21" s="8">
        <v>1130</v>
      </c>
      <c r="E21" t="s">
        <v>45</v>
      </c>
      <c r="F21" s="11">
        <v>0.1137</v>
      </c>
      <c r="H21" s="40"/>
    </row>
    <row r="22" spans="1:8" x14ac:dyDescent="0.3">
      <c r="A22" s="40">
        <v>21</v>
      </c>
      <c r="B22" s="44" t="s">
        <v>27</v>
      </c>
      <c r="C22" s="12">
        <v>45505</v>
      </c>
      <c r="D22" s="8">
        <v>4500</v>
      </c>
      <c r="E22" t="s">
        <v>45</v>
      </c>
      <c r="F22" s="11">
        <v>0.1137</v>
      </c>
      <c r="H22" s="40" t="s">
        <v>64</v>
      </c>
    </row>
    <row r="23" spans="1:8" x14ac:dyDescent="0.3">
      <c r="A23" s="41">
        <v>22</v>
      </c>
      <c r="B23" s="45" t="s">
        <v>33</v>
      </c>
      <c r="C23" s="13">
        <v>45580</v>
      </c>
      <c r="D23" s="10">
        <v>4500</v>
      </c>
      <c r="E23" s="9" t="s">
        <v>45</v>
      </c>
      <c r="F23" s="14">
        <v>0.1137</v>
      </c>
      <c r="G23" s="9"/>
      <c r="H23" s="41" t="s">
        <v>64</v>
      </c>
    </row>
    <row r="24" spans="1:8" x14ac:dyDescent="0.3">
      <c r="A24" s="40">
        <v>23</v>
      </c>
      <c r="B24" s="44" t="s">
        <v>34</v>
      </c>
      <c r="C24" s="12">
        <v>42415</v>
      </c>
      <c r="D24" s="8">
        <v>7000</v>
      </c>
      <c r="E24" t="s">
        <v>46</v>
      </c>
      <c r="F24" s="11">
        <v>0.13</v>
      </c>
      <c r="H24" s="40"/>
    </row>
    <row r="25" spans="1:8" x14ac:dyDescent="0.3">
      <c r="A25" s="40">
        <v>24</v>
      </c>
      <c r="B25" s="44" t="s">
        <v>35</v>
      </c>
      <c r="C25" s="12">
        <v>42415</v>
      </c>
      <c r="D25" s="8">
        <v>3000</v>
      </c>
      <c r="E25" t="s">
        <v>46</v>
      </c>
      <c r="F25" s="11">
        <v>0.13</v>
      </c>
      <c r="H25" s="40"/>
    </row>
    <row r="26" spans="1:8" x14ac:dyDescent="0.3">
      <c r="A26" s="40">
        <v>25</v>
      </c>
      <c r="B26" s="44" t="s">
        <v>36</v>
      </c>
      <c r="C26" s="12">
        <v>42857</v>
      </c>
      <c r="D26" s="8">
        <v>5000</v>
      </c>
      <c r="E26" t="s">
        <v>46</v>
      </c>
      <c r="F26" s="11">
        <v>0.13</v>
      </c>
      <c r="H26" s="40" t="s">
        <v>64</v>
      </c>
    </row>
    <row r="27" spans="1:8" x14ac:dyDescent="0.3">
      <c r="A27" s="40">
        <v>26</v>
      </c>
      <c r="B27" s="44" t="s">
        <v>37</v>
      </c>
      <c r="C27" s="12">
        <v>42415</v>
      </c>
      <c r="D27" s="8">
        <v>4000</v>
      </c>
      <c r="E27" t="s">
        <v>45</v>
      </c>
      <c r="F27" s="11">
        <v>0.1137</v>
      </c>
      <c r="H27" s="40"/>
    </row>
    <row r="28" spans="1:8" x14ac:dyDescent="0.3">
      <c r="A28" s="41">
        <v>27</v>
      </c>
      <c r="B28" s="45" t="s">
        <v>38</v>
      </c>
      <c r="C28" s="13">
        <v>44046</v>
      </c>
      <c r="D28" s="10">
        <v>2102.5</v>
      </c>
      <c r="E28" s="9" t="s">
        <v>45</v>
      </c>
      <c r="F28" s="14">
        <v>0.1137</v>
      </c>
      <c r="G28" s="9"/>
      <c r="H28" s="41" t="s">
        <v>64</v>
      </c>
    </row>
    <row r="29" spans="1:8" x14ac:dyDescent="0.3">
      <c r="A29" s="40">
        <v>28</v>
      </c>
      <c r="B29" s="44" t="s">
        <v>39</v>
      </c>
      <c r="C29" s="12"/>
      <c r="D29" s="42">
        <v>4000</v>
      </c>
      <c r="E29" t="s">
        <v>59</v>
      </c>
      <c r="F29" s="11">
        <v>0</v>
      </c>
      <c r="G29" t="s">
        <v>48</v>
      </c>
      <c r="H29" s="40"/>
    </row>
    <row r="30" spans="1:8" x14ac:dyDescent="0.3">
      <c r="A30" s="40">
        <v>29</v>
      </c>
      <c r="B30" s="44" t="s">
        <v>40</v>
      </c>
      <c r="C30" s="12"/>
      <c r="D30" s="42">
        <v>4000</v>
      </c>
      <c r="E30" t="s">
        <v>59</v>
      </c>
      <c r="F30" s="11">
        <v>0</v>
      </c>
      <c r="G30" t="s">
        <v>49</v>
      </c>
      <c r="H30" s="40"/>
    </row>
    <row r="31" spans="1:8" x14ac:dyDescent="0.3">
      <c r="A31" s="40">
        <v>30</v>
      </c>
      <c r="B31" s="44" t="s">
        <v>12</v>
      </c>
      <c r="C31" s="12">
        <v>45625</v>
      </c>
      <c r="D31" s="8">
        <v>1800</v>
      </c>
      <c r="E31" t="s">
        <v>59</v>
      </c>
      <c r="F31" s="11">
        <v>0</v>
      </c>
      <c r="G31" t="s">
        <v>50</v>
      </c>
      <c r="H31" s="40"/>
    </row>
    <row r="32" spans="1:8" x14ac:dyDescent="0.3">
      <c r="A32" s="40">
        <v>31</v>
      </c>
      <c r="B32" s="44" t="s">
        <v>41</v>
      </c>
      <c r="C32" s="12"/>
      <c r="D32" s="42">
        <v>4000</v>
      </c>
      <c r="E32" t="s">
        <v>59</v>
      </c>
      <c r="F32" s="11">
        <v>0</v>
      </c>
      <c r="G32" t="s">
        <v>51</v>
      </c>
      <c r="H32" s="40"/>
    </row>
    <row r="33" spans="1:8" x14ac:dyDescent="0.3">
      <c r="A33" s="40">
        <v>32</v>
      </c>
      <c r="B33" s="44" t="s">
        <v>42</v>
      </c>
      <c r="C33" s="12"/>
      <c r="D33" s="42">
        <v>4000</v>
      </c>
      <c r="E33" t="s">
        <v>59</v>
      </c>
      <c r="F33" s="11">
        <v>0</v>
      </c>
      <c r="G33" t="s">
        <v>52</v>
      </c>
      <c r="H33" s="40"/>
    </row>
    <row r="34" spans="1:8" x14ac:dyDescent="0.3">
      <c r="A34" s="40">
        <v>33</v>
      </c>
      <c r="B34" s="44" t="s">
        <v>43</v>
      </c>
      <c r="C34" s="12"/>
      <c r="D34" s="42">
        <v>2000</v>
      </c>
      <c r="E34" t="s">
        <v>59</v>
      </c>
      <c r="F34" s="11">
        <v>0</v>
      </c>
      <c r="G34" t="s">
        <v>53</v>
      </c>
      <c r="H34" s="40"/>
    </row>
    <row r="35" spans="1:8" x14ac:dyDescent="0.3">
      <c r="A35" s="40">
        <v>34</v>
      </c>
      <c r="B35" s="44" t="s">
        <v>44</v>
      </c>
      <c r="C35" s="12">
        <v>45625</v>
      </c>
      <c r="D35" s="8">
        <v>1800</v>
      </c>
      <c r="E35" t="s">
        <v>59</v>
      </c>
      <c r="F35" s="11">
        <v>0</v>
      </c>
      <c r="G35" t="s">
        <v>54</v>
      </c>
      <c r="H35" s="40"/>
    </row>
    <row r="36" spans="1:8" x14ac:dyDescent="0.3">
      <c r="A36" s="40">
        <v>35</v>
      </c>
      <c r="B36" s="44" t="s">
        <v>17</v>
      </c>
      <c r="C36" s="12">
        <v>45625</v>
      </c>
      <c r="D36" s="8">
        <v>6000</v>
      </c>
      <c r="E36" t="s">
        <v>59</v>
      </c>
      <c r="F36" s="11">
        <v>0</v>
      </c>
      <c r="G36" t="s">
        <v>55</v>
      </c>
      <c r="H36" s="40"/>
    </row>
    <row r="37" spans="1:8" x14ac:dyDescent="0.3">
      <c r="A37" s="40">
        <v>36</v>
      </c>
      <c r="B37" s="44" t="s">
        <v>25</v>
      </c>
      <c r="C37" s="12">
        <v>45625</v>
      </c>
      <c r="D37" s="8">
        <v>1800</v>
      </c>
      <c r="E37" t="s">
        <v>59</v>
      </c>
      <c r="F37" s="11">
        <v>0</v>
      </c>
      <c r="G37" t="s">
        <v>56</v>
      </c>
      <c r="H37" s="4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AB28A-2F97-4429-BDB2-48B89060C94A}">
  <dimension ref="A1:E20"/>
  <sheetViews>
    <sheetView tabSelected="1" workbookViewId="0">
      <selection activeCell="C4" sqref="C4"/>
    </sheetView>
  </sheetViews>
  <sheetFormatPr baseColWidth="10" defaultRowHeight="14.4" x14ac:dyDescent="0.3"/>
  <cols>
    <col min="2" max="2" width="17.109375" customWidth="1"/>
  </cols>
  <sheetData>
    <row r="1" spans="1:5" ht="15" thickBot="1" x14ac:dyDescent="0.35">
      <c r="A1" s="52" t="s">
        <v>0</v>
      </c>
      <c r="B1" s="53" t="s">
        <v>1</v>
      </c>
      <c r="C1" s="54" t="s">
        <v>77</v>
      </c>
      <c r="D1" s="54" t="s">
        <v>78</v>
      </c>
      <c r="E1" s="55" t="s">
        <v>79</v>
      </c>
    </row>
    <row r="2" spans="1:5" x14ac:dyDescent="0.3">
      <c r="A2" s="46">
        <v>1025</v>
      </c>
      <c r="B2" s="1">
        <f>((A2/30)/8)</f>
        <v>4.270833333333333</v>
      </c>
      <c r="C2" s="2">
        <f>B2+(B2*$C$1)</f>
        <v>5.3385416666666661</v>
      </c>
      <c r="D2" s="2">
        <f>B2+(B2*$D$1)</f>
        <v>5.765625</v>
      </c>
      <c r="E2" s="49">
        <f>B2+(B2*$E$1)</f>
        <v>8.5416666666666661</v>
      </c>
    </row>
    <row r="3" spans="1:5" x14ac:dyDescent="0.3">
      <c r="A3" s="47">
        <v>1500</v>
      </c>
      <c r="B3" s="3">
        <f t="shared" ref="B3:B19" si="0">((A3/30)/8)</f>
        <v>6.25</v>
      </c>
      <c r="C3" s="4">
        <f t="shared" ref="C3:C19" si="1">B3+(B3*$C$1)</f>
        <v>7.8125</v>
      </c>
      <c r="D3" s="4">
        <f t="shared" ref="D3:D19" si="2">B3+(B3*$D$1)</f>
        <v>8.4375</v>
      </c>
      <c r="E3" s="50">
        <f t="shared" ref="E3:E19" si="3">B3+(B3*$E$1)</f>
        <v>12.5</v>
      </c>
    </row>
    <row r="4" spans="1:5" x14ac:dyDescent="0.3">
      <c r="A4" s="47">
        <v>1800</v>
      </c>
      <c r="B4" s="3">
        <f t="shared" si="0"/>
        <v>7.5</v>
      </c>
      <c r="C4" s="4">
        <f t="shared" si="1"/>
        <v>9.375</v>
      </c>
      <c r="D4" s="4">
        <f t="shared" si="2"/>
        <v>10.125</v>
      </c>
      <c r="E4" s="50">
        <f t="shared" si="3"/>
        <v>15</v>
      </c>
    </row>
    <row r="5" spans="1:5" x14ac:dyDescent="0.3">
      <c r="A5" s="47">
        <v>2000</v>
      </c>
      <c r="B5" s="3">
        <f t="shared" si="0"/>
        <v>8.3333333333333339</v>
      </c>
      <c r="C5" s="4">
        <f t="shared" si="1"/>
        <v>10.416666666666668</v>
      </c>
      <c r="D5" s="4">
        <f t="shared" si="2"/>
        <v>11.25</v>
      </c>
      <c r="E5" s="50">
        <f t="shared" si="3"/>
        <v>16.666666666666668</v>
      </c>
    </row>
    <row r="6" spans="1:5" x14ac:dyDescent="0.3">
      <c r="A6" s="47">
        <v>2500</v>
      </c>
      <c r="B6" s="3">
        <f t="shared" si="0"/>
        <v>10.416666666666666</v>
      </c>
      <c r="C6" s="4">
        <f t="shared" si="1"/>
        <v>13.020833333333332</v>
      </c>
      <c r="D6" s="4">
        <f t="shared" si="2"/>
        <v>14.0625</v>
      </c>
      <c r="E6" s="50">
        <f t="shared" si="3"/>
        <v>20.833333333333332</v>
      </c>
    </row>
    <row r="7" spans="1:5" x14ac:dyDescent="0.3">
      <c r="A7" s="47">
        <v>3000</v>
      </c>
      <c r="B7" s="3">
        <f t="shared" si="0"/>
        <v>12.5</v>
      </c>
      <c r="C7" s="4">
        <f t="shared" si="1"/>
        <v>15.625</v>
      </c>
      <c r="D7" s="4">
        <f t="shared" si="2"/>
        <v>16.875</v>
      </c>
      <c r="E7" s="50">
        <f t="shared" si="3"/>
        <v>25</v>
      </c>
    </row>
    <row r="8" spans="1:5" x14ac:dyDescent="0.3">
      <c r="A8" s="47">
        <v>3500</v>
      </c>
      <c r="B8" s="3">
        <f t="shared" si="0"/>
        <v>14.583333333333334</v>
      </c>
      <c r="C8" s="4">
        <f t="shared" si="1"/>
        <v>18.229166666666668</v>
      </c>
      <c r="D8" s="4">
        <f t="shared" si="2"/>
        <v>19.6875</v>
      </c>
      <c r="E8" s="50">
        <f t="shared" si="3"/>
        <v>29.166666666666668</v>
      </c>
    </row>
    <row r="9" spans="1:5" x14ac:dyDescent="0.3">
      <c r="A9" s="47">
        <v>3800</v>
      </c>
      <c r="B9" s="3">
        <f t="shared" si="0"/>
        <v>15.833333333333334</v>
      </c>
      <c r="C9" s="4">
        <f t="shared" si="1"/>
        <v>19.791666666666668</v>
      </c>
      <c r="D9" s="4">
        <f t="shared" si="2"/>
        <v>21.375</v>
      </c>
      <c r="E9" s="50">
        <f t="shared" si="3"/>
        <v>31.666666666666668</v>
      </c>
    </row>
    <row r="10" spans="1:5" x14ac:dyDescent="0.3">
      <c r="A10" s="47">
        <v>4000</v>
      </c>
      <c r="B10" s="3">
        <f t="shared" si="0"/>
        <v>16.666666666666668</v>
      </c>
      <c r="C10" s="4">
        <f t="shared" si="1"/>
        <v>20.833333333333336</v>
      </c>
      <c r="D10" s="4">
        <f t="shared" si="2"/>
        <v>22.5</v>
      </c>
      <c r="E10" s="50">
        <f t="shared" si="3"/>
        <v>33.333333333333336</v>
      </c>
    </row>
    <row r="11" spans="1:5" x14ac:dyDescent="0.3">
      <c r="A11" s="47">
        <v>4500</v>
      </c>
      <c r="B11" s="3">
        <f t="shared" si="0"/>
        <v>18.75</v>
      </c>
      <c r="C11" s="4">
        <f t="shared" si="1"/>
        <v>23.4375</v>
      </c>
      <c r="D11" s="4">
        <f t="shared" si="2"/>
        <v>25.3125</v>
      </c>
      <c r="E11" s="50">
        <f t="shared" si="3"/>
        <v>37.5</v>
      </c>
    </row>
    <row r="12" spans="1:5" x14ac:dyDescent="0.3">
      <c r="A12" s="47">
        <v>5000</v>
      </c>
      <c r="B12" s="3">
        <f t="shared" si="0"/>
        <v>20.833333333333332</v>
      </c>
      <c r="C12" s="4">
        <f t="shared" si="1"/>
        <v>26.041666666666664</v>
      </c>
      <c r="D12" s="4">
        <f t="shared" si="2"/>
        <v>28.125</v>
      </c>
      <c r="E12" s="50">
        <f t="shared" si="3"/>
        <v>41.666666666666664</v>
      </c>
    </row>
    <row r="13" spans="1:5" x14ac:dyDescent="0.3">
      <c r="A13" s="47">
        <v>6000</v>
      </c>
      <c r="B13" s="3">
        <f t="shared" si="0"/>
        <v>25</v>
      </c>
      <c r="C13" s="4">
        <f t="shared" si="1"/>
        <v>31.25</v>
      </c>
      <c r="D13" s="4">
        <f t="shared" si="2"/>
        <v>33.75</v>
      </c>
      <c r="E13" s="50">
        <f t="shared" si="3"/>
        <v>50</v>
      </c>
    </row>
    <row r="14" spans="1:5" x14ac:dyDescent="0.3">
      <c r="A14" s="47">
        <v>6500</v>
      </c>
      <c r="B14" s="3">
        <f t="shared" si="0"/>
        <v>27.083333333333332</v>
      </c>
      <c r="C14" s="4">
        <f t="shared" si="1"/>
        <v>33.854166666666664</v>
      </c>
      <c r="D14" s="4">
        <f t="shared" si="2"/>
        <v>36.5625</v>
      </c>
      <c r="E14" s="50">
        <f t="shared" si="3"/>
        <v>54.166666666666664</v>
      </c>
    </row>
    <row r="15" spans="1:5" x14ac:dyDescent="0.3">
      <c r="A15" s="47">
        <v>6600</v>
      </c>
      <c r="B15" s="3">
        <f t="shared" si="0"/>
        <v>27.5</v>
      </c>
      <c r="C15" s="4">
        <f t="shared" si="1"/>
        <v>34.375</v>
      </c>
      <c r="D15" s="4">
        <f t="shared" si="2"/>
        <v>37.125</v>
      </c>
      <c r="E15" s="50">
        <f t="shared" si="3"/>
        <v>55</v>
      </c>
    </row>
    <row r="16" spans="1:5" x14ac:dyDescent="0.3">
      <c r="A16" s="47">
        <v>7000</v>
      </c>
      <c r="B16" s="3">
        <f t="shared" si="0"/>
        <v>29.166666666666668</v>
      </c>
      <c r="C16" s="4">
        <f t="shared" si="1"/>
        <v>36.458333333333336</v>
      </c>
      <c r="D16" s="4">
        <f t="shared" si="2"/>
        <v>39.375</v>
      </c>
      <c r="E16" s="50">
        <f t="shared" si="3"/>
        <v>58.333333333333336</v>
      </c>
    </row>
    <row r="17" spans="1:5" x14ac:dyDescent="0.3">
      <c r="A17" s="48">
        <v>7500</v>
      </c>
      <c r="B17" s="5">
        <f t="shared" si="0"/>
        <v>31.25</v>
      </c>
      <c r="C17" s="6">
        <f t="shared" si="1"/>
        <v>39.0625</v>
      </c>
      <c r="D17" s="6">
        <f t="shared" si="2"/>
        <v>42.1875</v>
      </c>
      <c r="E17" s="51">
        <f t="shared" si="3"/>
        <v>62.5</v>
      </c>
    </row>
    <row r="18" spans="1:5" x14ac:dyDescent="0.3">
      <c r="A18" s="48">
        <v>8000</v>
      </c>
      <c r="B18" s="5">
        <f t="shared" si="0"/>
        <v>33.333333333333336</v>
      </c>
      <c r="C18" s="6">
        <f t="shared" si="1"/>
        <v>41.666666666666671</v>
      </c>
      <c r="D18" s="6">
        <f t="shared" si="2"/>
        <v>45</v>
      </c>
      <c r="E18" s="51">
        <f t="shared" si="3"/>
        <v>66.666666666666671</v>
      </c>
    </row>
    <row r="19" spans="1:5" x14ac:dyDescent="0.3">
      <c r="A19" s="48">
        <v>9000</v>
      </c>
      <c r="B19" s="5">
        <f t="shared" si="0"/>
        <v>37.5</v>
      </c>
      <c r="C19" s="6">
        <f t="shared" si="1"/>
        <v>46.875</v>
      </c>
      <c r="D19" s="6">
        <f t="shared" si="2"/>
        <v>50.625</v>
      </c>
      <c r="E19" s="51">
        <f t="shared" si="3"/>
        <v>75</v>
      </c>
    </row>
    <row r="20" spans="1:5" x14ac:dyDescent="0.3">
      <c r="A20" s="48">
        <v>1586</v>
      </c>
      <c r="B20" s="5">
        <f>((A20/30)/8)</f>
        <v>6.6083333333333334</v>
      </c>
      <c r="C20" s="6">
        <f>B20+(B20*$C$1)</f>
        <v>8.2604166666666661</v>
      </c>
      <c r="D20" s="6">
        <f>B20+(B20*$D$1)</f>
        <v>8.9212500000000006</v>
      </c>
      <c r="E20" s="51">
        <f>B20+(B20*$E$1)</f>
        <v>13.216666666666667</v>
      </c>
    </row>
  </sheetData>
  <conditionalFormatting sqref="A1:B1 A2:A20">
    <cfRule type="duplicateValues" dxfId="20" priority="5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SUELDO QUINCENAL</vt:lpstr>
      <vt:lpstr>BB.DD EMPLEADOS</vt:lpstr>
      <vt:lpstr>CALCULO HORAS 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2015-06-05T18:19:34Z</dcterms:created>
  <dcterms:modified xsi:type="dcterms:W3CDTF">2025-04-15T01:17:55Z</dcterms:modified>
</cp:coreProperties>
</file>