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vin\Desktop\"/>
    </mc:Choice>
  </mc:AlternateContent>
  <xr:revisionPtr revIDLastSave="0" documentId="13_ncr:1_{82EB5814-B784-45B2-92D0-95D0874CE73E}" xr6:coauthVersionLast="47" xr6:coauthVersionMax="47" xr10:uidLastSave="{00000000-0000-0000-0000-000000000000}"/>
  <bookViews>
    <workbookView xWindow="-120" yWindow="-120" windowWidth="29040" windowHeight="16440" xr2:uid="{0A6EBEB7-35A4-44D4-9DF4-C91EC49BC813}"/>
  </bookViews>
  <sheets>
    <sheet name="Intro" sheetId="2" r:id="rId1"/>
    <sheet name="Calculator" sheetId="1" r:id="rId2"/>
    <sheet name="Financials" sheetId="4" r:id="rId3"/>
    <sheet name="Avg. Sales" sheetId="5" r:id="rId4"/>
    <sheet name="Costs" sheetId="6" r:id="rId5"/>
    <sheet name="Ref" sheetId="3" r:id="rId6"/>
  </sheets>
  <externalReferences>
    <externalReference r:id="rId7"/>
    <externalReference r:id="rId8"/>
  </externalReferences>
  <definedNames>
    <definedName name="_Fill" hidden="1">[1]IT01!#REF!</definedName>
    <definedName name="ReturnCriteria">[2]Ref!$A$8:$A$10</definedName>
    <definedName name="Select1_sheet0" hidden="1">"'Sales'
0
"</definedName>
    <definedName name="Select1_sheet1" hidden="1">"'Sales 02'
1
"</definedName>
    <definedName name="Select1_sheet2" hidden="1">"'Sales 03'
1
"</definedName>
    <definedName name="Select1_sheet3" hidden="1">"'Sales 04'
1
"</definedName>
    <definedName name="Select1_sheet4" hidden="1">"'Sales 05'
1
"</definedName>
    <definedName name="Select1_sheets" hidden="1">1</definedName>
    <definedName name="Version">[2]Ref!$A$2:$A$4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1" i="4" l="1"/>
  <c r="L11" i="4"/>
  <c r="J11" i="4"/>
  <c r="H11" i="4"/>
  <c r="P5" i="6"/>
  <c r="G5" i="6"/>
  <c r="J5" i="6"/>
  <c r="M5" i="6"/>
  <c r="D16" i="6"/>
  <c r="E16" i="6" s="1"/>
  <c r="F16" i="6" s="1"/>
  <c r="G16" i="6" s="1"/>
  <c r="H16" i="6" s="1"/>
  <c r="I16" i="6" s="1"/>
  <c r="D15" i="6"/>
  <c r="E15" i="6" s="1"/>
  <c r="F15" i="6" s="1"/>
  <c r="G15" i="6" s="1"/>
  <c r="H15" i="6" s="1"/>
  <c r="I15" i="6" s="1"/>
  <c r="D14" i="6"/>
  <c r="E14" i="6" s="1"/>
  <c r="F14" i="6" s="1"/>
  <c r="G14" i="6" s="1"/>
  <c r="H14" i="6" s="1"/>
  <c r="I14" i="6" s="1"/>
  <c r="D13" i="6"/>
  <c r="E13" i="6" s="1"/>
  <c r="F13" i="6" s="1"/>
  <c r="G13" i="6" s="1"/>
  <c r="H13" i="6" s="1"/>
  <c r="I13" i="6" s="1"/>
  <c r="D12" i="6"/>
  <c r="E12" i="6" s="1"/>
  <c r="F12" i="6" s="1"/>
  <c r="G12" i="6" s="1"/>
  <c r="H12" i="6" s="1"/>
  <c r="I12" i="6" s="1"/>
  <c r="D11" i="6"/>
  <c r="E11" i="6" s="1"/>
  <c r="F11" i="6" s="1"/>
  <c r="G11" i="6" s="1"/>
  <c r="H11" i="6" s="1"/>
  <c r="I11" i="6" s="1"/>
  <c r="H6" i="5"/>
  <c r="G6" i="5"/>
  <c r="F6" i="5"/>
  <c r="E6" i="5"/>
  <c r="D6" i="5"/>
  <c r="H5" i="5"/>
  <c r="G5" i="5"/>
  <c r="F5" i="5"/>
  <c r="E5" i="5"/>
  <c r="D5" i="5"/>
  <c r="H4" i="5"/>
  <c r="G4" i="5"/>
  <c r="F4" i="5"/>
  <c r="E4" i="5"/>
  <c r="D4" i="5"/>
  <c r="C6" i="5"/>
  <c r="C5" i="5"/>
  <c r="C4" i="5"/>
  <c r="P17" i="4"/>
  <c r="P18" i="1" s="1"/>
  <c r="N17" i="4"/>
  <c r="N18" i="1" s="1"/>
  <c r="L17" i="4"/>
  <c r="L18" i="1" s="1"/>
  <c r="J17" i="4"/>
  <c r="J18" i="1" s="1"/>
  <c r="H17" i="4"/>
  <c r="H18" i="1" s="1"/>
  <c r="F17" i="4"/>
  <c r="P14" i="4"/>
  <c r="N14" i="4"/>
  <c r="L14" i="4"/>
  <c r="J14" i="4"/>
  <c r="H14" i="4"/>
  <c r="F14" i="4"/>
  <c r="P8" i="4"/>
  <c r="N8" i="4"/>
  <c r="L8" i="4"/>
  <c r="J8" i="4"/>
  <c r="H8" i="4"/>
  <c r="F8" i="4"/>
  <c r="P7" i="4"/>
  <c r="P9" i="4" s="1"/>
  <c r="N7" i="4"/>
  <c r="N9" i="4" s="1"/>
  <c r="L7" i="4"/>
  <c r="L9" i="4" s="1"/>
  <c r="J7" i="4"/>
  <c r="J9" i="4" s="1"/>
  <c r="J4" i="6" s="1"/>
  <c r="H7" i="4"/>
  <c r="H9" i="4" s="1"/>
  <c r="G4" i="6" s="1"/>
  <c r="F7" i="4"/>
  <c r="F9" i="4" s="1"/>
  <c r="D4" i="6" s="1"/>
  <c r="P5" i="4"/>
  <c r="S3" i="6" s="1"/>
  <c r="S5" i="6" s="1"/>
  <c r="P4" i="4"/>
  <c r="N5" i="4"/>
  <c r="P3" i="6" s="1"/>
  <c r="N4" i="4"/>
  <c r="L5" i="4"/>
  <c r="M3" i="6" s="1"/>
  <c r="L4" i="4"/>
  <c r="J5" i="4"/>
  <c r="J3" i="6" s="1"/>
  <c r="J4" i="4"/>
  <c r="H5" i="4"/>
  <c r="G3" i="6" s="1"/>
  <c r="H4" i="4"/>
  <c r="F5" i="4"/>
  <c r="D3" i="6" s="1"/>
  <c r="D5" i="6" s="1"/>
  <c r="F4" i="4"/>
  <c r="F11" i="4" l="1"/>
  <c r="P11" i="4"/>
  <c r="H19" i="4"/>
  <c r="J19" i="4"/>
  <c r="P19" i="4"/>
  <c r="S4" i="6"/>
  <c r="F12" i="4"/>
  <c r="R17" i="4"/>
  <c r="M4" i="6"/>
  <c r="R9" i="4"/>
  <c r="R9" i="1" s="1"/>
  <c r="F19" i="4"/>
  <c r="F18" i="1"/>
  <c r="P4" i="6"/>
  <c r="J12" i="4"/>
  <c r="J15" i="4" s="1"/>
  <c r="J20" i="1" s="1"/>
  <c r="N12" i="4"/>
  <c r="N15" i="4" s="1"/>
  <c r="N20" i="1" s="1"/>
  <c r="H12" i="4"/>
  <c r="H15" i="4" s="1"/>
  <c r="H20" i="1" s="1"/>
  <c r="L12" i="4"/>
  <c r="L15" i="4" s="1"/>
  <c r="L20" i="1" s="1"/>
  <c r="P12" i="4"/>
  <c r="P15" i="4" s="1"/>
  <c r="P20" i="1" s="1"/>
  <c r="R18" i="1" l="1"/>
  <c r="R14" i="1"/>
  <c r="R12" i="4"/>
  <c r="H20" i="4"/>
  <c r="H19" i="1" s="1"/>
  <c r="J20" i="4"/>
  <c r="J19" i="1" s="1"/>
  <c r="N19" i="4"/>
  <c r="L19" i="4"/>
  <c r="P20" i="4"/>
  <c r="P19" i="1" s="1"/>
  <c r="F20" i="4"/>
  <c r="F19" i="1" s="1"/>
  <c r="P22" i="4"/>
  <c r="R11" i="4"/>
  <c r="F15" i="4"/>
  <c r="J22" i="4" l="1"/>
  <c r="J21" i="1" s="1"/>
  <c r="H22" i="4"/>
  <c r="H21" i="1" s="1"/>
  <c r="L20" i="4"/>
  <c r="N20" i="4"/>
  <c r="R20" i="4" s="1"/>
  <c r="R19" i="1" s="1"/>
  <c r="P25" i="4"/>
  <c r="P16" i="1" s="1"/>
  <c r="J23" i="4"/>
  <c r="J23" i="1" s="1"/>
  <c r="P21" i="1"/>
  <c r="P23" i="4"/>
  <c r="P23" i="1" s="1"/>
  <c r="F20" i="1"/>
  <c r="F22" i="4"/>
  <c r="F25" i="4" s="1"/>
  <c r="R15" i="4"/>
  <c r="R20" i="1" s="1"/>
  <c r="H23" i="4" l="1"/>
  <c r="H23" i="1" s="1"/>
  <c r="H25" i="4"/>
  <c r="H16" i="1" s="1"/>
  <c r="N22" i="4"/>
  <c r="N19" i="1"/>
  <c r="L22" i="4"/>
  <c r="L19" i="1"/>
  <c r="J25" i="4"/>
  <c r="J16" i="1" s="1"/>
  <c r="R22" i="4"/>
  <c r="F23" i="4"/>
  <c r="F21" i="1"/>
  <c r="F16" i="1"/>
  <c r="N25" i="4" l="1"/>
  <c r="N16" i="1" s="1"/>
  <c r="N21" i="1"/>
  <c r="N23" i="4"/>
  <c r="N23" i="1" s="1"/>
  <c r="L25" i="4"/>
  <c r="L16" i="1" s="1"/>
  <c r="L21" i="1"/>
  <c r="L23" i="4"/>
  <c r="L23" i="1" s="1"/>
  <c r="R23" i="4"/>
  <c r="R23" i="1" s="1"/>
  <c r="R25" i="4"/>
  <c r="R21" i="1"/>
  <c r="R16" i="1"/>
  <c r="F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Boggio</author>
  </authors>
  <commentList>
    <comment ref="D6" authorId="0" shapeId="0" xr:uid="{B9DAD952-23B8-42D7-AD88-23CDC6541B75}">
      <text>
        <r>
          <rPr>
            <b/>
            <sz val="9"/>
            <color indexed="81"/>
            <rFont val="Tahoma"/>
            <family val="2"/>
          </rPr>
          <t>Dropdown</t>
        </r>
      </text>
    </comment>
    <comment ref="D7" authorId="0" shapeId="0" xr:uid="{488C03AE-771F-471E-82D3-07955EAD4A94}">
      <text>
        <r>
          <rPr>
            <b/>
            <sz val="9"/>
            <color indexed="81"/>
            <rFont val="Tahoma"/>
            <family val="2"/>
          </rPr>
          <t>Dropdowns</t>
        </r>
        <r>
          <rPr>
            <sz val="9"/>
            <color indexed="81"/>
            <rFont val="Tahoma"/>
            <family val="2"/>
          </rPr>
          <t xml:space="preserve">
</t>
        </r>
      </text>
    </comment>
    <comment ref="R9" authorId="0" shapeId="0" xr:uid="{419BBC41-53AC-46FB-B093-A520ECF88E20}">
      <text>
        <r>
          <rPr>
            <b/>
            <sz val="9"/>
            <color indexed="81"/>
            <rFont val="Tahoma"/>
            <family val="2"/>
          </rPr>
          <t>Includes Add'l Increases</t>
        </r>
      </text>
    </comment>
  </commentList>
</comments>
</file>

<file path=xl/sharedStrings.xml><?xml version="1.0" encoding="utf-8"?>
<sst xmlns="http://schemas.openxmlformats.org/spreadsheetml/2006/main" count="115" uniqueCount="47">
  <si>
    <t>Scenario 1</t>
  </si>
  <si>
    <t>Scenario 3</t>
  </si>
  <si>
    <t>Scenario 2</t>
  </si>
  <si>
    <t>Scenario 4</t>
  </si>
  <si>
    <t>Scenario 5</t>
  </si>
  <si>
    <t>Total</t>
  </si>
  <si>
    <t>Offer Type</t>
  </si>
  <si>
    <t>Channel</t>
  </si>
  <si>
    <t>Created by Kevin Boggio
https://www.linkedin.com/in/kevinboggio/
kevboggio@gmail.com</t>
  </si>
  <si>
    <t>Number of Customers</t>
  </si>
  <si>
    <t>Other Fixed Costs</t>
  </si>
  <si>
    <t>ROI</t>
  </si>
  <si>
    <t>Variable Costs</t>
  </si>
  <si>
    <t>Extra Incentives</t>
  </si>
  <si>
    <t>Site</t>
  </si>
  <si>
    <t>Phone</t>
  </si>
  <si>
    <t>Chat</t>
  </si>
  <si>
    <t>Email</t>
  </si>
  <si>
    <t>Intercompany</t>
  </si>
  <si>
    <t>OfferType</t>
  </si>
  <si>
    <t>Standard</t>
  </si>
  <si>
    <t>Offer 1</t>
  </si>
  <si>
    <t>Offer 2</t>
  </si>
  <si>
    <t>Offer 3</t>
  </si>
  <si>
    <t>Scenario 6</t>
  </si>
  <si>
    <t>INPUTS</t>
  </si>
  <si>
    <t>Total Costs</t>
  </si>
  <si>
    <t>Total Customers</t>
  </si>
  <si>
    <t>Total Variable Costs</t>
  </si>
  <si>
    <t>Costs per Customer</t>
  </si>
  <si>
    <t>Cost per Customer</t>
  </si>
  <si>
    <t>Extra Incentive Costs</t>
  </si>
  <si>
    <t>Avg. Sale Per Customer</t>
  </si>
  <si>
    <t>Between</t>
  </si>
  <si>
    <t># of Cust.</t>
  </si>
  <si>
    <t>Costs</t>
  </si>
  <si>
    <t>3,000 +</t>
  </si>
  <si>
    <t>Self-Service ROI Calculator</t>
  </si>
  <si>
    <r>
      <t xml:space="preserve">Hello,
This intro will give some information on this ROI Calculator Model. This model is based on a company which has various channels and sale offers.
The data in this model has been randomly generated and edited for footing purposes. No proprietary data was used.
</t>
    </r>
    <r>
      <rPr>
        <b/>
        <sz val="14"/>
        <color theme="1"/>
        <rFont val="Calibri"/>
        <family val="2"/>
        <scheme val="minor"/>
      </rPr>
      <t>Please note: This model works best when downloaded and opened through Microsoft Excel</t>
    </r>
    <r>
      <rPr>
        <sz val="14"/>
        <color theme="1"/>
        <rFont val="Calibri"/>
        <family val="2"/>
        <scheme val="minor"/>
      </rPr>
      <t>.</t>
    </r>
  </si>
  <si>
    <r>
      <t xml:space="preserve">The </t>
    </r>
    <r>
      <rPr>
        <b/>
        <sz val="14"/>
        <color theme="1"/>
        <rFont val="Calibri"/>
        <family val="2"/>
        <scheme val="minor"/>
      </rPr>
      <t>"Financials"</t>
    </r>
    <r>
      <rPr>
        <sz val="14"/>
        <color theme="1"/>
        <rFont val="Calibri"/>
        <family val="2"/>
        <scheme val="minor"/>
      </rPr>
      <t xml:space="preserve"> sheet contains the calculations and formulas used to calculate the Output section in the "Calculator" tab.</t>
    </r>
  </si>
  <si>
    <t>Add'l Increase?</t>
  </si>
  <si>
    <t>Total Customer Sales</t>
  </si>
  <si>
    <r>
      <t xml:space="preserve">The </t>
    </r>
    <r>
      <rPr>
        <b/>
        <sz val="14"/>
        <color theme="1"/>
        <rFont val="Calibri"/>
        <family val="2"/>
        <scheme val="minor"/>
      </rPr>
      <t>"Calculator"</t>
    </r>
    <r>
      <rPr>
        <sz val="14"/>
        <color theme="1"/>
        <rFont val="Calibri"/>
        <family val="2"/>
        <scheme val="minor"/>
      </rPr>
      <t xml:space="preserve"> sheet shows 5 scenarios in which a combination of channels and offer type can be selected (dropdown list).
Within the scenario columns, the cells in Grey are variables that can be edited/inputed: 'Number of customers' or total forecasted/expected customers, 'Add'l Increase?' or any expected additional increase of customers on top of the forecasted, 'Extra Incentives' or any additional discounts given to the customer for that scenario, 'Other Fixed Costs' or any fixed costs needed to be taken into account that are not variable.
Also within the scenario columns there are dark blue cells which give outputs based on the inputs provided, such as: 'ROI', 'Total Costs', 'Cost per Customer'.</t>
    </r>
  </si>
  <si>
    <r>
      <t xml:space="preserve">The </t>
    </r>
    <r>
      <rPr>
        <b/>
        <sz val="14"/>
        <color theme="1"/>
        <rFont val="Calibri"/>
        <family val="2"/>
        <scheme val="minor"/>
      </rPr>
      <t>"Avg. Sales"</t>
    </r>
    <r>
      <rPr>
        <sz val="14"/>
        <color theme="1"/>
        <rFont val="Calibri"/>
        <family val="2"/>
        <scheme val="minor"/>
      </rPr>
      <t xml:space="preserve"> sheet contains a table with the average sales per customer based on the Channel and Offer Type.
The</t>
    </r>
    <r>
      <rPr>
        <b/>
        <sz val="14"/>
        <color theme="1"/>
        <rFont val="Calibri"/>
        <family val="2"/>
        <scheme val="minor"/>
      </rPr>
      <t xml:space="preserve"> "Costs"</t>
    </r>
    <r>
      <rPr>
        <sz val="14"/>
        <color theme="1"/>
        <rFont val="Calibri"/>
        <family val="2"/>
        <scheme val="minor"/>
      </rPr>
      <t xml:space="preserve"> sheet contains tables for the variable costs based on the channel and customer range allocation.
The </t>
    </r>
    <r>
      <rPr>
        <b/>
        <sz val="14"/>
        <color theme="1"/>
        <rFont val="Calibri"/>
        <family val="2"/>
        <scheme val="minor"/>
      </rPr>
      <t>"Ref"</t>
    </r>
    <r>
      <rPr>
        <sz val="14"/>
        <color theme="1"/>
        <rFont val="Calibri"/>
        <family val="2"/>
        <scheme val="minor"/>
      </rPr>
      <t xml:space="preserve"> sheet contains tables used for dropdowns in the 'Calculator' Tab.</t>
    </r>
  </si>
  <si>
    <t>Extra Incentive</t>
  </si>
  <si>
    <t>OUTPUTS</t>
  </si>
  <si>
    <t>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</si>
</sst>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Times New Roman"/>
      <family val="2"/>
    </font>
    <font>
      <b/>
      <i/>
      <sz val="10"/>
      <color theme="1"/>
      <name val="Times New Roman"/>
      <family val="1"/>
    </font>
    <font>
      <sz val="14"/>
      <color theme="1"/>
      <name val="Calibri"/>
      <family val="2"/>
      <scheme val="minor"/>
    </font>
    <font>
      <b/>
      <sz val="14"/>
      <color theme="1"/>
      <name val="Calibri"/>
      <family val="2"/>
      <scheme val="minor"/>
    </font>
    <font>
      <sz val="11"/>
      <name val="Calibri"/>
      <family val="2"/>
      <scheme val="minor"/>
    </font>
    <font>
      <b/>
      <u/>
      <sz val="14"/>
      <color theme="0"/>
      <name val="Calibri"/>
      <family val="2"/>
      <scheme val="minor"/>
    </font>
    <font>
      <b/>
      <sz val="11"/>
      <name val="Calibri"/>
      <family val="2"/>
      <scheme val="minor"/>
    </font>
    <font>
      <b/>
      <sz val="16"/>
      <color theme="4" tint="-0.499984740745262"/>
      <name val="Calibri"/>
      <family val="2"/>
      <scheme val="minor"/>
    </font>
    <font>
      <b/>
      <sz val="16"/>
      <color theme="0"/>
      <name val="Calibri"/>
      <family val="2"/>
      <scheme val="minor"/>
    </font>
    <font>
      <b/>
      <sz val="9"/>
      <color indexed="81"/>
      <name val="Tahoma"/>
      <family val="2"/>
    </font>
    <font>
      <b/>
      <u/>
      <sz val="11"/>
      <color theme="0"/>
      <name val="Calibri"/>
      <family val="2"/>
      <scheme val="minor"/>
    </font>
    <font>
      <sz val="9"/>
      <color indexed="81"/>
      <name val="Tahoma"/>
      <family val="2"/>
    </font>
  </fonts>
  <fills count="7">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cellStyleXfs>
  <cellXfs count="101">
    <xf numFmtId="0" fontId="0" fillId="0" borderId="0" xfId="0"/>
    <xf numFmtId="0" fontId="7" fillId="0" borderId="0" xfId="3" applyFont="1" applyAlignment="1">
      <alignment wrapText="1"/>
    </xf>
    <xf numFmtId="0" fontId="6" fillId="0" borderId="0" xfId="3"/>
    <xf numFmtId="0" fontId="8" fillId="0" borderId="0" xfId="3" applyFont="1" applyAlignment="1">
      <alignment vertical="top" wrapText="1"/>
    </xf>
    <xf numFmtId="0" fontId="8" fillId="0" borderId="0" xfId="3" applyFont="1" applyAlignment="1">
      <alignment horizontal="left" vertical="top"/>
    </xf>
    <xf numFmtId="0" fontId="6" fillId="0" borderId="0" xfId="3" applyAlignment="1">
      <alignment vertical="top"/>
    </xf>
    <xf numFmtId="0" fontId="0" fillId="0" borderId="0" xfId="0" applyAlignment="1">
      <alignment horizontal="left"/>
    </xf>
    <xf numFmtId="0" fontId="3" fillId="0" borderId="0" xfId="0" applyFont="1"/>
    <xf numFmtId="0" fontId="10" fillId="0" borderId="0" xfId="0" applyFont="1"/>
    <xf numFmtId="0" fontId="3" fillId="0" borderId="0" xfId="0" applyFont="1" applyAlignment="1">
      <alignment horizontal="center"/>
    </xf>
    <xf numFmtId="0" fontId="10" fillId="0" borderId="0" xfId="0" applyFont="1" applyAlignment="1">
      <alignment horizontal="center"/>
    </xf>
    <xf numFmtId="0" fontId="0" fillId="0" borderId="0" xfId="0" applyBorder="1"/>
    <xf numFmtId="0" fontId="2" fillId="3" borderId="2" xfId="0" applyFont="1" applyFill="1" applyBorder="1"/>
    <xf numFmtId="0" fontId="2" fillId="3" borderId="4" xfId="0" applyFont="1" applyFill="1" applyBorder="1"/>
    <xf numFmtId="0" fontId="2" fillId="3" borderId="1" xfId="0" applyFont="1" applyFill="1" applyBorder="1"/>
    <xf numFmtId="0" fontId="2" fillId="3" borderId="1" xfId="0" applyFont="1" applyFill="1" applyBorder="1" applyAlignment="1">
      <alignment horizontal="center"/>
    </xf>
    <xf numFmtId="0" fontId="2" fillId="4"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0" borderId="3" xfId="0" applyFont="1" applyBorder="1"/>
    <xf numFmtId="3" fontId="10" fillId="5" borderId="3" xfId="0" applyNumberFormat="1" applyFont="1" applyFill="1" applyBorder="1"/>
    <xf numFmtId="9" fontId="10" fillId="5" borderId="3" xfId="2" applyFont="1" applyFill="1" applyBorder="1"/>
    <xf numFmtId="3" fontId="10" fillId="5" borderId="4" xfId="0" applyNumberFormat="1" applyFont="1" applyFill="1" applyBorder="1"/>
    <xf numFmtId="0" fontId="0" fillId="0" borderId="3" xfId="0" applyBorder="1"/>
    <xf numFmtId="0" fontId="2" fillId="3" borderId="3" xfId="0" applyFont="1" applyFill="1" applyBorder="1"/>
    <xf numFmtId="0" fontId="8" fillId="0" borderId="0" xfId="0" applyFont="1"/>
    <xf numFmtId="0" fontId="3" fillId="0" borderId="0" xfId="0" applyFont="1" applyBorder="1" applyAlignment="1">
      <alignment horizontal="center"/>
    </xf>
    <xf numFmtId="0" fontId="10" fillId="0" borderId="0" xfId="0" applyFont="1" applyBorder="1" applyAlignment="1">
      <alignment horizontal="center"/>
    </xf>
    <xf numFmtId="0" fontId="10" fillId="0" borderId="0" xfId="0" applyFont="1" applyBorder="1"/>
    <xf numFmtId="0" fontId="10" fillId="0" borderId="0" xfId="0" applyFont="1" applyFill="1" applyBorder="1"/>
    <xf numFmtId="0" fontId="0" fillId="0" borderId="0" xfId="0" applyFill="1" applyBorder="1"/>
    <xf numFmtId="3" fontId="0" fillId="0" borderId="0" xfId="0" applyNumberFormat="1"/>
    <xf numFmtId="3" fontId="10" fillId="0" borderId="3" xfId="0" applyNumberFormat="1" applyFont="1" applyFill="1" applyBorder="1"/>
    <xf numFmtId="9" fontId="10" fillId="0" borderId="3" xfId="2" applyFont="1" applyFill="1" applyBorder="1"/>
    <xf numFmtId="0" fontId="10" fillId="0" borderId="3" xfId="0" applyFont="1" applyFill="1" applyBorder="1"/>
    <xf numFmtId="3" fontId="0" fillId="0" borderId="3" xfId="0" applyNumberFormat="1" applyBorder="1"/>
    <xf numFmtId="0" fontId="10" fillId="0" borderId="2" xfId="0" applyFont="1" applyFill="1" applyBorder="1"/>
    <xf numFmtId="0" fontId="3" fillId="0" borderId="6" xfId="0" applyFont="1" applyBorder="1"/>
    <xf numFmtId="0" fontId="3" fillId="0" borderId="7" xfId="0" applyFont="1" applyBorder="1"/>
    <xf numFmtId="0" fontId="3" fillId="0" borderId="8" xfId="0" applyFont="1" applyBorder="1"/>
    <xf numFmtId="3" fontId="3" fillId="0" borderId="2" xfId="0" applyNumberFormat="1" applyFont="1" applyBorder="1"/>
    <xf numFmtId="3" fontId="3" fillId="0" borderId="4" xfId="0" applyNumberFormat="1" applyFont="1" applyBorder="1"/>
    <xf numFmtId="2" fontId="0" fillId="0" borderId="2" xfId="0" applyNumberFormat="1" applyBorder="1"/>
    <xf numFmtId="2" fontId="0" fillId="0" borderId="3" xfId="0" applyNumberFormat="1" applyBorder="1"/>
    <xf numFmtId="2" fontId="0" fillId="0" borderId="4" xfId="0" applyNumberFormat="1" applyBorder="1"/>
    <xf numFmtId="0" fontId="0" fillId="0" borderId="1" xfId="0" applyFont="1" applyBorder="1"/>
    <xf numFmtId="4" fontId="0" fillId="0" borderId="22" xfId="0" applyNumberFormat="1" applyBorder="1" applyAlignment="1">
      <alignment horizontal="center"/>
    </xf>
    <xf numFmtId="4" fontId="0" fillId="0" borderId="17" xfId="0" applyNumberFormat="1" applyBorder="1" applyAlignment="1">
      <alignment horizontal="center"/>
    </xf>
    <xf numFmtId="4" fontId="0" fillId="0" borderId="18" xfId="0" applyNumberFormat="1" applyBorder="1" applyAlignment="1">
      <alignment horizontal="center"/>
    </xf>
    <xf numFmtId="4" fontId="0" fillId="0" borderId="23" xfId="0" applyNumberFormat="1" applyBorder="1" applyAlignment="1">
      <alignment horizontal="center"/>
    </xf>
    <xf numFmtId="4" fontId="0" fillId="0" borderId="12" xfId="0" applyNumberFormat="1" applyBorder="1" applyAlignment="1">
      <alignment horizontal="center"/>
    </xf>
    <xf numFmtId="4" fontId="0" fillId="0" borderId="14" xfId="0" applyNumberFormat="1" applyBorder="1" applyAlignment="1">
      <alignment horizontal="center"/>
    </xf>
    <xf numFmtId="4" fontId="0" fillId="0" borderId="24" xfId="0" applyNumberFormat="1" applyBorder="1" applyAlignment="1">
      <alignment horizontal="center"/>
    </xf>
    <xf numFmtId="4" fontId="0" fillId="0" borderId="15" xfId="0" applyNumberFormat="1" applyBorder="1" applyAlignment="1">
      <alignment horizontal="center"/>
    </xf>
    <xf numFmtId="4" fontId="0" fillId="0" borderId="16" xfId="0" applyNumberFormat="1" applyBorder="1" applyAlignment="1">
      <alignment horizontal="center"/>
    </xf>
    <xf numFmtId="0" fontId="3" fillId="0" borderId="21"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5" xfId="0" applyFont="1" applyBorder="1"/>
    <xf numFmtId="0" fontId="3" fillId="0" borderId="26" xfId="0" applyFont="1" applyBorder="1"/>
    <xf numFmtId="0" fontId="3" fillId="0" borderId="27" xfId="0" applyFont="1" applyBorder="1"/>
    <xf numFmtId="0" fontId="12" fillId="5" borderId="2" xfId="0" applyFont="1" applyFill="1" applyBorder="1" applyAlignment="1">
      <alignment horizontal="center"/>
    </xf>
    <xf numFmtId="0" fontId="12" fillId="0" borderId="0" xfId="0" applyFont="1" applyAlignment="1">
      <alignment horizontal="center"/>
    </xf>
    <xf numFmtId="0" fontId="12" fillId="5" borderId="3" xfId="0" applyFont="1" applyFill="1" applyBorder="1" applyAlignment="1">
      <alignment horizontal="center"/>
    </xf>
    <xf numFmtId="0" fontId="3" fillId="0" borderId="28" xfId="0" applyFont="1" applyBorder="1"/>
    <xf numFmtId="3" fontId="3" fillId="0" borderId="13" xfId="0" applyNumberFormat="1" applyFont="1" applyBorder="1"/>
    <xf numFmtId="164" fontId="0" fillId="0" borderId="3" xfId="1" applyNumberFormat="1" applyFont="1" applyFill="1" applyBorder="1"/>
    <xf numFmtId="164" fontId="0" fillId="0" borderId="0" xfId="1" applyNumberFormat="1" applyFont="1" applyFill="1" applyBorder="1"/>
    <xf numFmtId="164" fontId="10" fillId="0" borderId="3" xfId="1" applyNumberFormat="1" applyFont="1" applyFill="1" applyBorder="1"/>
    <xf numFmtId="1" fontId="0" fillId="0" borderId="0" xfId="0" applyNumberFormat="1"/>
    <xf numFmtId="0" fontId="2" fillId="2" borderId="1" xfId="0" applyFont="1" applyFill="1" applyBorder="1"/>
    <xf numFmtId="9" fontId="4" fillId="2" borderId="1" xfId="2" applyFont="1" applyFill="1" applyBorder="1" applyAlignment="1">
      <alignment horizontal="center"/>
    </xf>
    <xf numFmtId="3" fontId="4" fillId="2" borderId="4" xfId="0" applyNumberFormat="1" applyFont="1" applyFill="1" applyBorder="1"/>
    <xf numFmtId="3" fontId="4" fillId="2" borderId="3" xfId="0" applyNumberFormat="1" applyFont="1" applyFill="1" applyBorder="1"/>
    <xf numFmtId="0" fontId="4" fillId="2" borderId="3" xfId="0" applyFont="1" applyFill="1" applyBorder="1"/>
    <xf numFmtId="0" fontId="4" fillId="2" borderId="2" xfId="0" applyFont="1" applyFill="1" applyBorder="1"/>
    <xf numFmtId="0" fontId="2" fillId="2" borderId="1" xfId="0" applyFont="1" applyFill="1" applyBorder="1" applyAlignment="1">
      <alignment horizontal="center"/>
    </xf>
    <xf numFmtId="0" fontId="13" fillId="0" borderId="0" xfId="0" applyFont="1" applyAlignment="1"/>
    <xf numFmtId="3" fontId="4" fillId="2" borderId="2" xfId="0" applyNumberFormat="1" applyFont="1" applyFill="1" applyBorder="1"/>
    <xf numFmtId="0" fontId="2" fillId="2" borderId="2" xfId="0" applyFont="1" applyFill="1" applyBorder="1" applyAlignment="1">
      <alignment horizontal="left" indent="1"/>
    </xf>
    <xf numFmtId="0" fontId="2" fillId="2" borderId="3" xfId="0" applyFont="1" applyFill="1" applyBorder="1" applyAlignment="1">
      <alignment horizontal="left" indent="1"/>
    </xf>
    <xf numFmtId="3" fontId="4" fillId="2" borderId="1" xfId="0" applyNumberFormat="1" applyFont="1" applyFill="1" applyBorder="1" applyAlignment="1">
      <alignment horizontal="center"/>
    </xf>
    <xf numFmtId="3" fontId="4" fillId="2" borderId="3" xfId="0" applyNumberFormat="1" applyFont="1" applyFill="1" applyBorder="1" applyAlignment="1">
      <alignment horizontal="center"/>
    </xf>
    <xf numFmtId="9" fontId="3" fillId="0" borderId="0" xfId="2" applyFont="1"/>
    <xf numFmtId="0" fontId="11" fillId="3" borderId="2" xfId="0" applyFont="1" applyFill="1" applyBorder="1" applyAlignment="1">
      <alignment horizontal="center" vertical="center" textRotation="90"/>
    </xf>
    <xf numFmtId="0" fontId="11" fillId="3" borderId="3" xfId="0" applyFont="1" applyFill="1" applyBorder="1" applyAlignment="1">
      <alignment horizontal="center" vertical="center" textRotation="90"/>
    </xf>
    <xf numFmtId="0" fontId="11" fillId="6" borderId="3" xfId="0" applyFont="1" applyFill="1" applyBorder="1" applyAlignment="1">
      <alignment horizontal="center" vertical="center" textRotation="90"/>
    </xf>
    <xf numFmtId="0" fontId="11" fillId="3" borderId="4" xfId="0" applyFont="1" applyFill="1" applyBorder="1" applyAlignment="1">
      <alignment horizontal="center" vertical="center" textRotation="90"/>
    </xf>
    <xf numFmtId="0" fontId="14" fillId="2" borderId="9" xfId="0" applyFont="1" applyFill="1" applyBorder="1" applyAlignment="1">
      <alignment horizontal="center"/>
    </xf>
    <xf numFmtId="0" fontId="14" fillId="2" borderId="11"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16" fillId="2" borderId="5" xfId="0" applyFont="1" applyFill="1" applyBorder="1" applyAlignment="1">
      <alignment horizontal="center" vertical="center"/>
    </xf>
    <xf numFmtId="0" fontId="16" fillId="2" borderId="0" xfId="0" applyFont="1" applyFill="1" applyBorder="1" applyAlignment="1">
      <alignment horizontal="center" vertical="center"/>
    </xf>
    <xf numFmtId="0" fontId="2" fillId="2" borderId="4" xfId="0" applyFont="1" applyFill="1" applyBorder="1"/>
    <xf numFmtId="3" fontId="4" fillId="2" borderId="4" xfId="0" applyNumberFormat="1" applyFont="1" applyFill="1" applyBorder="1" applyAlignment="1">
      <alignment horizontal="center"/>
    </xf>
    <xf numFmtId="9" fontId="2" fillId="2" borderId="4" xfId="2" applyFont="1" applyFill="1" applyBorder="1"/>
    <xf numFmtId="1" fontId="4" fillId="2" borderId="3" xfId="0" applyNumberFormat="1" applyFont="1" applyFill="1" applyBorder="1"/>
    <xf numFmtId="2" fontId="3" fillId="0" borderId="29" xfId="0" applyNumberFormat="1" applyFont="1" applyBorder="1"/>
  </cellXfs>
  <cellStyles count="4">
    <cellStyle name="Comma" xfId="1" builtinId="3"/>
    <cellStyle name="Normal" xfId="0" builtinId="0"/>
    <cellStyle name="Normal 2" xfId="3" xr:uid="{49A03F75-6CA9-416A-9EE2-39B6935D98B6}"/>
    <cellStyle name="Percent" xfId="2" builtinId="5"/>
  </cellStyles>
  <dxfs count="3">
    <dxf>
      <alignment horizontal="left" vertical="bottom" textRotation="0" wrapText="0" indent="0" justifyLastLine="0" shrinkToFit="0" readingOrder="0"/>
    </dxf>
    <dxf>
      <alignment horizontal="left" vertical="bottom"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nycas004\e_nt\Documents%20and%20Settings\federicol\Desktop\prova.tx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SI%20Example%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va"/>
      <sheetName val="MAP"/>
      <sheetName val="TOT"/>
      <sheetName val="IT01"/>
      <sheetName val="IT0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Name val="Trend"/>
      <sheetName val="Pivot"/>
      <sheetName val="PivotMonth"/>
      <sheetName val="Data"/>
      <sheetName val="Ref"/>
    </sheetNames>
    <sheetDataSet>
      <sheetData sheetId="0"/>
      <sheetData sheetId="1"/>
      <sheetData sheetId="2"/>
      <sheetData sheetId="3"/>
      <sheetData sheetId="4"/>
      <sheetData sheetId="5">
        <row r="2">
          <cell r="A2" t="str">
            <v>Budget</v>
          </cell>
        </row>
        <row r="3">
          <cell r="A3" t="str">
            <v>FC1</v>
          </cell>
        </row>
        <row r="4">
          <cell r="A4" t="str">
            <v>FC2</v>
          </cell>
        </row>
        <row r="8">
          <cell r="A8" t="str">
            <v>Gross</v>
          </cell>
        </row>
        <row r="9">
          <cell r="A9" t="str">
            <v>Net</v>
          </cell>
        </row>
        <row r="10">
          <cell r="A10" t="str">
            <v>Returns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DEB9C-9F07-4305-9D09-A54504D12978}" name="EmployeeChannel" displayName="EmployeeChannel" ref="B2:B8" totalsRowShown="0">
  <tableColumns count="1">
    <tableColumn id="2" xr3:uid="{40777250-4E5B-4007-BBC9-723EADB922E4}" name="Chann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78C229-40E2-42DF-BF0F-DE46B98192DE}" name="Table5" displayName="Table5" ref="D2:D6" totalsRowShown="0" dataDxfId="1" headerRowBorderDxfId="2" headerRowCellStyle="Normal 2">
  <tableColumns count="1">
    <tableColumn id="1" xr3:uid="{E97C04F9-9431-4C98-9058-2A2494C9AAE6}" name="Offer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1298-3E66-49B8-9141-DF91344FFACE}">
  <sheetPr>
    <tabColor theme="1"/>
  </sheetPr>
  <dimension ref="A1:A8"/>
  <sheetViews>
    <sheetView showGridLines="0" tabSelected="1" zoomScaleNormal="100" workbookViewId="0"/>
  </sheetViews>
  <sheetFormatPr defaultColWidth="0" defaultRowHeight="12.75" customHeight="1" zeroHeight="1" x14ac:dyDescent="0.2"/>
  <cols>
    <col min="1" max="1" width="162.140625" style="2" bestFit="1" customWidth="1"/>
    <col min="2" max="16384" width="8" style="2" hidden="1"/>
  </cols>
  <sheetData>
    <row r="1" spans="1:1" ht="40.5" x14ac:dyDescent="0.25">
      <c r="A1" s="1" t="s">
        <v>8</v>
      </c>
    </row>
    <row r="2" spans="1:1" x14ac:dyDescent="0.2"/>
    <row r="3" spans="1:1" ht="106.5" customHeight="1" x14ac:dyDescent="0.2">
      <c r="A3" s="3" t="s">
        <v>38</v>
      </c>
    </row>
    <row r="4" spans="1:1" ht="166.5" customHeight="1" x14ac:dyDescent="0.2">
      <c r="A4" s="3" t="s">
        <v>42</v>
      </c>
    </row>
    <row r="5" spans="1:1" s="5" customFormat="1" ht="31.5" customHeight="1" x14ac:dyDescent="0.25">
      <c r="A5" s="4" t="s">
        <v>39</v>
      </c>
    </row>
    <row r="6" spans="1:1" ht="93.75" x14ac:dyDescent="0.2">
      <c r="A6" s="3" t="s">
        <v>43</v>
      </c>
    </row>
    <row r="7" spans="1:1" x14ac:dyDescent="0.2"/>
    <row r="8" spans="1:1" ht="12.75" customHeight="1"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0D8B-6A0B-416C-9099-2BBF99C02D35}">
  <sheetPr>
    <tabColor theme="4" tint="-0.499984740745262"/>
  </sheetPr>
  <dimension ref="A1:S24"/>
  <sheetViews>
    <sheetView showGridLines="0" zoomScale="115" zoomScaleNormal="115" workbookViewId="0"/>
  </sheetViews>
  <sheetFormatPr defaultColWidth="0" defaultRowHeight="15" zeroHeight="1" outlineLevelRow="1" x14ac:dyDescent="0.25"/>
  <cols>
    <col min="1" max="1" width="6" customWidth="1"/>
    <col min="2" max="2" width="9.140625" customWidth="1"/>
    <col min="3" max="3" width="0.7109375" style="11" customWidth="1"/>
    <col min="4" max="4" width="20.7109375" bestFit="1" customWidth="1"/>
    <col min="5" max="5" width="1.140625" customWidth="1"/>
    <col min="6" max="6" width="13.5703125" customWidth="1"/>
    <col min="7" max="7" width="1.140625" customWidth="1"/>
    <col min="8" max="8" width="13.5703125" customWidth="1"/>
    <col min="9" max="9" width="1.140625" customWidth="1"/>
    <col min="10" max="10" width="13.5703125" customWidth="1"/>
    <col min="11" max="11" width="1.140625" customWidth="1"/>
    <col min="12" max="12" width="13.5703125" customWidth="1"/>
    <col min="13" max="13" width="1.140625" customWidth="1"/>
    <col min="14" max="14" width="13.5703125" customWidth="1"/>
    <col min="15" max="15" width="1.140625" customWidth="1"/>
    <col min="16" max="16" width="13.5703125" customWidth="1"/>
    <col min="17" max="17" width="2.28515625" customWidth="1"/>
    <col min="18" max="18" width="13.5703125" customWidth="1"/>
    <col min="19" max="19" width="7.140625" customWidth="1"/>
    <col min="20" max="16384" width="9.140625" hidden="1"/>
  </cols>
  <sheetData>
    <row r="1" spans="2:18" ht="15.75" thickBot="1" x14ac:dyDescent="0.3"/>
    <row r="2" spans="2:18" ht="21.75" thickBot="1" x14ac:dyDescent="0.4">
      <c r="C2" s="77"/>
      <c r="D2" s="77"/>
      <c r="E2" s="77"/>
      <c r="F2" s="88" t="s">
        <v>37</v>
      </c>
      <c r="G2" s="89"/>
      <c r="H2" s="89"/>
      <c r="I2" s="89"/>
      <c r="J2" s="89"/>
      <c r="K2" s="89"/>
      <c r="L2" s="89"/>
      <c r="M2" s="89"/>
      <c r="N2" s="89"/>
      <c r="O2" s="89"/>
      <c r="P2" s="89"/>
      <c r="R2" s="77"/>
    </row>
    <row r="3" spans="2:18" ht="17.25" customHeight="1" thickBot="1" x14ac:dyDescent="0.3"/>
    <row r="4" spans="2:18" ht="15.75" thickBot="1" x14ac:dyDescent="0.3">
      <c r="F4" s="15" t="s">
        <v>0</v>
      </c>
      <c r="G4" s="9"/>
      <c r="H4" s="15" t="s">
        <v>2</v>
      </c>
      <c r="I4" s="9"/>
      <c r="J4" s="15" t="s">
        <v>1</v>
      </c>
      <c r="K4" s="9"/>
      <c r="L4" s="15" t="s">
        <v>3</v>
      </c>
      <c r="M4" s="9"/>
      <c r="N4" s="15" t="s">
        <v>4</v>
      </c>
      <c r="O4" s="9"/>
      <c r="P4" s="15" t="s">
        <v>24</v>
      </c>
      <c r="Q4" s="9"/>
      <c r="R4" s="76" t="s">
        <v>5</v>
      </c>
    </row>
    <row r="5" spans="2:18" ht="3.75" customHeight="1" thickBot="1" x14ac:dyDescent="0.3"/>
    <row r="6" spans="2:18" x14ac:dyDescent="0.25">
      <c r="B6" s="84" t="s">
        <v>25</v>
      </c>
      <c r="D6" s="12" t="s">
        <v>6</v>
      </c>
      <c r="F6" s="61" t="s">
        <v>20</v>
      </c>
      <c r="G6" s="62"/>
      <c r="H6" s="61" t="s">
        <v>21</v>
      </c>
      <c r="I6" s="62"/>
      <c r="J6" s="61" t="s">
        <v>22</v>
      </c>
      <c r="K6" s="62"/>
      <c r="L6" s="61" t="s">
        <v>21</v>
      </c>
      <c r="M6" s="62"/>
      <c r="N6" s="61" t="s">
        <v>20</v>
      </c>
      <c r="O6" s="62"/>
      <c r="P6" s="61" t="s">
        <v>23</v>
      </c>
      <c r="R6" s="75"/>
    </row>
    <row r="7" spans="2:18" ht="15.75" thickBot="1" x14ac:dyDescent="0.3">
      <c r="B7" s="85"/>
      <c r="D7" s="13" t="s">
        <v>7</v>
      </c>
      <c r="F7" s="63" t="s">
        <v>14</v>
      </c>
      <c r="G7" s="62"/>
      <c r="H7" s="63" t="s">
        <v>15</v>
      </c>
      <c r="I7" s="62"/>
      <c r="J7" s="63" t="s">
        <v>16</v>
      </c>
      <c r="K7" s="62"/>
      <c r="L7" s="63" t="s">
        <v>17</v>
      </c>
      <c r="M7" s="62"/>
      <c r="N7" s="63" t="s">
        <v>18</v>
      </c>
      <c r="O7" s="62"/>
      <c r="P7" s="63" t="s">
        <v>46</v>
      </c>
      <c r="R7" s="74"/>
    </row>
    <row r="8" spans="2:18" ht="3" customHeight="1" thickBot="1" x14ac:dyDescent="0.3">
      <c r="B8" s="86"/>
      <c r="F8" s="19"/>
      <c r="G8" s="8"/>
      <c r="H8" s="19"/>
      <c r="I8" s="8"/>
      <c r="J8" s="19"/>
      <c r="K8" s="8"/>
      <c r="L8" s="19"/>
      <c r="M8" s="8"/>
      <c r="N8" s="19"/>
      <c r="O8" s="8"/>
      <c r="P8" s="19"/>
      <c r="R8" s="23"/>
    </row>
    <row r="9" spans="2:18" x14ac:dyDescent="0.25">
      <c r="B9" s="85"/>
      <c r="D9" s="12" t="s">
        <v>9</v>
      </c>
      <c r="F9" s="20">
        <v>584</v>
      </c>
      <c r="G9" s="8"/>
      <c r="H9" s="20">
        <v>285</v>
      </c>
      <c r="I9" s="8"/>
      <c r="J9" s="20">
        <v>302</v>
      </c>
      <c r="K9" s="8"/>
      <c r="L9" s="20">
        <v>191</v>
      </c>
      <c r="M9" s="8"/>
      <c r="N9" s="20">
        <v>89</v>
      </c>
      <c r="O9" s="8"/>
      <c r="P9" s="20">
        <v>452</v>
      </c>
      <c r="R9" s="82">
        <f>Financials!R9</f>
        <v>1946.26</v>
      </c>
    </row>
    <row r="10" spans="2:18" ht="15.75" thickBot="1" x14ac:dyDescent="0.3">
      <c r="B10" s="85"/>
      <c r="D10" s="13" t="s">
        <v>40</v>
      </c>
      <c r="F10" s="21">
        <v>0.02</v>
      </c>
      <c r="G10" s="8"/>
      <c r="H10" s="21">
        <v>0.03</v>
      </c>
      <c r="I10" s="8"/>
      <c r="J10" s="21">
        <v>0.04</v>
      </c>
      <c r="K10" s="8"/>
      <c r="L10" s="21">
        <v>0.01</v>
      </c>
      <c r="M10" s="8"/>
      <c r="N10" s="21">
        <v>0</v>
      </c>
      <c r="O10" s="8"/>
      <c r="P10" s="21">
        <v>0.02</v>
      </c>
      <c r="R10" s="74"/>
    </row>
    <row r="11" spans="2:18" ht="3" customHeight="1" thickBot="1" x14ac:dyDescent="0.3">
      <c r="B11" s="86"/>
      <c r="D11" s="7"/>
      <c r="F11" s="19"/>
      <c r="G11" s="8"/>
      <c r="H11" s="19"/>
      <c r="I11" s="8"/>
      <c r="J11" s="19"/>
      <c r="K11" s="8"/>
      <c r="L11" s="19"/>
      <c r="M11" s="8"/>
      <c r="N11" s="19"/>
      <c r="O11" s="8"/>
      <c r="P11" s="19"/>
      <c r="R11" s="23"/>
    </row>
    <row r="12" spans="2:18" ht="15.75" thickBot="1" x14ac:dyDescent="0.3">
      <c r="B12" s="85"/>
      <c r="D12" s="14" t="s">
        <v>44</v>
      </c>
      <c r="F12" s="21">
        <v>0</v>
      </c>
      <c r="G12" s="8"/>
      <c r="H12" s="21">
        <v>0.15</v>
      </c>
      <c r="I12" s="8"/>
      <c r="J12" s="21">
        <v>0.1</v>
      </c>
      <c r="K12" s="8"/>
      <c r="L12" s="21">
        <v>0.2</v>
      </c>
      <c r="M12" s="8"/>
      <c r="N12" s="21">
        <v>0</v>
      </c>
      <c r="O12" s="8"/>
      <c r="P12" s="21">
        <v>0.25</v>
      </c>
      <c r="R12" s="73"/>
    </row>
    <row r="13" spans="2:18" ht="3" customHeight="1" thickBot="1" x14ac:dyDescent="0.3">
      <c r="B13" s="86"/>
      <c r="D13" s="7"/>
      <c r="F13" s="19"/>
      <c r="G13" s="8"/>
      <c r="H13" s="19"/>
      <c r="I13" s="8"/>
      <c r="J13" s="19"/>
      <c r="K13" s="8"/>
      <c r="L13" s="19"/>
      <c r="M13" s="8"/>
      <c r="N13" s="19"/>
      <c r="O13" s="8"/>
      <c r="P13" s="19"/>
      <c r="R13" s="23"/>
    </row>
    <row r="14" spans="2:18" ht="15.75" thickBot="1" x14ac:dyDescent="0.3">
      <c r="B14" s="87"/>
      <c r="D14" s="14" t="s">
        <v>10</v>
      </c>
      <c r="F14" s="22">
        <v>13521</v>
      </c>
      <c r="G14" s="8"/>
      <c r="H14" s="22">
        <v>18215</v>
      </c>
      <c r="I14" s="8"/>
      <c r="J14" s="22">
        <v>8459</v>
      </c>
      <c r="K14" s="8"/>
      <c r="L14" s="22">
        <v>2650</v>
      </c>
      <c r="M14" s="8"/>
      <c r="N14" s="22">
        <v>0</v>
      </c>
      <c r="O14" s="8"/>
      <c r="P14" s="22">
        <v>0</v>
      </c>
      <c r="R14" s="72">
        <f>Financials!R17</f>
        <v>42845</v>
      </c>
    </row>
    <row r="15" spans="2:18" ht="8.25" customHeight="1" thickBot="1" x14ac:dyDescent="0.35">
      <c r="B15" s="25"/>
      <c r="D15" s="7"/>
      <c r="F15" s="8"/>
      <c r="G15" s="8"/>
      <c r="H15" s="8"/>
      <c r="I15" s="8"/>
      <c r="J15" s="8"/>
      <c r="K15" s="8"/>
      <c r="L15" s="8"/>
      <c r="M15" s="8"/>
      <c r="N15" s="8"/>
      <c r="O15" s="8"/>
      <c r="P15" s="8"/>
    </row>
    <row r="16" spans="2:18" ht="15.75" customHeight="1" thickBot="1" x14ac:dyDescent="0.3">
      <c r="B16" s="94" t="s">
        <v>45</v>
      </c>
      <c r="D16" s="70" t="s">
        <v>11</v>
      </c>
      <c r="F16" s="71">
        <f>Financials!F25</f>
        <v>2.0968202451271978</v>
      </c>
      <c r="G16" s="10"/>
      <c r="H16" s="71">
        <f>Financials!H25</f>
        <v>1.8151724349463685</v>
      </c>
      <c r="I16" s="10"/>
      <c r="J16" s="71">
        <f>Financials!J25</f>
        <v>1.5952429333697535</v>
      </c>
      <c r="K16" s="10"/>
      <c r="L16" s="71">
        <f>Financials!L25</f>
        <v>2.7153567402165533</v>
      </c>
      <c r="M16" s="10"/>
      <c r="N16" s="71">
        <f>Financials!N25</f>
        <v>2.7328873933026916</v>
      </c>
      <c r="O16" s="10"/>
      <c r="P16" s="71">
        <f>Financials!P25</f>
        <v>2.2399142990878196</v>
      </c>
      <c r="R16" s="71">
        <f>Financials!R25</f>
        <v>2.0154145941928543</v>
      </c>
    </row>
    <row r="17" spans="2:18" ht="3" customHeight="1" x14ac:dyDescent="0.25">
      <c r="B17" s="95"/>
      <c r="D17" s="7"/>
      <c r="F17" s="8"/>
      <c r="G17" s="8"/>
      <c r="H17" s="8"/>
      <c r="I17" s="8"/>
      <c r="J17" s="8"/>
      <c r="K17" s="8"/>
      <c r="L17" s="8"/>
      <c r="M17" s="8"/>
      <c r="N17" s="8"/>
      <c r="O17" s="8"/>
      <c r="P17" s="8"/>
    </row>
    <row r="18" spans="2:18" ht="15" hidden="1" customHeight="1" outlineLevel="1" x14ac:dyDescent="0.25">
      <c r="B18" s="95"/>
      <c r="D18" s="79" t="s">
        <v>10</v>
      </c>
      <c r="F18" s="78">
        <f>Financials!F17</f>
        <v>13521</v>
      </c>
      <c r="G18" s="8"/>
      <c r="H18" s="78">
        <f>Financials!H17</f>
        <v>18215</v>
      </c>
      <c r="I18" s="8"/>
      <c r="J18" s="78">
        <f>Financials!J17</f>
        <v>8459</v>
      </c>
      <c r="K18" s="8"/>
      <c r="L18" s="78">
        <f>Financials!L17</f>
        <v>2650</v>
      </c>
      <c r="M18" s="8"/>
      <c r="N18" s="78">
        <f>Financials!N17</f>
        <v>0</v>
      </c>
      <c r="O18" s="8"/>
      <c r="P18" s="78">
        <f>Financials!P17</f>
        <v>0</v>
      </c>
      <c r="R18" s="78">
        <f>Financials!R17</f>
        <v>42845</v>
      </c>
    </row>
    <row r="19" spans="2:18" ht="15" hidden="1" customHeight="1" outlineLevel="1" x14ac:dyDescent="0.25">
      <c r="B19" s="95"/>
      <c r="D19" s="80" t="s">
        <v>12</v>
      </c>
      <c r="F19" s="73">
        <f>Financials!F20</f>
        <v>295516.55016000004</v>
      </c>
      <c r="G19" s="8"/>
      <c r="H19" s="73">
        <f>Financials!H20</f>
        <v>97132.759500000015</v>
      </c>
      <c r="I19" s="8"/>
      <c r="J19" s="73">
        <f>Financials!J20</f>
        <v>143283.296</v>
      </c>
      <c r="K19" s="8"/>
      <c r="L19" s="73">
        <f>Financials!L20</f>
        <v>25086.016399999997</v>
      </c>
      <c r="M19" s="8"/>
      <c r="N19" s="73">
        <f>Financials!N20</f>
        <v>10843.76</v>
      </c>
      <c r="O19" s="8"/>
      <c r="P19" s="73">
        <f>Financials!P20</f>
        <v>63061.051200000002</v>
      </c>
      <c r="R19" s="73">
        <f>Financials!R20</f>
        <v>634923.43325999996</v>
      </c>
    </row>
    <row r="20" spans="2:18" ht="15.75" hidden="1" customHeight="1" outlineLevel="1" x14ac:dyDescent="0.25">
      <c r="B20" s="95"/>
      <c r="D20" s="80" t="s">
        <v>13</v>
      </c>
      <c r="E20" s="11"/>
      <c r="F20" s="73">
        <f>Financials!F15</f>
        <v>0</v>
      </c>
      <c r="G20" s="28"/>
      <c r="H20" s="73">
        <f>Financials!H15</f>
        <v>43157.028222000001</v>
      </c>
      <c r="I20" s="28"/>
      <c r="J20" s="73">
        <f>Financials!J15</f>
        <v>28801.049627999997</v>
      </c>
      <c r="K20" s="28"/>
      <c r="L20" s="73">
        <f>Financials!L15</f>
        <v>32964.962366</v>
      </c>
      <c r="M20" s="28"/>
      <c r="N20" s="73">
        <f>Financials!N15</f>
        <v>0</v>
      </c>
      <c r="O20" s="28"/>
      <c r="P20" s="73">
        <f>Financials!P15</f>
        <v>80252.541239999991</v>
      </c>
      <c r="Q20" s="11"/>
      <c r="R20" s="73">
        <f>Financials!R15</f>
        <v>185175.58145599999</v>
      </c>
    </row>
    <row r="21" spans="2:18" ht="15.75" customHeight="1" collapsed="1" thickBot="1" x14ac:dyDescent="0.3">
      <c r="B21" s="95"/>
      <c r="D21" s="96" t="s">
        <v>26</v>
      </c>
      <c r="F21" s="97">
        <f>Financials!F22</f>
        <v>309037.55016000004</v>
      </c>
      <c r="G21" s="10"/>
      <c r="H21" s="97">
        <f>Financials!H22</f>
        <v>158504.78772200001</v>
      </c>
      <c r="I21" s="10"/>
      <c r="J21" s="97">
        <f>Financials!J22</f>
        <v>180543.34562799998</v>
      </c>
      <c r="K21" s="10"/>
      <c r="L21" s="97">
        <f>Financials!L22</f>
        <v>60700.978766</v>
      </c>
      <c r="M21" s="10"/>
      <c r="N21" s="97">
        <f>Financials!N22</f>
        <v>10843.76</v>
      </c>
      <c r="O21" s="10"/>
      <c r="P21" s="97">
        <f>Financials!P22</f>
        <v>143313.59243999998</v>
      </c>
      <c r="R21" s="97">
        <f>Financials!R22</f>
        <v>862944.01471600006</v>
      </c>
    </row>
    <row r="22" spans="2:18" ht="3" customHeight="1" thickBot="1" x14ac:dyDescent="0.3">
      <c r="B22" s="95"/>
      <c r="D22" s="7"/>
      <c r="F22" s="8"/>
      <c r="G22" s="8"/>
      <c r="H22" s="8"/>
      <c r="I22" s="8"/>
      <c r="J22" s="8"/>
      <c r="K22" s="8"/>
      <c r="L22" s="8"/>
      <c r="M22" s="8"/>
      <c r="N22" s="8"/>
      <c r="O22" s="8"/>
      <c r="P22" s="8"/>
    </row>
    <row r="23" spans="2:18" ht="15.75" thickBot="1" x14ac:dyDescent="0.3">
      <c r="B23" s="95"/>
      <c r="D23" s="70" t="s">
        <v>29</v>
      </c>
      <c r="F23" s="81">
        <f>Financials!F23</f>
        <v>518.79792868654317</v>
      </c>
      <c r="G23" s="10"/>
      <c r="H23" s="81">
        <f>Financials!H23</f>
        <v>539.95839796286839</v>
      </c>
      <c r="I23" s="10"/>
      <c r="J23" s="81">
        <f>Financials!J23</f>
        <v>574.83235362964842</v>
      </c>
      <c r="K23" s="10"/>
      <c r="L23" s="81">
        <f>Financials!L23</f>
        <v>314.65957579182003</v>
      </c>
      <c r="M23" s="10"/>
      <c r="N23" s="81">
        <f>Financials!N23</f>
        <v>121.84</v>
      </c>
      <c r="O23" s="10"/>
      <c r="P23" s="81">
        <f>Financials!P23</f>
        <v>310.84849999999994</v>
      </c>
      <c r="R23" s="81">
        <f>Financials!R23</f>
        <v>443.38578335679716</v>
      </c>
    </row>
    <row r="24" spans="2:18" x14ac:dyDescent="0.25"/>
  </sheetData>
  <mergeCells count="3">
    <mergeCell ref="B6:B14"/>
    <mergeCell ref="B16:B23"/>
    <mergeCell ref="F2:P2"/>
  </mergeCells>
  <phoneticPr fontId="5"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35B65A9-D4B5-467F-91B7-53BF24E3AD75}">
          <x14:formula1>
            <xm:f>Ref!$D$3:$D$6</xm:f>
          </x14:formula1>
          <xm:sqref>L6 P6 J6 H6 N6 F6</xm:sqref>
        </x14:dataValidation>
        <x14:dataValidation type="list" allowBlank="1" showInputMessage="1" showErrorMessage="1" xr:uid="{A5470626-401B-4382-B8D2-6F49C36A769E}">
          <x14:formula1>
            <xm:f>Ref!$B$3:$B$8</xm:f>
          </x14:formula1>
          <xm:sqref>L7 P7 J7 H7 N7 F7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C49B-31FC-4354-BA51-F743D03A3BB6}">
  <sheetPr>
    <tabColor theme="4" tint="-0.499984740745262"/>
  </sheetPr>
  <dimension ref="A1:S26"/>
  <sheetViews>
    <sheetView showGridLines="0" zoomScale="130" zoomScaleNormal="130" workbookViewId="0">
      <selection activeCell="E3" sqref="E3"/>
    </sheetView>
  </sheetViews>
  <sheetFormatPr defaultColWidth="0" defaultRowHeight="15" zeroHeight="1" x14ac:dyDescent="0.25"/>
  <cols>
    <col min="1" max="1" width="2" customWidth="1"/>
    <col min="2" max="2" width="1" customWidth="1"/>
    <col min="3" max="3" width="0.7109375" style="11" customWidth="1"/>
    <col min="4" max="4" width="20.7109375" bestFit="1" customWidth="1"/>
    <col min="5" max="5" width="1.140625" customWidth="1"/>
    <col min="6" max="6" width="13.5703125" customWidth="1"/>
    <col min="7" max="7" width="1.140625" customWidth="1"/>
    <col min="8" max="8" width="13.5703125" customWidth="1"/>
    <col min="9" max="9" width="1.140625" customWidth="1"/>
    <col min="10" max="10" width="13.5703125" customWidth="1"/>
    <col min="11" max="11" width="1.140625" customWidth="1"/>
    <col min="12" max="12" width="13.5703125" customWidth="1"/>
    <col min="13" max="13" width="1.140625" customWidth="1"/>
    <col min="14" max="14" width="13.5703125" customWidth="1"/>
    <col min="15" max="15" width="1.140625" customWidth="1"/>
    <col min="16" max="16" width="13.5703125" customWidth="1"/>
    <col min="17" max="17" width="2.28515625" customWidth="1"/>
    <col min="18" max="18" width="11.42578125" bestFit="1" customWidth="1"/>
    <col min="19" max="19" width="9.140625" customWidth="1"/>
    <col min="20" max="16384" width="9.140625" hidden="1"/>
  </cols>
  <sheetData>
    <row r="1" spans="4:19" ht="15.75" thickBot="1" x14ac:dyDescent="0.3"/>
    <row r="2" spans="4:19" ht="15.75" thickBot="1" x14ac:dyDescent="0.3">
      <c r="D2" s="11"/>
      <c r="E2" s="11"/>
      <c r="F2" s="15" t="s">
        <v>0</v>
      </c>
      <c r="G2" s="26"/>
      <c r="H2" s="15" t="s">
        <v>2</v>
      </c>
      <c r="I2" s="26"/>
      <c r="J2" s="15" t="s">
        <v>1</v>
      </c>
      <c r="K2" s="26"/>
      <c r="L2" s="15" t="s">
        <v>3</v>
      </c>
      <c r="M2" s="26"/>
      <c r="N2" s="15" t="s">
        <v>4</v>
      </c>
      <c r="O2" s="26"/>
      <c r="P2" s="15" t="s">
        <v>24</v>
      </c>
      <c r="Q2" s="26"/>
      <c r="R2" s="16" t="s">
        <v>5</v>
      </c>
      <c r="S2" s="11"/>
    </row>
    <row r="3" spans="4:19" ht="3.75" customHeight="1" thickBot="1" x14ac:dyDescent="0.3">
      <c r="D3" s="11"/>
      <c r="E3" s="11"/>
      <c r="F3" s="11"/>
      <c r="G3" s="11"/>
      <c r="H3" s="11"/>
      <c r="I3" s="11"/>
      <c r="J3" s="11"/>
      <c r="K3" s="11"/>
      <c r="L3" s="11"/>
      <c r="M3" s="11"/>
      <c r="N3" s="11"/>
      <c r="O3" s="11"/>
      <c r="P3" s="11"/>
      <c r="Q3" s="11"/>
      <c r="R3" s="11"/>
      <c r="S3" s="11"/>
    </row>
    <row r="4" spans="4:19" x14ac:dyDescent="0.25">
      <c r="D4" s="12" t="s">
        <v>6</v>
      </c>
      <c r="E4" s="11"/>
      <c r="F4" s="17" t="str">
        <f>Calculator!F6</f>
        <v>Standard</v>
      </c>
      <c r="G4" s="27"/>
      <c r="H4" s="17" t="str">
        <f>Calculator!H6</f>
        <v>Offer 1</v>
      </c>
      <c r="I4" s="27"/>
      <c r="J4" s="17" t="str">
        <f>Calculator!J6</f>
        <v>Offer 2</v>
      </c>
      <c r="K4" s="27"/>
      <c r="L4" s="17" t="str">
        <f>Calculator!L6</f>
        <v>Offer 1</v>
      </c>
      <c r="M4" s="27"/>
      <c r="N4" s="17" t="str">
        <f>Calculator!N6</f>
        <v>Standard</v>
      </c>
      <c r="O4" s="27"/>
      <c r="P4" s="17" t="str">
        <f>Calculator!P6</f>
        <v>Offer 3</v>
      </c>
      <c r="Q4" s="11"/>
      <c r="R4" s="36"/>
      <c r="S4" s="11"/>
    </row>
    <row r="5" spans="4:19" x14ac:dyDescent="0.25">
      <c r="D5" s="24" t="s">
        <v>7</v>
      </c>
      <c r="E5" s="11"/>
      <c r="F5" s="18" t="str">
        <f>Calculator!F7</f>
        <v>Site</v>
      </c>
      <c r="G5" s="27"/>
      <c r="H5" s="18" t="str">
        <f>Calculator!H7</f>
        <v>Phone</v>
      </c>
      <c r="I5" s="27"/>
      <c r="J5" s="18" t="str">
        <f>Calculator!J7</f>
        <v>Chat</v>
      </c>
      <c r="K5" s="27"/>
      <c r="L5" s="18" t="str">
        <f>Calculator!L7</f>
        <v>Email</v>
      </c>
      <c r="M5" s="27"/>
      <c r="N5" s="18" t="str">
        <f>Calculator!N7</f>
        <v>Intercompany</v>
      </c>
      <c r="O5" s="27"/>
      <c r="P5" s="18" t="str">
        <f>Calculator!P7</f>
        <v>Referral</v>
      </c>
      <c r="Q5" s="11"/>
      <c r="R5" s="34"/>
      <c r="S5" s="11"/>
    </row>
    <row r="6" spans="4:19" ht="3" customHeight="1" x14ac:dyDescent="0.25">
      <c r="D6" s="19"/>
      <c r="E6" s="11"/>
      <c r="F6" s="19"/>
      <c r="G6" s="28"/>
      <c r="H6" s="19"/>
      <c r="I6" s="28"/>
      <c r="J6" s="19"/>
      <c r="K6" s="28"/>
      <c r="L6" s="19"/>
      <c r="M6" s="28"/>
      <c r="N6" s="19"/>
      <c r="O6" s="28"/>
      <c r="P6" s="19"/>
      <c r="Q6" s="11"/>
      <c r="R6" s="19"/>
      <c r="S6" s="11"/>
    </row>
    <row r="7" spans="4:19" x14ac:dyDescent="0.25">
      <c r="D7" s="24" t="s">
        <v>9</v>
      </c>
      <c r="E7" s="11"/>
      <c r="F7" s="32">
        <f>Calculator!F9</f>
        <v>584</v>
      </c>
      <c r="G7" s="29"/>
      <c r="H7" s="32">
        <f>Calculator!H9</f>
        <v>285</v>
      </c>
      <c r="I7" s="29"/>
      <c r="J7" s="32">
        <f>Calculator!J9</f>
        <v>302</v>
      </c>
      <c r="K7" s="29"/>
      <c r="L7" s="32">
        <f>Calculator!L9</f>
        <v>191</v>
      </c>
      <c r="M7" s="29"/>
      <c r="N7" s="32">
        <f>Calculator!N9</f>
        <v>89</v>
      </c>
      <c r="O7" s="29"/>
      <c r="P7" s="32">
        <f>Calculator!P9</f>
        <v>452</v>
      </c>
      <c r="Q7" s="30"/>
      <c r="R7" s="32"/>
      <c r="S7" s="11"/>
    </row>
    <row r="8" spans="4:19" x14ac:dyDescent="0.25">
      <c r="D8" s="24" t="s">
        <v>40</v>
      </c>
      <c r="E8" s="11"/>
      <c r="F8" s="33">
        <f>Calculator!F10</f>
        <v>0.02</v>
      </c>
      <c r="G8" s="29"/>
      <c r="H8" s="33">
        <f>Calculator!H10</f>
        <v>0.03</v>
      </c>
      <c r="I8" s="29"/>
      <c r="J8" s="33">
        <f>Calculator!J10</f>
        <v>0.04</v>
      </c>
      <c r="K8" s="29"/>
      <c r="L8" s="33">
        <f>Calculator!L10</f>
        <v>0.01</v>
      </c>
      <c r="M8" s="29"/>
      <c r="N8" s="33">
        <f>Calculator!N10</f>
        <v>0</v>
      </c>
      <c r="O8" s="29"/>
      <c r="P8" s="33">
        <f>Calculator!P10</f>
        <v>0.02</v>
      </c>
      <c r="Q8" s="30"/>
      <c r="R8" s="34"/>
      <c r="S8" s="11"/>
    </row>
    <row r="9" spans="4:19" x14ac:dyDescent="0.25">
      <c r="D9" s="24" t="s">
        <v>27</v>
      </c>
      <c r="E9" s="11"/>
      <c r="F9" s="32">
        <f>F7*(1+F8)</f>
        <v>595.68000000000006</v>
      </c>
      <c r="G9" s="29"/>
      <c r="H9" s="32">
        <f>H7*(1+H8)</f>
        <v>293.55</v>
      </c>
      <c r="I9" s="29"/>
      <c r="J9" s="32">
        <f>J7*(1+J8)</f>
        <v>314.08</v>
      </c>
      <c r="K9" s="29"/>
      <c r="L9" s="32">
        <f>L7*(1+L8)</f>
        <v>192.91</v>
      </c>
      <c r="M9" s="29"/>
      <c r="N9" s="32">
        <f>N7*(1+N8)</f>
        <v>89</v>
      </c>
      <c r="O9" s="29"/>
      <c r="P9" s="32">
        <f>P7*(1+P8)</f>
        <v>461.04</v>
      </c>
      <c r="Q9" s="30"/>
      <c r="R9" s="32">
        <f>SUM(F9:P9)</f>
        <v>1946.26</v>
      </c>
      <c r="S9" s="11"/>
    </row>
    <row r="10" spans="4:19" ht="10.5" customHeight="1" x14ac:dyDescent="0.25">
      <c r="D10" s="24"/>
      <c r="E10" s="11"/>
      <c r="F10" s="34"/>
      <c r="G10" s="29"/>
      <c r="H10" s="34"/>
      <c r="I10" s="29"/>
      <c r="J10" s="34"/>
      <c r="K10" s="29"/>
      <c r="L10" s="34"/>
      <c r="M10" s="29"/>
      <c r="N10" s="34"/>
      <c r="O10" s="29"/>
      <c r="P10" s="34"/>
      <c r="Q10" s="30"/>
      <c r="R10" s="34"/>
      <c r="S10" s="11"/>
    </row>
    <row r="11" spans="4:19" x14ac:dyDescent="0.25">
      <c r="D11" s="24" t="s">
        <v>32</v>
      </c>
      <c r="E11" s="11"/>
      <c r="F11" s="32">
        <f>INDEX('Avg. Sales'!$C$3:$H$6,
MATCH(F4,'Avg. Sales'!$B$3:$B$6),
MATCH(F5,'Avg. Sales'!$C$2:$H$2,0))</f>
        <v>1087.8259999999998</v>
      </c>
      <c r="G11" s="29"/>
      <c r="H11" s="32">
        <f>INDEX('Avg. Sales'!$C$3:$H$6,
MATCH(H4,'Avg. Sales'!$B$3:$B$6),
MATCH(H5,'Avg. Sales'!$C$2:$H$2,0))</f>
        <v>980.11760000000004</v>
      </c>
      <c r="I11" s="29"/>
      <c r="J11" s="32">
        <f>INDEX('Avg. Sales'!$C$3:$H$6,
MATCH(J4,'Avg. Sales'!$B$3:$B$6),
MATCH(J5,'Avg. Sales'!$C$2:$H$2,0))</f>
        <v>916.99725000000001</v>
      </c>
      <c r="K11" s="29"/>
      <c r="L11" s="32">
        <f>INDEX('Avg. Sales'!$C$3:$H$6,
MATCH(L4,'Avg. Sales'!$B$3:$B$6),
MATCH(L5,'Avg. Sales'!$C$2:$H$2,0))</f>
        <v>854.41300000000001</v>
      </c>
      <c r="M11" s="29"/>
      <c r="N11" s="32">
        <f>INDEX('Avg. Sales'!$C$3:$H$6,
MATCH(N4,'Avg. Sales'!$B$3:$B$6),
MATCH(N5,'Avg. Sales'!$C$2:$H$2,0))</f>
        <v>332.97499999999997</v>
      </c>
      <c r="O11" s="29"/>
      <c r="P11" s="32">
        <f>INDEX('Avg. Sales'!$C$3:$H$6,
MATCH(P4,'Avg. Sales'!$B$3:$B$6),
MATCH(P5,'Avg. Sales'!$C$2:$H$2,0))</f>
        <v>696.27399999999989</v>
      </c>
      <c r="Q11" s="30"/>
      <c r="R11" s="32">
        <f>SUMPRODUCT($F$11:$P$11,$F$9:$P$9)/R9</f>
        <v>893.60617863492018</v>
      </c>
      <c r="S11" s="11"/>
    </row>
    <row r="12" spans="4:19" x14ac:dyDescent="0.25">
      <c r="D12" s="24" t="s">
        <v>41</v>
      </c>
      <c r="E12" s="11"/>
      <c r="F12" s="32">
        <f>F9*F11</f>
        <v>647996.19167999993</v>
      </c>
      <c r="G12" s="29"/>
      <c r="H12" s="32">
        <f>H9*H11</f>
        <v>287713.52148</v>
      </c>
      <c r="I12" s="29"/>
      <c r="J12" s="32">
        <f>J9*J11</f>
        <v>288010.49627999996</v>
      </c>
      <c r="K12" s="29"/>
      <c r="L12" s="32">
        <f>L9*L11</f>
        <v>164824.81182999999</v>
      </c>
      <c r="M12" s="29"/>
      <c r="N12" s="32">
        <f>N9*N11</f>
        <v>29634.774999999998</v>
      </c>
      <c r="O12" s="29"/>
      <c r="P12" s="32">
        <f>P9*P11</f>
        <v>321010.16495999997</v>
      </c>
      <c r="Q12" s="30"/>
      <c r="R12" s="32">
        <f>SUM(F12:P12)</f>
        <v>1739189.9612299998</v>
      </c>
      <c r="S12" s="11"/>
    </row>
    <row r="13" spans="4:19" ht="10.5" customHeight="1" x14ac:dyDescent="0.25">
      <c r="D13" s="24"/>
      <c r="E13" s="11"/>
      <c r="F13" s="34"/>
      <c r="G13" s="29"/>
      <c r="H13" s="34"/>
      <c r="I13" s="29"/>
      <c r="J13" s="34"/>
      <c r="K13" s="29"/>
      <c r="L13" s="34"/>
      <c r="M13" s="29"/>
      <c r="N13" s="34"/>
      <c r="O13" s="29"/>
      <c r="P13" s="34"/>
      <c r="Q13" s="30"/>
      <c r="R13" s="34"/>
      <c r="S13" s="11"/>
    </row>
    <row r="14" spans="4:19" x14ac:dyDescent="0.25">
      <c r="D14" s="24" t="s">
        <v>44</v>
      </c>
      <c r="E14" s="11"/>
      <c r="F14" s="33">
        <f>Calculator!F12</f>
        <v>0</v>
      </c>
      <c r="G14" s="29"/>
      <c r="H14" s="33">
        <f>Calculator!H12</f>
        <v>0.15</v>
      </c>
      <c r="I14" s="29"/>
      <c r="J14" s="33">
        <f>Calculator!J12</f>
        <v>0.1</v>
      </c>
      <c r="K14" s="29"/>
      <c r="L14" s="33">
        <f>Calculator!L12</f>
        <v>0.2</v>
      </c>
      <c r="M14" s="29"/>
      <c r="N14" s="33">
        <f>Calculator!N12</f>
        <v>0</v>
      </c>
      <c r="O14" s="29"/>
      <c r="P14" s="33">
        <f>Calculator!P12</f>
        <v>0.25</v>
      </c>
      <c r="Q14" s="30"/>
      <c r="R14" s="32"/>
      <c r="S14" s="11"/>
    </row>
    <row r="15" spans="4:19" x14ac:dyDescent="0.25">
      <c r="D15" s="24" t="s">
        <v>31</v>
      </c>
      <c r="E15" s="11"/>
      <c r="F15" s="32">
        <f>F12*F14</f>
        <v>0</v>
      </c>
      <c r="G15" s="29"/>
      <c r="H15" s="32">
        <f>H12*H14</f>
        <v>43157.028222000001</v>
      </c>
      <c r="I15" s="29"/>
      <c r="J15" s="32">
        <f>J12*J14</f>
        <v>28801.049627999997</v>
      </c>
      <c r="K15" s="29"/>
      <c r="L15" s="32">
        <f>L12*L14</f>
        <v>32964.962366</v>
      </c>
      <c r="M15" s="29"/>
      <c r="N15" s="32">
        <f>N12*N14</f>
        <v>0</v>
      </c>
      <c r="O15" s="29"/>
      <c r="P15" s="32">
        <f>P12*P14</f>
        <v>80252.541239999991</v>
      </c>
      <c r="Q15" s="30"/>
      <c r="R15" s="32">
        <f>SUM(F15:P15)</f>
        <v>185175.58145599999</v>
      </c>
      <c r="S15" s="11"/>
    </row>
    <row r="16" spans="4:19" ht="10.5" customHeight="1" x14ac:dyDescent="0.25">
      <c r="D16" s="24"/>
      <c r="E16" s="11"/>
      <c r="F16" s="34"/>
      <c r="G16" s="29"/>
      <c r="H16" s="34"/>
      <c r="I16" s="29"/>
      <c r="J16" s="34"/>
      <c r="K16" s="29"/>
      <c r="L16" s="34"/>
      <c r="M16" s="29"/>
      <c r="N16" s="34"/>
      <c r="O16" s="29"/>
      <c r="P16" s="34"/>
      <c r="Q16" s="30"/>
      <c r="R16" s="34"/>
      <c r="S16" s="11"/>
    </row>
    <row r="17" spans="4:19" x14ac:dyDescent="0.25">
      <c r="D17" s="24" t="s">
        <v>10</v>
      </c>
      <c r="E17" s="11"/>
      <c r="F17" s="32">
        <f>Calculator!F14</f>
        <v>13521</v>
      </c>
      <c r="G17" s="29"/>
      <c r="H17" s="32">
        <f>Calculator!H14</f>
        <v>18215</v>
      </c>
      <c r="I17" s="29"/>
      <c r="J17" s="32">
        <f>Calculator!J14</f>
        <v>8459</v>
      </c>
      <c r="K17" s="29"/>
      <c r="L17" s="32">
        <f>Calculator!L14</f>
        <v>2650</v>
      </c>
      <c r="M17" s="29"/>
      <c r="N17" s="32">
        <f>Calculator!N14</f>
        <v>0</v>
      </c>
      <c r="O17" s="29"/>
      <c r="P17" s="32">
        <f>Calculator!P14</f>
        <v>0</v>
      </c>
      <c r="Q17" s="30"/>
      <c r="R17" s="32">
        <f>SUM(F17:P17)</f>
        <v>42845</v>
      </c>
      <c r="S17" s="11"/>
    </row>
    <row r="18" spans="4:19" ht="10.5" customHeight="1" x14ac:dyDescent="0.25">
      <c r="D18" s="24"/>
      <c r="E18" s="11"/>
      <c r="F18" s="34"/>
      <c r="G18" s="29"/>
      <c r="H18" s="34"/>
      <c r="I18" s="29"/>
      <c r="J18" s="34"/>
      <c r="K18" s="29"/>
      <c r="L18" s="34"/>
      <c r="M18" s="29"/>
      <c r="N18" s="34"/>
      <c r="O18" s="29"/>
      <c r="P18" s="34"/>
      <c r="Q18" s="30"/>
      <c r="R18" s="34"/>
      <c r="S18" s="11"/>
    </row>
    <row r="19" spans="4:19" x14ac:dyDescent="0.25">
      <c r="D19" s="24" t="s">
        <v>12</v>
      </c>
      <c r="E19" s="11"/>
      <c r="F19" s="66">
        <f>Costs!$D$5</f>
        <v>496.09949999999998</v>
      </c>
      <c r="G19" s="67"/>
      <c r="H19" s="66">
        <f>Costs!$G$5</f>
        <v>330.89000000000004</v>
      </c>
      <c r="I19" s="67"/>
      <c r="J19" s="66">
        <f>Costs!$J$5</f>
        <v>456.2</v>
      </c>
      <c r="K19" s="67"/>
      <c r="L19" s="66">
        <f>Costs!$M$5</f>
        <v>130.04</v>
      </c>
      <c r="M19" s="67"/>
      <c r="N19" s="66">
        <f>Costs!$P$5</f>
        <v>121.84</v>
      </c>
      <c r="O19" s="67"/>
      <c r="P19" s="66">
        <f>Costs!$S$5</f>
        <v>136.78</v>
      </c>
      <c r="Q19" s="67"/>
      <c r="R19" s="68"/>
      <c r="S19" s="11"/>
    </row>
    <row r="20" spans="4:19" x14ac:dyDescent="0.25">
      <c r="D20" s="24" t="s">
        <v>28</v>
      </c>
      <c r="F20" s="73">
        <f>F19*F9</f>
        <v>295516.55016000004</v>
      </c>
      <c r="G20" s="31"/>
      <c r="H20" s="73">
        <f>H19*H9</f>
        <v>97132.759500000015</v>
      </c>
      <c r="I20" s="31"/>
      <c r="J20" s="73">
        <f>J19*J9</f>
        <v>143283.296</v>
      </c>
      <c r="K20" s="31"/>
      <c r="L20" s="73">
        <f>L19*L9</f>
        <v>25086.016399999997</v>
      </c>
      <c r="M20" s="31"/>
      <c r="N20" s="73">
        <f>N19*N9</f>
        <v>10843.76</v>
      </c>
      <c r="O20" s="31"/>
      <c r="P20" s="73">
        <f>P19*P9</f>
        <v>63061.051200000002</v>
      </c>
      <c r="Q20" s="31"/>
      <c r="R20" s="73">
        <f>SUM(F20:P20)</f>
        <v>634923.43325999996</v>
      </c>
    </row>
    <row r="21" spans="4:19" ht="10.5" customHeight="1" x14ac:dyDescent="0.25">
      <c r="D21" s="24"/>
      <c r="E21" s="11"/>
      <c r="F21" s="34"/>
      <c r="G21" s="29"/>
      <c r="H21" s="34"/>
      <c r="I21" s="29"/>
      <c r="J21" s="34"/>
      <c r="K21" s="29"/>
      <c r="L21" s="34"/>
      <c r="M21" s="29"/>
      <c r="N21" s="34"/>
      <c r="O21" s="29"/>
      <c r="P21" s="34"/>
      <c r="Q21" s="30"/>
      <c r="R21" s="34"/>
      <c r="S21" s="11"/>
    </row>
    <row r="22" spans="4:19" x14ac:dyDescent="0.25">
      <c r="D22" s="24" t="s">
        <v>26</v>
      </c>
      <c r="F22" s="35">
        <f>F15+F17+F20</f>
        <v>309037.55016000004</v>
      </c>
      <c r="H22" s="35">
        <f>H15+H17+H20</f>
        <v>158504.78772200001</v>
      </c>
      <c r="J22" s="35">
        <f>J15+J17+J20</f>
        <v>180543.34562799998</v>
      </c>
      <c r="L22" s="35">
        <f>L15+L17+L20</f>
        <v>60700.978766</v>
      </c>
      <c r="N22" s="35">
        <f>N15+N17+N20</f>
        <v>10843.76</v>
      </c>
      <c r="P22" s="35">
        <f>P15+P17+P20</f>
        <v>143313.59243999998</v>
      </c>
      <c r="R22" s="32">
        <f>SUM(F22:P22)</f>
        <v>862944.01471600006</v>
      </c>
    </row>
    <row r="23" spans="4:19" x14ac:dyDescent="0.25">
      <c r="D23" s="24" t="s">
        <v>30</v>
      </c>
      <c r="F23" s="99">
        <f>F22/F9</f>
        <v>518.79792868654317</v>
      </c>
      <c r="G23" s="69"/>
      <c r="H23" s="99">
        <f>H22/H9</f>
        <v>539.95839796286839</v>
      </c>
      <c r="I23" s="69"/>
      <c r="J23" s="99">
        <f>J22/J9</f>
        <v>574.83235362964842</v>
      </c>
      <c r="K23" s="69"/>
      <c r="L23" s="99">
        <f>L22/L9</f>
        <v>314.65957579182003</v>
      </c>
      <c r="M23" s="69"/>
      <c r="N23" s="99">
        <f>N22/N9</f>
        <v>121.84</v>
      </c>
      <c r="O23" s="69"/>
      <c r="P23" s="99">
        <f>P22/P9</f>
        <v>310.84849999999994</v>
      </c>
      <c r="R23" s="73">
        <f>R22/R9</f>
        <v>443.38578335679716</v>
      </c>
    </row>
    <row r="24" spans="4:19" x14ac:dyDescent="0.25">
      <c r="D24" s="24"/>
      <c r="F24" s="23"/>
      <c r="H24" s="23"/>
      <c r="J24" s="23"/>
      <c r="L24" s="23"/>
      <c r="N24" s="23"/>
      <c r="P24" s="23"/>
      <c r="R24" s="19"/>
    </row>
    <row r="25" spans="4:19" ht="15.75" thickBot="1" x14ac:dyDescent="0.3">
      <c r="D25" s="13" t="s">
        <v>11</v>
      </c>
      <c r="F25" s="98">
        <f>IFERROR(F12/F22,"Error")</f>
        <v>2.0968202451271978</v>
      </c>
      <c r="G25" s="83"/>
      <c r="H25" s="98">
        <f>IFERROR(H12/H22,"Error")</f>
        <v>1.8151724349463685</v>
      </c>
      <c r="I25" s="83"/>
      <c r="J25" s="98">
        <f>IFERROR(J12/J22,"Error")</f>
        <v>1.5952429333697535</v>
      </c>
      <c r="K25" s="83"/>
      <c r="L25" s="98">
        <f>IFERROR(L12/L22,"Error")</f>
        <v>2.7153567402165533</v>
      </c>
      <c r="M25" s="83"/>
      <c r="N25" s="98">
        <f>IFERROR(N12/N22,"Error")</f>
        <v>2.7328873933026916</v>
      </c>
      <c r="O25" s="83"/>
      <c r="P25" s="98">
        <f>IFERROR(P12/P22,"Error")</f>
        <v>2.2399142990878196</v>
      </c>
      <c r="Q25" s="83"/>
      <c r="R25" s="98">
        <f>IFERROR(R12/R22,"Error")</f>
        <v>2.0154145941928543</v>
      </c>
    </row>
    <row r="26" spans="4:19"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52A9-EB3F-4D05-AEBC-5F29D5502C2B}">
  <sheetPr>
    <tabColor theme="0" tint="-0.499984740745262"/>
  </sheetPr>
  <dimension ref="A1:I7"/>
  <sheetViews>
    <sheetView showGridLines="0" workbookViewId="0"/>
  </sheetViews>
  <sheetFormatPr defaultColWidth="0" defaultRowHeight="15" zeroHeight="1" x14ac:dyDescent="0.25"/>
  <cols>
    <col min="1" max="1" width="9.140625" customWidth="1"/>
    <col min="2" max="2" width="11.85546875" customWidth="1"/>
    <col min="3" max="8" width="13.85546875" customWidth="1"/>
    <col min="9" max="9" width="9.140625" customWidth="1"/>
    <col min="10" max="16384" width="9.140625" hidden="1"/>
  </cols>
  <sheetData>
    <row r="1" spans="2:8" ht="15.75" thickBot="1" x14ac:dyDescent="0.3"/>
    <row r="2" spans="2:8" ht="15.75" thickBot="1" x14ac:dyDescent="0.3">
      <c r="B2" s="45"/>
      <c r="C2" s="55" t="s">
        <v>14</v>
      </c>
      <c r="D2" s="56" t="s">
        <v>15</v>
      </c>
      <c r="E2" s="56" t="s">
        <v>16</v>
      </c>
      <c r="F2" s="56" t="s">
        <v>17</v>
      </c>
      <c r="G2" s="56" t="s">
        <v>46</v>
      </c>
      <c r="H2" s="57" t="s">
        <v>18</v>
      </c>
    </row>
    <row r="3" spans="2:8" x14ac:dyDescent="0.25">
      <c r="B3" s="58" t="s">
        <v>20</v>
      </c>
      <c r="C3" s="46">
        <v>1145.08</v>
      </c>
      <c r="D3" s="47">
        <v>1000.12</v>
      </c>
      <c r="E3" s="47">
        <v>940.51</v>
      </c>
      <c r="F3" s="47">
        <v>871.85</v>
      </c>
      <c r="G3" s="47">
        <v>732.92</v>
      </c>
      <c r="H3" s="48">
        <v>350.5</v>
      </c>
    </row>
    <row r="4" spans="2:8" x14ac:dyDescent="0.25">
      <c r="B4" s="59" t="s">
        <v>21</v>
      </c>
      <c r="C4" s="49">
        <f>C$3*0.98</f>
        <v>1122.1784</v>
      </c>
      <c r="D4" s="50">
        <f t="shared" ref="D4:H4" si="0">D$3*0.98</f>
        <v>980.11760000000004</v>
      </c>
      <c r="E4" s="50">
        <f t="shared" si="0"/>
        <v>921.69979999999998</v>
      </c>
      <c r="F4" s="50">
        <f t="shared" si="0"/>
        <v>854.41300000000001</v>
      </c>
      <c r="G4" s="50">
        <f t="shared" si="0"/>
        <v>718.26159999999993</v>
      </c>
      <c r="H4" s="51">
        <f t="shared" si="0"/>
        <v>343.49</v>
      </c>
    </row>
    <row r="5" spans="2:8" x14ac:dyDescent="0.25">
      <c r="B5" s="59" t="s">
        <v>22</v>
      </c>
      <c r="C5" s="49">
        <f>C$3*0.975</f>
        <v>1116.453</v>
      </c>
      <c r="D5" s="50">
        <f t="shared" ref="D5:H5" si="1">D$3*0.975</f>
        <v>975.11699999999996</v>
      </c>
      <c r="E5" s="50">
        <f t="shared" si="1"/>
        <v>916.99725000000001</v>
      </c>
      <c r="F5" s="50">
        <f t="shared" si="1"/>
        <v>850.05375000000004</v>
      </c>
      <c r="G5" s="50">
        <f t="shared" si="1"/>
        <v>714.59699999999998</v>
      </c>
      <c r="H5" s="51">
        <f t="shared" si="1"/>
        <v>341.73750000000001</v>
      </c>
    </row>
    <row r="6" spans="2:8" ht="15.75" thickBot="1" x14ac:dyDescent="0.3">
      <c r="B6" s="60" t="s">
        <v>23</v>
      </c>
      <c r="C6" s="52">
        <f>C$3*0.95</f>
        <v>1087.8259999999998</v>
      </c>
      <c r="D6" s="53">
        <f t="shared" ref="D6:H6" si="2">D$3*0.95</f>
        <v>950.11399999999992</v>
      </c>
      <c r="E6" s="53">
        <f t="shared" si="2"/>
        <v>893.48449999999991</v>
      </c>
      <c r="F6" s="53">
        <f t="shared" si="2"/>
        <v>828.25749999999994</v>
      </c>
      <c r="G6" s="53">
        <f t="shared" si="2"/>
        <v>696.27399999999989</v>
      </c>
      <c r="H6" s="54">
        <f t="shared" si="2"/>
        <v>332.97499999999997</v>
      </c>
    </row>
    <row r="7" spans="2:8"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37C74-1E6A-435F-B117-E671EED139AF}">
  <sheetPr>
    <tabColor theme="0" tint="-0.499984740745262"/>
  </sheetPr>
  <dimension ref="A1:Y18"/>
  <sheetViews>
    <sheetView showGridLines="0" zoomScale="115" zoomScaleNormal="115" workbookViewId="0"/>
  </sheetViews>
  <sheetFormatPr defaultColWidth="0" defaultRowHeight="15" zeroHeight="1" x14ac:dyDescent="0.25"/>
  <cols>
    <col min="1" max="1" width="9.140625" customWidth="1"/>
    <col min="2" max="2" width="13.42578125" bestFit="1" customWidth="1"/>
    <col min="3" max="15" width="9.140625" customWidth="1"/>
    <col min="16" max="16" width="13.42578125" bestFit="1" customWidth="1"/>
    <col min="17" max="20" width="9.140625" customWidth="1"/>
    <col min="21" max="25" width="0" hidden="1" customWidth="1"/>
    <col min="26" max="16384" width="9.140625" hidden="1"/>
  </cols>
  <sheetData>
    <row r="1" spans="2:25" ht="15.75" thickBot="1" x14ac:dyDescent="0.3"/>
    <row r="2" spans="2:25" ht="15.75" thickBot="1" x14ac:dyDescent="0.3">
      <c r="C2" s="90" t="s">
        <v>0</v>
      </c>
      <c r="D2" s="91"/>
      <c r="E2" s="7"/>
      <c r="F2" s="90" t="s">
        <v>2</v>
      </c>
      <c r="G2" s="91"/>
      <c r="H2" s="7"/>
      <c r="I2" s="90" t="s">
        <v>1</v>
      </c>
      <c r="J2" s="91"/>
      <c r="K2" s="7"/>
      <c r="L2" s="90" t="s">
        <v>3</v>
      </c>
      <c r="M2" s="91"/>
      <c r="N2" s="7"/>
      <c r="O2" s="90" t="s">
        <v>4</v>
      </c>
      <c r="P2" s="91"/>
      <c r="Q2" s="7"/>
      <c r="R2" s="90" t="s">
        <v>24</v>
      </c>
      <c r="S2" s="91"/>
    </row>
    <row r="3" spans="2:25" ht="15.75" thickBot="1" x14ac:dyDescent="0.3">
      <c r="C3" s="64" t="s">
        <v>7</v>
      </c>
      <c r="D3" s="65" t="str">
        <f>Financials!$F$5</f>
        <v>Site</v>
      </c>
      <c r="E3" s="7"/>
      <c r="F3" s="64" t="s">
        <v>7</v>
      </c>
      <c r="G3" s="65" t="str">
        <f>Financials!$H$5</f>
        <v>Phone</v>
      </c>
      <c r="H3" s="7"/>
      <c r="I3" s="64" t="s">
        <v>7</v>
      </c>
      <c r="J3" s="65" t="str">
        <f>Financials!$J$5</f>
        <v>Chat</v>
      </c>
      <c r="K3" s="7"/>
      <c r="L3" s="64" t="s">
        <v>7</v>
      </c>
      <c r="M3" s="65" t="str">
        <f>Financials!$L$5</f>
        <v>Email</v>
      </c>
      <c r="N3" s="7"/>
      <c r="O3" s="64" t="s">
        <v>7</v>
      </c>
      <c r="P3" s="65" t="str">
        <f>Financials!$N$5</f>
        <v>Intercompany</v>
      </c>
      <c r="Q3" s="7"/>
      <c r="R3" s="64" t="s">
        <v>7</v>
      </c>
      <c r="S3" s="65" t="str">
        <f>Financials!$P$5</f>
        <v>Referral</v>
      </c>
    </row>
    <row r="4" spans="2:25" x14ac:dyDescent="0.25">
      <c r="C4" s="64" t="s">
        <v>34</v>
      </c>
      <c r="D4" s="65">
        <f>Financials!$F$9</f>
        <v>595.68000000000006</v>
      </c>
      <c r="E4" s="7"/>
      <c r="F4" s="64" t="s">
        <v>34</v>
      </c>
      <c r="G4" s="65">
        <f>Financials!$H$9</f>
        <v>293.55</v>
      </c>
      <c r="H4" s="7"/>
      <c r="I4" s="64" t="s">
        <v>34</v>
      </c>
      <c r="J4" s="65">
        <f>Financials!$J$9</f>
        <v>314.08</v>
      </c>
      <c r="K4" s="7"/>
      <c r="L4" s="64" t="s">
        <v>34</v>
      </c>
      <c r="M4" s="65">
        <f>Financials!$L$9</f>
        <v>192.91</v>
      </c>
      <c r="N4" s="7"/>
      <c r="O4" s="64" t="s">
        <v>34</v>
      </c>
      <c r="P4" s="65">
        <f>Financials!$N$9</f>
        <v>89</v>
      </c>
      <c r="Q4" s="7"/>
      <c r="R4" s="64" t="s">
        <v>34</v>
      </c>
      <c r="S4" s="65">
        <f>Financials!$P$9</f>
        <v>461.04</v>
      </c>
      <c r="T4" s="31"/>
      <c r="U4" s="31"/>
      <c r="V4" s="31"/>
      <c r="W4" s="31"/>
      <c r="X4" s="31"/>
      <c r="Y4" s="31"/>
    </row>
    <row r="5" spans="2:25" ht="15.75" thickBot="1" x14ac:dyDescent="0.3">
      <c r="C5" s="39" t="s">
        <v>35</v>
      </c>
      <c r="D5" s="100">
        <f>IF(D$4&gt;3000,VLOOKUP(D$3,$B$11:$I$16,8,0),
INDEX($C$11:$H$16,
MATCH(D$3,$B$11:$B$16,0),
MATCH(LOOKUP(D$4,$C$8:$H$9),$C$9:$H$9,0)))</f>
        <v>496.09949999999998</v>
      </c>
      <c r="E5" s="7"/>
      <c r="F5" s="39" t="s">
        <v>35</v>
      </c>
      <c r="G5" s="100">
        <f>IF(G$4&gt;3000,VLOOKUP(G$3,$B$11:$I$16,8,0),
INDEX($C$11:$H$16,
MATCH(G$3,$B$11:$B$16,0),
MATCH(LOOKUP(G$4,$C$8:$H$9),$C$9:$H$9,0)))</f>
        <v>330.89000000000004</v>
      </c>
      <c r="H5" s="7"/>
      <c r="I5" s="39" t="s">
        <v>35</v>
      </c>
      <c r="J5" s="100">
        <f>IF(J$4&gt;3000,VLOOKUP(J$3,$B$11:$I$16,8,0),
INDEX($C$11:$H$16,
MATCH(J$3,$B$11:$B$16,0),
MATCH(LOOKUP(J$4,$C$8:$H$9),$C$9:$H$9,0)))</f>
        <v>456.2</v>
      </c>
      <c r="K5" s="7"/>
      <c r="L5" s="39" t="s">
        <v>35</v>
      </c>
      <c r="M5" s="100">
        <f>IF(M$4&gt;3000,VLOOKUP(M$3,$B$11:$I$16,8,0),
INDEX($C$11:$H$16,
MATCH(M$3,$B$11:$B$16,0),
MATCH(LOOKUP(M$4,$C$8:$H$9),$C$9:$H$9,0)))</f>
        <v>130.04</v>
      </c>
      <c r="N5" s="7"/>
      <c r="O5" s="39" t="s">
        <v>35</v>
      </c>
      <c r="P5" s="100">
        <f>IF(P$4&gt;3000,VLOOKUP(P$3,$B$11:$I$16,8,0),
INDEX($C$11:$H$16,
MATCH(P$3,$B$11:$B$16,0),
MATCH(LOOKUP(P$4,$C$8:$H$9),$C$9:$H$9,0)))</f>
        <v>121.84</v>
      </c>
      <c r="Q5" s="7"/>
      <c r="R5" s="39" t="s">
        <v>35</v>
      </c>
      <c r="S5" s="100">
        <f>IF(S$4&gt;3000,VLOOKUP(S$3,$B$11:$I$16,8,0),
INDEX($C$11:$H$16,
MATCH(S$3,$B$11:$B$16,0),
MATCH(LOOKUP(S$4,$C$8:$H$9),$C$9:$H$9,0)))</f>
        <v>136.78</v>
      </c>
    </row>
    <row r="6" spans="2:25" x14ac:dyDescent="0.25"/>
    <row r="7" spans="2:25" ht="15.75" thickBot="1" x14ac:dyDescent="0.3"/>
    <row r="8" spans="2:25" x14ac:dyDescent="0.25">
      <c r="B8" s="92" t="s">
        <v>33</v>
      </c>
      <c r="C8" s="40">
        <v>0</v>
      </c>
      <c r="D8" s="40">
        <v>500</v>
      </c>
      <c r="E8" s="40">
        <v>1000</v>
      </c>
      <c r="F8" s="40">
        <v>1500</v>
      </c>
      <c r="G8" s="40">
        <v>2000</v>
      </c>
      <c r="H8" s="40">
        <v>2500</v>
      </c>
      <c r="I8" s="92" t="s">
        <v>36</v>
      </c>
      <c r="J8" s="7"/>
    </row>
    <row r="9" spans="2:25" ht="15.75" thickBot="1" x14ac:dyDescent="0.3">
      <c r="B9" s="93"/>
      <c r="C9" s="41">
        <v>500</v>
      </c>
      <c r="D9" s="41">
        <v>1000</v>
      </c>
      <c r="E9" s="41">
        <v>1500</v>
      </c>
      <c r="F9" s="41">
        <v>2000</v>
      </c>
      <c r="G9" s="41">
        <v>2500</v>
      </c>
      <c r="H9" s="41">
        <v>3000</v>
      </c>
      <c r="I9" s="93"/>
      <c r="J9" s="7"/>
    </row>
    <row r="10" spans="2:25" ht="6" customHeight="1" thickBot="1" x14ac:dyDescent="0.3">
      <c r="B10" s="7"/>
    </row>
    <row r="11" spans="2:25" x14ac:dyDescent="0.25">
      <c r="B11" s="37" t="s">
        <v>14</v>
      </c>
      <c r="C11" s="42">
        <v>481.65</v>
      </c>
      <c r="D11" s="42">
        <f>C11*103%</f>
        <v>496.09949999999998</v>
      </c>
      <c r="E11" s="42">
        <f>D11*105%</f>
        <v>520.90447500000005</v>
      </c>
      <c r="F11" s="42">
        <f>E11*108%</f>
        <v>562.57683300000008</v>
      </c>
      <c r="G11" s="42">
        <f>F11*108%</f>
        <v>607.58297964000008</v>
      </c>
      <c r="H11" s="42">
        <f>G11*110%</f>
        <v>668.34127760400008</v>
      </c>
      <c r="I11" s="42">
        <f>H11*115%</f>
        <v>768.59246924460001</v>
      </c>
    </row>
    <row r="12" spans="2:25" x14ac:dyDescent="0.25">
      <c r="B12" s="38" t="s">
        <v>15</v>
      </c>
      <c r="C12" s="43">
        <v>330.89000000000004</v>
      </c>
      <c r="D12" s="43">
        <f t="shared" ref="D12:D16" si="0">C12*103%</f>
        <v>340.81670000000003</v>
      </c>
      <c r="E12" s="43">
        <f t="shared" ref="E12:E16" si="1">D12*105%</f>
        <v>357.85753500000004</v>
      </c>
      <c r="F12" s="43">
        <f t="shared" ref="F12:G12" si="2">E12*108%</f>
        <v>386.48613780000005</v>
      </c>
      <c r="G12" s="43">
        <f t="shared" si="2"/>
        <v>417.40502882400006</v>
      </c>
      <c r="H12" s="43">
        <f t="shared" ref="H12:H16" si="3">G12*110%</f>
        <v>459.14553170640011</v>
      </c>
      <c r="I12" s="43">
        <f t="shared" ref="I12:I16" si="4">H12*115%</f>
        <v>528.0173614623601</v>
      </c>
    </row>
    <row r="13" spans="2:25" x14ac:dyDescent="0.25">
      <c r="B13" s="38" t="s">
        <v>16</v>
      </c>
      <c r="C13" s="43">
        <v>456.2</v>
      </c>
      <c r="D13" s="43">
        <f t="shared" si="0"/>
        <v>469.88600000000002</v>
      </c>
      <c r="E13" s="43">
        <f t="shared" si="1"/>
        <v>493.38030000000003</v>
      </c>
      <c r="F13" s="43">
        <f t="shared" ref="F13:G13" si="5">E13*108%</f>
        <v>532.85072400000013</v>
      </c>
      <c r="G13" s="43">
        <f t="shared" si="5"/>
        <v>575.47878192000019</v>
      </c>
      <c r="H13" s="43">
        <f t="shared" si="3"/>
        <v>633.02666011200029</v>
      </c>
      <c r="I13" s="43">
        <f t="shared" si="4"/>
        <v>727.98065912880031</v>
      </c>
    </row>
    <row r="14" spans="2:25" x14ac:dyDescent="0.25">
      <c r="B14" s="38" t="s">
        <v>17</v>
      </c>
      <c r="C14" s="43">
        <v>130.04</v>
      </c>
      <c r="D14" s="43">
        <f t="shared" si="0"/>
        <v>133.94120000000001</v>
      </c>
      <c r="E14" s="43">
        <f t="shared" si="1"/>
        <v>140.63826</v>
      </c>
      <c r="F14" s="43">
        <f t="shared" ref="F14:G14" si="6">E14*108%</f>
        <v>151.88932080000001</v>
      </c>
      <c r="G14" s="43">
        <f t="shared" si="6"/>
        <v>164.04046646400002</v>
      </c>
      <c r="H14" s="43">
        <f t="shared" si="3"/>
        <v>180.44451311040004</v>
      </c>
      <c r="I14" s="43">
        <f t="shared" si="4"/>
        <v>207.51119007696002</v>
      </c>
    </row>
    <row r="15" spans="2:25" x14ac:dyDescent="0.25">
      <c r="B15" s="38" t="s">
        <v>46</v>
      </c>
      <c r="C15" s="43">
        <v>136.78</v>
      </c>
      <c r="D15" s="43">
        <f t="shared" si="0"/>
        <v>140.88339999999999</v>
      </c>
      <c r="E15" s="43">
        <f t="shared" si="1"/>
        <v>147.92757</v>
      </c>
      <c r="F15" s="43">
        <f t="shared" ref="F15:G15" si="7">E15*108%</f>
        <v>159.76177560000002</v>
      </c>
      <c r="G15" s="43">
        <f t="shared" si="7"/>
        <v>172.54271764800004</v>
      </c>
      <c r="H15" s="43">
        <f t="shared" si="3"/>
        <v>189.79698941280006</v>
      </c>
      <c r="I15" s="43">
        <f t="shared" si="4"/>
        <v>218.26653782472005</v>
      </c>
    </row>
    <row r="16" spans="2:25" ht="15.75" thickBot="1" x14ac:dyDescent="0.3">
      <c r="B16" s="39" t="s">
        <v>18</v>
      </c>
      <c r="C16" s="44">
        <v>121.84</v>
      </c>
      <c r="D16" s="44">
        <f t="shared" si="0"/>
        <v>125.49520000000001</v>
      </c>
      <c r="E16" s="44">
        <f t="shared" si="1"/>
        <v>131.76996000000003</v>
      </c>
      <c r="F16" s="44">
        <f t="shared" ref="F16:G16" si="8">E16*108%</f>
        <v>142.31155680000003</v>
      </c>
      <c r="G16" s="44">
        <f t="shared" si="8"/>
        <v>153.69648134400003</v>
      </c>
      <c r="H16" s="44">
        <f t="shared" si="3"/>
        <v>169.06612947840006</v>
      </c>
      <c r="I16" s="44">
        <f t="shared" si="4"/>
        <v>194.42604890016005</v>
      </c>
    </row>
    <row r="17" x14ac:dyDescent="0.25"/>
    <row r="18" x14ac:dyDescent="0.25"/>
  </sheetData>
  <mergeCells count="8">
    <mergeCell ref="R2:S2"/>
    <mergeCell ref="I8:I9"/>
    <mergeCell ref="B8:B9"/>
    <mergeCell ref="C2:D2"/>
    <mergeCell ref="F2:G2"/>
    <mergeCell ref="I2:J2"/>
    <mergeCell ref="L2:M2"/>
    <mergeCell ref="O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B761-770F-4C80-AE7A-51070CAD4E22}">
  <sheetPr>
    <tabColor theme="4" tint="0.39997558519241921"/>
  </sheetPr>
  <dimension ref="A1:O739"/>
  <sheetViews>
    <sheetView showGridLines="0" workbookViewId="0"/>
  </sheetViews>
  <sheetFormatPr defaultColWidth="0" defaultRowHeight="12.75" zeroHeight="1" x14ac:dyDescent="0.2"/>
  <cols>
    <col min="1" max="1" width="8" style="2" customWidth="1"/>
    <col min="2" max="2" width="11.5703125" style="2" bestFit="1" customWidth="1"/>
    <col min="3" max="3" width="11.7109375" style="2" bestFit="1" customWidth="1"/>
    <col min="4" max="4" width="11.140625" style="2" customWidth="1"/>
    <col min="5" max="5" width="8" style="2" customWidth="1"/>
    <col min="6" max="15" width="0" style="2" hidden="1" customWidth="1"/>
    <col min="16" max="16384" width="8" style="2" hidden="1"/>
  </cols>
  <sheetData>
    <row r="1" spans="2:4" x14ac:dyDescent="0.2"/>
    <row r="2" spans="2:4" x14ac:dyDescent="0.2">
      <c r="B2" s="2" t="s">
        <v>7</v>
      </c>
      <c r="D2" s="2" t="s">
        <v>19</v>
      </c>
    </row>
    <row r="3" spans="2:4" ht="15" x14ac:dyDescent="0.25">
      <c r="B3" s="2" t="s">
        <v>14</v>
      </c>
      <c r="D3" s="6" t="s">
        <v>20</v>
      </c>
    </row>
    <row r="4" spans="2:4" ht="15" x14ac:dyDescent="0.25">
      <c r="B4" s="2" t="s">
        <v>15</v>
      </c>
      <c r="D4" s="6" t="s">
        <v>21</v>
      </c>
    </row>
    <row r="5" spans="2:4" ht="15" x14ac:dyDescent="0.25">
      <c r="B5" s="2" t="s">
        <v>16</v>
      </c>
      <c r="D5" s="6" t="s">
        <v>22</v>
      </c>
    </row>
    <row r="6" spans="2:4" ht="15" x14ac:dyDescent="0.25">
      <c r="B6" s="2" t="s">
        <v>17</v>
      </c>
      <c r="D6" s="6" t="s">
        <v>23</v>
      </c>
    </row>
    <row r="7" spans="2:4" x14ac:dyDescent="0.2">
      <c r="B7" s="2" t="s">
        <v>46</v>
      </c>
    </row>
    <row r="8" spans="2:4" x14ac:dyDescent="0.2">
      <c r="B8" s="2" t="s">
        <v>18</v>
      </c>
    </row>
    <row r="9" spans="2:4" x14ac:dyDescent="0.2"/>
    <row r="10" spans="2:4" x14ac:dyDescent="0.2"/>
    <row r="11" spans="2:4" x14ac:dyDescent="0.2"/>
    <row r="12" spans="2:4" x14ac:dyDescent="0.2"/>
    <row r="13" spans="2:4" x14ac:dyDescent="0.2"/>
    <row r="14" spans="2:4" x14ac:dyDescent="0.2"/>
    <row r="15" spans="2:4" x14ac:dyDescent="0.2"/>
    <row r="16" spans="2:4"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Calculator</vt:lpstr>
      <vt:lpstr>Financials</vt:lpstr>
      <vt:lpstr>Avg. Sales</vt:lpstr>
      <vt:lpstr>Costs</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Boggio</dc:creator>
  <cp:lastModifiedBy>Kevin Boggio</cp:lastModifiedBy>
  <dcterms:created xsi:type="dcterms:W3CDTF">2021-12-06T07:52:30Z</dcterms:created>
  <dcterms:modified xsi:type="dcterms:W3CDTF">2021-12-08T06:04:44Z</dcterms:modified>
</cp:coreProperties>
</file>