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E2D96513-AE55-450B-90A4-399E2FFDAF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LSX" sheetId="1" r:id="rId1"/>
    <sheet name="CSVforUnity" sheetId="3" r:id="rId2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N3" i="1"/>
  <c r="C25" i="1" s="1"/>
  <c r="C2" i="3" s="1"/>
  <c r="P3" i="1"/>
  <c r="E25" i="1" s="1"/>
  <c r="D2" i="3" s="1"/>
  <c r="E36" i="1"/>
  <c r="D36" i="1"/>
  <c r="C36" i="1"/>
  <c r="E33" i="1"/>
  <c r="D33" i="1"/>
  <c r="C33" i="1"/>
  <c r="E30" i="1"/>
  <c r="D30" i="1"/>
  <c r="C30" i="1"/>
  <c r="E27" i="1"/>
  <c r="D27" i="1"/>
  <c r="C27" i="1"/>
  <c r="E24" i="1"/>
  <c r="D24" i="1"/>
  <c r="C24" i="1"/>
  <c r="O3" i="1"/>
  <c r="D25" i="1" s="1"/>
  <c r="A36" i="1"/>
  <c r="A33" i="1"/>
  <c r="A30" i="1"/>
  <c r="A27" i="1"/>
  <c r="A24" i="1"/>
  <c r="J7" i="1" l="1"/>
  <c r="I7" i="1"/>
  <c r="J6" i="1"/>
  <c r="I5" i="1"/>
  <c r="J5" i="1"/>
  <c r="J4" i="1"/>
  <c r="F7" i="1"/>
  <c r="F6" i="1"/>
  <c r="F5" i="1"/>
  <c r="F4" i="1"/>
  <c r="E7" i="1"/>
  <c r="E6" i="1"/>
  <c r="E5" i="1"/>
  <c r="E4" i="1"/>
  <c r="D7" i="1"/>
  <c r="D6" i="1"/>
  <c r="D5" i="1"/>
  <c r="D4" i="1"/>
  <c r="C7" i="1"/>
  <c r="C6" i="1"/>
  <c r="C5" i="1"/>
  <c r="C4" i="1"/>
  <c r="B7" i="1"/>
  <c r="B6" i="1"/>
  <c r="B5" i="1"/>
  <c r="B4" i="1"/>
  <c r="I6" i="1"/>
  <c r="G3" i="1"/>
  <c r="H3" i="1" s="1"/>
  <c r="N7" i="1" l="1"/>
  <c r="C37" i="1" s="1"/>
  <c r="C10" i="3" s="1"/>
  <c r="N5" i="1"/>
  <c r="C31" i="1" s="1"/>
  <c r="C6" i="3" s="1"/>
  <c r="P4" i="1"/>
  <c r="E28" i="1" s="1"/>
  <c r="D4" i="3" s="1"/>
  <c r="N4" i="1"/>
  <c r="N6" i="1"/>
  <c r="P6" i="1"/>
  <c r="Q3" i="1"/>
  <c r="T3" i="1" s="1"/>
  <c r="C26" i="1" s="1"/>
  <c r="C3" i="3" s="1"/>
  <c r="S3" i="1"/>
  <c r="V3" i="1" s="1"/>
  <c r="E26" i="1" s="1"/>
  <c r="D3" i="3" s="1"/>
  <c r="O7" i="1"/>
  <c r="D37" i="1" s="1"/>
  <c r="P7" i="1"/>
  <c r="P5" i="1"/>
  <c r="E31" i="1" s="1"/>
  <c r="D6" i="3" s="1"/>
  <c r="O5" i="1"/>
  <c r="D31" i="1" s="1"/>
  <c r="G7" i="1"/>
  <c r="H4" i="1"/>
  <c r="Q4" i="1" s="1"/>
  <c r="H5" i="1"/>
  <c r="Q5" i="1" s="1"/>
  <c r="O6" i="1"/>
  <c r="D34" i="1" s="1"/>
  <c r="H6" i="1"/>
  <c r="Q6" i="1" s="1"/>
  <c r="H7" i="1"/>
  <c r="S7" i="1" s="1"/>
  <c r="U3" i="1"/>
  <c r="G4" i="1"/>
  <c r="G5" i="1"/>
  <c r="G6" i="1"/>
  <c r="O4" i="1"/>
  <c r="D28" i="1" s="1"/>
  <c r="T5" i="1" l="1"/>
  <c r="C32" i="1" s="1"/>
  <c r="C7" i="3" s="1"/>
  <c r="Q7" i="1"/>
  <c r="T7" i="1" s="1"/>
  <c r="C38" i="1" s="1"/>
  <c r="C11" i="3" s="1"/>
  <c r="T4" i="1"/>
  <c r="C29" i="1" s="1"/>
  <c r="C5" i="3" s="1"/>
  <c r="C28" i="1"/>
  <c r="C4" i="3" s="1"/>
  <c r="C34" i="1"/>
  <c r="C8" i="3" s="1"/>
  <c r="T6" i="1"/>
  <c r="C35" i="1" s="1"/>
  <c r="C9" i="3" s="1"/>
  <c r="C16" i="1"/>
  <c r="D26" i="1"/>
  <c r="E37" i="1"/>
  <c r="D10" i="3" s="1"/>
  <c r="V7" i="1"/>
  <c r="E38" i="1" s="1"/>
  <c r="D11" i="3" s="1"/>
  <c r="E34" i="1"/>
  <c r="D8" i="3" s="1"/>
  <c r="S6" i="1"/>
  <c r="S4" i="1"/>
  <c r="S5" i="1"/>
  <c r="V5" i="1" s="1"/>
  <c r="E32" i="1" s="1"/>
  <c r="D7" i="3" s="1"/>
  <c r="V4" i="1"/>
  <c r="E29" i="1" s="1"/>
  <c r="D5" i="3" s="1"/>
  <c r="U6" i="1"/>
  <c r="D35" i="1" s="1"/>
  <c r="U4" i="1"/>
  <c r="D29" i="1" s="1"/>
  <c r="U5" i="1"/>
  <c r="D32" i="1" s="1"/>
  <c r="U7" i="1"/>
  <c r="D38" i="1" s="1"/>
  <c r="V6" i="1" l="1"/>
  <c r="E35" i="1" s="1"/>
  <c r="D9" i="3" s="1"/>
  <c r="B10" i="1"/>
  <c r="D10" i="1" s="1"/>
  <c r="B19" i="1"/>
  <c r="B18" i="1"/>
  <c r="D18" i="1"/>
  <c r="C18" i="1"/>
  <c r="C19" i="1"/>
  <c r="D19" i="1" l="1"/>
  <c r="F19" i="1" s="1"/>
  <c r="B11" i="1"/>
  <c r="D11" i="1" s="1"/>
  <c r="B16" i="1" s="1"/>
  <c r="D16" i="1" s="1"/>
  <c r="F18" i="1"/>
  <c r="B21" i="1"/>
  <c r="E21" i="1" l="1"/>
</calcChain>
</file>

<file path=xl/sharedStrings.xml><?xml version="1.0" encoding="utf-8"?>
<sst xmlns="http://schemas.openxmlformats.org/spreadsheetml/2006/main" count="88" uniqueCount="60">
  <si>
    <t>bras</t>
  </si>
  <si>
    <t>av-bras</t>
  </si>
  <si>
    <t>t1</t>
  </si>
  <si>
    <t>t2</t>
  </si>
  <si>
    <t>t3</t>
  </si>
  <si>
    <t>t4</t>
  </si>
  <si>
    <t>t5</t>
  </si>
  <si>
    <t>bx</t>
  </si>
  <si>
    <t>by</t>
  </si>
  <si>
    <t>bz</t>
  </si>
  <si>
    <t>ax</t>
  </si>
  <si>
    <t>ay</t>
  </si>
  <si>
    <t>az</t>
  </si>
  <si>
    <t>Mx</t>
  </si>
  <si>
    <t>My</t>
  </si>
  <si>
    <t>Mz</t>
  </si>
  <si>
    <t>K2</t>
  </si>
  <si>
    <t>K3</t>
  </si>
  <si>
    <t>AVANT BRAS</t>
  </si>
  <si>
    <t>MAIN</t>
  </si>
  <si>
    <t>point R</t>
  </si>
  <si>
    <t>A1</t>
  </si>
  <si>
    <t>A2</t>
  </si>
  <si>
    <t>B1</t>
  </si>
  <si>
    <t>B2</t>
  </si>
  <si>
    <t>Iz</t>
  </si>
  <si>
    <t>Iy</t>
  </si>
  <si>
    <t>Ix</t>
  </si>
  <si>
    <t>VECT1</t>
  </si>
  <si>
    <t>VECT2</t>
  </si>
  <si>
    <t>PROD SCAL</t>
  </si>
  <si>
    <t>NORME</t>
  </si>
  <si>
    <t>ANGLE</t>
  </si>
  <si>
    <t>BRAS ou COUDE</t>
  </si>
  <si>
    <t>Epaule</t>
  </si>
  <si>
    <t>ez</t>
  </si>
  <si>
    <t>ey</t>
  </si>
  <si>
    <t>ex</t>
  </si>
  <si>
    <t>Intersection</t>
  </si>
  <si>
    <t>z</t>
  </si>
  <si>
    <t>y</t>
  </si>
  <si>
    <t>x</t>
  </si>
  <si>
    <t>epaule</t>
  </si>
  <si>
    <t>coude</t>
  </si>
  <si>
    <t>main</t>
  </si>
  <si>
    <t>Dominant Hand</t>
  </si>
  <si>
    <t>Write -1 for left handed and 1 for right handed</t>
  </si>
  <si>
    <t>Body Part</t>
  </si>
  <si>
    <t>pointR</t>
  </si>
  <si>
    <t>pointPP</t>
  </si>
  <si>
    <t>pointMM</t>
  </si>
  <si>
    <t>pointPM</t>
  </si>
  <si>
    <t>pointMP</t>
  </si>
  <si>
    <t>point ++</t>
  </si>
  <si>
    <t>point --</t>
  </si>
  <si>
    <t>point +-</t>
  </si>
  <si>
    <t>point -+</t>
  </si>
  <si>
    <t>elbow</t>
  </si>
  <si>
    <t>hand</t>
  </si>
  <si>
    <t>Arm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</si>
</sst>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20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3" borderId="9" xfId="0" applyFill="1" applyBorder="1"/>
    <xf numFmtId="0" fontId="0" fillId="3" borderId="11" xfId="0" applyFill="1" applyBorder="1"/>
    <xf numFmtId="0" fontId="0" fillId="0" borderId="41" xfId="0" applyBorder="1"/>
    <xf numFmtId="0" fontId="0" fillId="0" borderId="42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6" xfId="0" applyBorder="1"/>
    <xf numFmtId="0" fontId="0" fillId="0" borderId="8" xfId="0" applyBorder="1"/>
    <xf numFmtId="0" fontId="0" fillId="0" borderId="48" xfId="0" applyBorder="1"/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9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164" fontId="0" fillId="0" borderId="19" xfId="0" applyNumberForma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Plan transverse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126150179503424E-2"/>
          <c:y val="5.2596975673898753E-2"/>
          <c:w val="0.92764013334540074"/>
          <c:h val="0.88757965905149427"/>
        </c:manualLayout>
      </c:layout>
      <c:scatterChart>
        <c:scatterStyle val="lineMarker"/>
        <c:varyColors val="0"/>
        <c:ser>
          <c:idx val="0"/>
          <c:order val="0"/>
          <c:tx>
            <c:v>POINT ++ A --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2-084A-B9DF-C52F0321DA9F}"/>
              </c:ext>
            </c:extLst>
          </c:dPt>
          <c:xVal>
            <c:numRef>
              <c:f>XLSX!$T$4:$T$5</c:f>
              <c:numCache>
                <c:formatCode>General</c:formatCode>
                <c:ptCount val="2"/>
                <c:pt idx="0">
                  <c:v>0.40227112064940934</c:v>
                </c:pt>
                <c:pt idx="1">
                  <c:v>0.4305553918968712</c:v>
                </c:pt>
              </c:numCache>
            </c:numRef>
          </c:xVal>
          <c:yVal>
            <c:numRef>
              <c:f>XLSX!$V$4:$V$5</c:f>
              <c:numCache>
                <c:formatCode>General</c:formatCode>
                <c:ptCount val="2"/>
                <c:pt idx="0">
                  <c:v>0.26491120303125792</c:v>
                </c:pt>
                <c:pt idx="1">
                  <c:v>-0.21592140817559441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2-084A-B9DF-C52F0321DA9F}"/>
            </c:ext>
          </c:extLst>
        </c:ser>
        <c:ser>
          <c:idx val="1"/>
          <c:order val="1"/>
          <c:tx>
            <c:v>POINT -+ A +-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XLSX!$T$6:$T$7</c:f>
              <c:numCache>
                <c:formatCode>General</c:formatCode>
                <c:ptCount val="2"/>
                <c:pt idx="0">
                  <c:v>0.65682956187656649</c:v>
                </c:pt>
                <c:pt idx="1">
                  <c:v>0.1759969506697141</c:v>
                </c:pt>
              </c:numCache>
            </c:numRef>
          </c:xVal>
          <c:yVal>
            <c:numRef>
              <c:f>XLSX!$V$6:$V$7</c:f>
              <c:numCache>
                <c:formatCode>General</c:formatCode>
                <c:ptCount val="2"/>
                <c:pt idx="0">
                  <c:v>1.035276180410083E-2</c:v>
                </c:pt>
                <c:pt idx="1">
                  <c:v>3.8637033051562686E-2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2-084A-B9DF-C52F0321DA9F}"/>
            </c:ext>
          </c:extLst>
        </c:ser>
        <c:ser>
          <c:idx val="3"/>
          <c:order val="2"/>
          <c:tx>
            <c:v>POINT INTERSECTION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XLSX!$B$16</c:f>
              <c:numCache>
                <c:formatCode>General</c:formatCode>
                <c:ptCount val="1"/>
                <c:pt idx="0">
                  <c:v>0.4164132562731403</c:v>
                </c:pt>
              </c:numCache>
            </c:numRef>
          </c:xVal>
          <c:yVal>
            <c:numRef>
              <c:f>XLSX!$D$16</c:f>
              <c:numCache>
                <c:formatCode>General</c:formatCode>
                <c:ptCount val="1"/>
                <c:pt idx="0">
                  <c:v>2.4494897427831397E-2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2-084A-B9DF-C52F0321DA9F}"/>
            </c:ext>
          </c:extLst>
        </c:ser>
        <c:ser>
          <c:idx val="4"/>
          <c:order val="3"/>
          <c:tx>
            <c:v>position repos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B8-48E5-BFFF-4682317F857F}"/>
                </c:ext>
              </c:extLst>
            </c:dLbl>
            <c:dLbl>
              <c:idx val="1"/>
              <c:layout>
                <c:manualLayout>
                  <c:x val="-5.7602711228083754E-3"/>
                  <c:y val="-2.1153128664321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B8-48E5-BFFF-4682317F85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Hand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XLSX!$C$24:$C$26</c:f>
              <c:numCache>
                <c:formatCode>General</c:formatCode>
                <c:ptCount val="3"/>
                <c:pt idx="0">
                  <c:v>0</c:v>
                </c:pt>
                <c:pt idx="1">
                  <c:v>0.22627416997969524</c:v>
                </c:pt>
                <c:pt idx="2">
                  <c:v>0.48083261120685233</c:v>
                </c:pt>
              </c:numCache>
            </c:numRef>
          </c:xVal>
          <c:yVal>
            <c:numRef>
              <c:f>XLSX!$E$24:$E$26</c:f>
              <c:numCache>
                <c:formatCode>General</c:formatCode>
                <c:ptCount val="3"/>
                <c:pt idx="0">
                  <c:v>0</c:v>
                </c:pt>
                <c:pt idx="1">
                  <c:v>-0.22627416997969518</c:v>
                </c:pt>
                <c:pt idx="2">
                  <c:v>2.8284271247461912E-2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2-084A-B9DF-C52F0321DA9F}"/>
            </c:ext>
          </c:extLst>
        </c:ser>
        <c:ser>
          <c:idx val="5"/>
          <c:order val="4"/>
          <c:tx>
            <c:v>position 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8-48E5-BFFF-4682317F857F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XLSX!$C$27:$C$29</c:f>
              <c:numCache>
                <c:formatCode>General</c:formatCode>
                <c:ptCount val="3"/>
                <c:pt idx="0">
                  <c:v>0</c:v>
                </c:pt>
                <c:pt idx="1">
                  <c:v>0.30909626441250188</c:v>
                </c:pt>
                <c:pt idx="2">
                  <c:v>0.40227112064940934</c:v>
                </c:pt>
              </c:numCache>
            </c:numRef>
          </c:xVal>
          <c:yVal>
            <c:numRef>
              <c:f>XLSX!$E$27:$E$29</c:f>
              <c:numCache>
                <c:formatCode>General</c:formatCode>
                <c:ptCount val="3"/>
                <c:pt idx="0">
                  <c:v>0</c:v>
                </c:pt>
                <c:pt idx="1">
                  <c:v>-8.2822094432806637E-2</c:v>
                </c:pt>
                <c:pt idx="2">
                  <c:v>0.26491120303125792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C2-084A-B9DF-C52F0321DA9F}"/>
            </c:ext>
          </c:extLst>
        </c:ser>
        <c:ser>
          <c:idx val="6"/>
          <c:order val="5"/>
          <c:tx>
            <c:v>position --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8-48E5-BFFF-4682317F857F}"/>
                </c:ext>
              </c:extLst>
            </c:dLbl>
            <c:dLbl>
              <c:idx val="2"/>
              <c:layout>
                <c:manualLayout>
                  <c:x val="3.84018074853891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XLSX!$C$30:$C$32</c:f>
              <c:numCache>
                <c:formatCode>General</c:formatCode>
                <c:ptCount val="3"/>
                <c:pt idx="0">
                  <c:v>0</c:v>
                </c:pt>
                <c:pt idx="1">
                  <c:v>8.2822094432806637E-2</c:v>
                </c:pt>
                <c:pt idx="2">
                  <c:v>0.4305553918968712</c:v>
                </c:pt>
              </c:numCache>
            </c:numRef>
          </c:xVal>
          <c:yVal>
            <c:numRef>
              <c:f>XLSX!$E$30:$E$32</c:f>
              <c:numCache>
                <c:formatCode>General</c:formatCode>
                <c:ptCount val="3"/>
                <c:pt idx="0">
                  <c:v>0</c:v>
                </c:pt>
                <c:pt idx="1">
                  <c:v>-0.30909626441250188</c:v>
                </c:pt>
                <c:pt idx="2">
                  <c:v>-0.21592140817559441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2-084A-B9DF-C52F0321DA9F}"/>
            </c:ext>
          </c:extLst>
        </c:ser>
        <c:ser>
          <c:idx val="7"/>
          <c:order val="6"/>
          <c:tx>
            <c:v>position +-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B8-48E5-BFFF-4682317F857F}"/>
                </c:ext>
              </c:extLst>
            </c:dLbl>
            <c:dLbl>
              <c:idx val="1"/>
              <c:layout>
                <c:manualLayout>
                  <c:x val="5.7602711228083407E-3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+-</a:t>
                    </a:r>
                    <a:r>
                      <a:rPr lang="en-US" baseline="0"/>
                      <a:t> and ++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6B8-48E5-BFFF-4682317F857F}"/>
                </c:ext>
              </c:extLst>
            </c:dLbl>
            <c:dLbl>
              <c:idx val="2"/>
              <c:layout>
                <c:manualLayout>
                  <c:x val="5.760271122808375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XLSX!$C$33:$C$35</c:f>
              <c:numCache>
                <c:formatCode>General</c:formatCode>
                <c:ptCount val="3"/>
                <c:pt idx="0">
                  <c:v>0</c:v>
                </c:pt>
                <c:pt idx="1">
                  <c:v>0.30909626441250188</c:v>
                </c:pt>
                <c:pt idx="2">
                  <c:v>0.65682956187656649</c:v>
                </c:pt>
              </c:numCache>
            </c:numRef>
          </c:xVal>
          <c:yVal>
            <c:numRef>
              <c:f>XLSX!$E$33:$E$35</c:f>
              <c:numCache>
                <c:formatCode>General</c:formatCode>
                <c:ptCount val="3"/>
                <c:pt idx="0">
                  <c:v>0</c:v>
                </c:pt>
                <c:pt idx="1">
                  <c:v>-8.2822094432806637E-2</c:v>
                </c:pt>
                <c:pt idx="2">
                  <c:v>1.035276180410083E-2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2-084A-B9DF-C52F0321DA9F}"/>
            </c:ext>
          </c:extLst>
        </c:ser>
        <c:ser>
          <c:idx val="8"/>
          <c:order val="7"/>
          <c:tx>
            <c:v>position -+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02500427520864E-17"/>
                  <c:y val="-1.9230116967565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Shoulder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B8-48E5-BFFF-4682317F857F}"/>
                </c:ext>
              </c:extLst>
            </c:dLbl>
            <c:dLbl>
              <c:idx val="1"/>
              <c:layout>
                <c:manualLayout>
                  <c:x val="1.9200903742694585E-3"/>
                  <c:y val="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-- 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B8-48E5-BFFF-4682317F857F}"/>
                </c:ext>
              </c:extLst>
            </c:dLbl>
            <c:dLbl>
              <c:idx val="2"/>
              <c:layout>
                <c:manualLayout>
                  <c:x val="0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XLSX!$C$36:$C$38</c:f>
              <c:numCache>
                <c:formatCode>General</c:formatCode>
                <c:ptCount val="3"/>
                <c:pt idx="0">
                  <c:v>0</c:v>
                </c:pt>
                <c:pt idx="1">
                  <c:v>8.2822094432806637E-2</c:v>
                </c:pt>
                <c:pt idx="2">
                  <c:v>0.1759969506697141</c:v>
                </c:pt>
              </c:numCache>
            </c:numRef>
          </c:xVal>
          <c:yVal>
            <c:numRef>
              <c:f>XLSX!$E$36:$E$38</c:f>
              <c:numCache>
                <c:formatCode>General</c:formatCode>
                <c:ptCount val="3"/>
                <c:pt idx="0">
                  <c:v>0</c:v>
                </c:pt>
                <c:pt idx="1">
                  <c:v>-0.30909626441250188</c:v>
                </c:pt>
                <c:pt idx="2">
                  <c:v>3.8637033051562686E-2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2-084A-B9DF-C52F0321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430208"/>
        <c:axId val="-869429664"/>
      </c:scatterChart>
      <c:valAx>
        <c:axId val="-869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Axe Médiolatéral</a:t>
                </a:r>
              </a:p>
            </c:rich>
          </c:tx>
          <c:layout>
            <c:manualLayout>
              <c:xMode val="edge"/>
              <c:yMode val="edge"/>
              <c:x val="0.43673523893191035"/>
              <c:y val="0.9719029695032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29664"/>
        <c:crosses val="autoZero"/>
        <c:crossBetween val="midCat"/>
      </c:valAx>
      <c:valAx>
        <c:axId val="-86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Axe Antéropostérieur</a:t>
                </a:r>
              </a:p>
            </c:rich>
          </c:tx>
          <c:layout>
            <c:manualLayout>
              <c:xMode val="edge"/>
              <c:yMode val="edge"/>
              <c:x val="0"/>
              <c:y val="0.358170465119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743076789115"/>
          <c:y val="0.73950050755395325"/>
          <c:w val="0.22294229810930061"/>
          <c:h val="0.25960839608105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354104</xdr:colOff>
      <xdr:row>9</xdr:row>
      <xdr:rowOff>48746</xdr:rowOff>
    </xdr:from>
    <xdr:to>
      <xdr:col>17</xdr:col>
      <xdr:colOff>20729</xdr:colOff>
      <xdr:row>50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85" zoomScaleNormal="85" workbookViewId="0">
      <selection activeCell="B42" sqref="B42"/>
    </sheetView>
  </sheetViews>
  <sheetFormatPr defaultColWidth="8.85546875" defaultRowHeight="15" x14ac:dyDescent="0.25"/>
  <cols>
    <col min="1" max="1" width="18.28515625" customWidth="1"/>
    <col min="2" max="2" width="12.7109375" bestFit="1" customWidth="1"/>
    <col min="3" max="3" width="13.140625" bestFit="1" customWidth="1"/>
    <col min="4" max="4" width="13.85546875" bestFit="1" customWidth="1"/>
    <col min="5" max="5" width="12.7109375" bestFit="1" customWidth="1"/>
    <col min="6" max="6" width="12" bestFit="1" customWidth="1"/>
    <col min="7" max="13" width="9" bestFit="1" customWidth="1"/>
    <col min="14" max="14" width="12" bestFit="1" customWidth="1"/>
    <col min="15" max="15" width="13.140625" bestFit="1" customWidth="1"/>
    <col min="16" max="16" width="12.7109375" bestFit="1" customWidth="1"/>
    <col min="17" max="17" width="12" bestFit="1" customWidth="1"/>
    <col min="18" max="18" width="9" bestFit="1" customWidth="1"/>
    <col min="19" max="20" width="12" bestFit="1" customWidth="1"/>
    <col min="21" max="21" width="12.28515625" bestFit="1" customWidth="1"/>
    <col min="22" max="22" width="12" bestFit="1" customWidth="1"/>
  </cols>
  <sheetData>
    <row r="1" spans="1:22" ht="15.75" thickBot="1" x14ac:dyDescent="0.3">
      <c r="K1" s="77" t="s">
        <v>34</v>
      </c>
      <c r="L1" s="78"/>
      <c r="M1" s="79"/>
      <c r="N1" s="75" t="s">
        <v>33</v>
      </c>
      <c r="O1" s="75"/>
      <c r="P1" s="76"/>
      <c r="Q1" s="77" t="s">
        <v>18</v>
      </c>
      <c r="R1" s="78"/>
      <c r="S1" s="79"/>
      <c r="T1" s="77" t="s">
        <v>19</v>
      </c>
      <c r="U1" s="78"/>
      <c r="V1" s="79"/>
    </row>
    <row r="2" spans="1:22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16</v>
      </c>
      <c r="J2" s="54" t="s">
        <v>17</v>
      </c>
      <c r="K2" s="55" t="s">
        <v>37</v>
      </c>
      <c r="L2" s="49" t="s">
        <v>36</v>
      </c>
      <c r="M2" s="56" t="s">
        <v>35</v>
      </c>
      <c r="N2" s="23" t="s">
        <v>7</v>
      </c>
      <c r="O2" s="9" t="s">
        <v>8</v>
      </c>
      <c r="P2" s="10" t="s">
        <v>9</v>
      </c>
      <c r="Q2" s="2" t="s">
        <v>10</v>
      </c>
      <c r="R2" s="3" t="s">
        <v>11</v>
      </c>
      <c r="S2" s="4" t="s">
        <v>12</v>
      </c>
      <c r="T2" s="2" t="s">
        <v>13</v>
      </c>
      <c r="U2" s="3" t="s">
        <v>14</v>
      </c>
      <c r="V2" s="4" t="s">
        <v>15</v>
      </c>
    </row>
    <row r="3" spans="1:22" ht="15.75" thickBot="1" x14ac:dyDescent="0.3">
      <c r="A3" s="19" t="s">
        <v>20</v>
      </c>
      <c r="B3" s="46">
        <v>0.32</v>
      </c>
      <c r="C3" s="47">
        <v>0.36</v>
      </c>
      <c r="D3" s="47">
        <v>90</v>
      </c>
      <c r="E3" s="47">
        <v>-45</v>
      </c>
      <c r="F3" s="48">
        <v>90</v>
      </c>
      <c r="G3" s="26">
        <f>180-$F3</f>
        <v>90</v>
      </c>
      <c r="H3" s="11">
        <f>$G3+$E3</f>
        <v>45</v>
      </c>
      <c r="I3" s="9">
        <v>0</v>
      </c>
      <c r="J3" s="20">
        <v>0</v>
      </c>
      <c r="K3" s="57">
        <v>0</v>
      </c>
      <c r="L3" s="50">
        <v>0</v>
      </c>
      <c r="M3" s="58">
        <v>0</v>
      </c>
      <c r="N3" s="26">
        <f>$B3*ABS(SIN($D3*PI()/180))*COS(($E3+$I3)*PI()/180)</f>
        <v>0.22627416997969524</v>
      </c>
      <c r="O3" s="71">
        <f>-$B3*COS($D3*PI()/180)</f>
        <v>-1.9602375278537921E-17</v>
      </c>
      <c r="P3" s="25">
        <f>$B3*ABS(SIN($D3*PI()/180))*SIN(($E3+$I3)*PI()/180)</f>
        <v>-0.22627416997969518</v>
      </c>
      <c r="Q3" s="24">
        <f>$C3*COS(($H3+$J3)*PI()/180)</f>
        <v>0.2545584412271571</v>
      </c>
      <c r="R3" s="11">
        <v>0</v>
      </c>
      <c r="S3" s="25">
        <f>$C3*SIN(($H3+$J3)*PI()/180)</f>
        <v>0.2545584412271571</v>
      </c>
      <c r="T3" s="24">
        <f>N3+Q3</f>
        <v>0.48083261120685233</v>
      </c>
      <c r="U3" s="11">
        <f t="shared" ref="U3" si="0">O3+R3</f>
        <v>-1.9602375278537921E-17</v>
      </c>
      <c r="V3" s="25">
        <f>P3+S3</f>
        <v>2.8284271247461912E-2</v>
      </c>
    </row>
    <row r="4" spans="1:22" ht="15.75" thickBot="1" x14ac:dyDescent="0.3">
      <c r="A4" s="5" t="s">
        <v>53</v>
      </c>
      <c r="B4" s="52">
        <f t="shared" ref="B4:H4" si="1">B3</f>
        <v>0.32</v>
      </c>
      <c r="C4" s="44">
        <f t="shared" si="1"/>
        <v>0.36</v>
      </c>
      <c r="D4" s="44">
        <f t="shared" si="1"/>
        <v>90</v>
      </c>
      <c r="E4" s="44">
        <f t="shared" si="1"/>
        <v>-45</v>
      </c>
      <c r="F4" s="44">
        <f t="shared" si="1"/>
        <v>90</v>
      </c>
      <c r="G4" s="1">
        <f t="shared" si="1"/>
        <v>90</v>
      </c>
      <c r="H4" s="21">
        <f t="shared" si="1"/>
        <v>45</v>
      </c>
      <c r="I4" s="45">
        <v>30</v>
      </c>
      <c r="J4" s="43">
        <f>I4</f>
        <v>30</v>
      </c>
      <c r="K4" s="59">
        <v>0</v>
      </c>
      <c r="L4" s="43">
        <v>0</v>
      </c>
      <c r="M4" s="53">
        <v>0</v>
      </c>
      <c r="N4" s="17">
        <f>$B4*ABS(SIN($D4*PI()/180))*COS(($E4+$I4)*PI()/180)</f>
        <v>0.30909626441250188</v>
      </c>
      <c r="O4" s="1">
        <f t="shared" ref="O4:O6" si="2">-$B4*COS($D4*PI()/180)</f>
        <v>-1.9602375278537921E-17</v>
      </c>
      <c r="P4" s="13">
        <f>$B4*ABS(SIN($D4*PI()/180))*SIN(($E4+$I4)*PI()/180)</f>
        <v>-8.2822094432806637E-2</v>
      </c>
      <c r="Q4" s="12">
        <f>$C4*COS(($H4+$J4)*PI()/180)</f>
        <v>9.3174856236907466E-2</v>
      </c>
      <c r="R4" s="1">
        <v>0</v>
      </c>
      <c r="S4" s="13">
        <f>$C4*SIN(($H4+$J4)*PI()/180)</f>
        <v>0.34773329746406456</v>
      </c>
      <c r="T4" s="12">
        <f>(N4+Q4)*B41</f>
        <v>0.40227112064940934</v>
      </c>
      <c r="U4" s="1">
        <f t="shared" ref="U4:U7" si="3">O4+R4</f>
        <v>-1.9602375278537921E-17</v>
      </c>
      <c r="V4" s="13">
        <f>P4+S4</f>
        <v>0.26491120303125792</v>
      </c>
    </row>
    <row r="5" spans="1:22" x14ac:dyDescent="0.25">
      <c r="A5" s="5" t="s">
        <v>54</v>
      </c>
      <c r="B5" s="12">
        <f t="shared" ref="B5:H5" si="4">B3</f>
        <v>0.32</v>
      </c>
      <c r="C5" s="1">
        <f t="shared" si="4"/>
        <v>0.36</v>
      </c>
      <c r="D5" s="1">
        <f t="shared" si="4"/>
        <v>90</v>
      </c>
      <c r="E5" s="1">
        <f t="shared" si="4"/>
        <v>-45</v>
      </c>
      <c r="F5" s="1">
        <f t="shared" si="4"/>
        <v>90</v>
      </c>
      <c r="G5" s="1">
        <f t="shared" si="4"/>
        <v>90</v>
      </c>
      <c r="H5" s="1">
        <f t="shared" si="4"/>
        <v>45</v>
      </c>
      <c r="I5" s="44">
        <f>-I4</f>
        <v>-30</v>
      </c>
      <c r="J5" s="21">
        <f>-I4</f>
        <v>-30</v>
      </c>
      <c r="K5" s="59">
        <v>0</v>
      </c>
      <c r="L5" s="43">
        <v>0</v>
      </c>
      <c r="M5" s="53">
        <v>0</v>
      </c>
      <c r="N5" s="17">
        <f>$B5*ABS(SIN($D5*PI()/180))*COS(($E5+$I5)*PI()/180)</f>
        <v>8.2822094432806637E-2</v>
      </c>
      <c r="O5" s="1">
        <f>-$B5*COS($D5*PI()/180)</f>
        <v>-1.9602375278537921E-17</v>
      </c>
      <c r="P5" s="13">
        <f>$B5*ABS(SIN($D5*PI()/180))*SIN(($E5+$I5)*PI()/180)</f>
        <v>-0.30909626441250188</v>
      </c>
      <c r="Q5" s="12">
        <f>$C5*COS(($H5+$J5)*PI()/180)</f>
        <v>0.34773329746406456</v>
      </c>
      <c r="R5" s="1">
        <v>0</v>
      </c>
      <c r="S5" s="13">
        <f>$C5*SIN(($H5+$J5)*PI()/180)</f>
        <v>9.3174856236907466E-2</v>
      </c>
      <c r="T5" s="12">
        <f>(N5+Q5)*B41</f>
        <v>0.4305553918968712</v>
      </c>
      <c r="U5" s="1">
        <f t="shared" si="3"/>
        <v>-1.9602375278537921E-17</v>
      </c>
      <c r="V5" s="13">
        <f t="shared" ref="V5:V7" si="5">P5+S5</f>
        <v>-0.21592140817559441</v>
      </c>
    </row>
    <row r="6" spans="1:22" x14ac:dyDescent="0.25">
      <c r="A6" s="6" t="s">
        <v>55</v>
      </c>
      <c r="B6" s="12">
        <f t="shared" ref="B6:H6" si="6">B3</f>
        <v>0.32</v>
      </c>
      <c r="C6" s="1">
        <f t="shared" si="6"/>
        <v>0.36</v>
      </c>
      <c r="D6" s="1">
        <f t="shared" si="6"/>
        <v>90</v>
      </c>
      <c r="E6" s="1">
        <f t="shared" si="6"/>
        <v>-45</v>
      </c>
      <c r="F6" s="1">
        <f t="shared" si="6"/>
        <v>90</v>
      </c>
      <c r="G6" s="1">
        <f t="shared" si="6"/>
        <v>90</v>
      </c>
      <c r="H6" s="1">
        <f t="shared" si="6"/>
        <v>45</v>
      </c>
      <c r="I6" s="1">
        <f>I4</f>
        <v>30</v>
      </c>
      <c r="J6" s="21">
        <f>-I4</f>
        <v>-30</v>
      </c>
      <c r="K6" s="59">
        <v>0</v>
      </c>
      <c r="L6" s="43">
        <v>0</v>
      </c>
      <c r="M6" s="53">
        <v>0</v>
      </c>
      <c r="N6" s="17">
        <f>$B6*ABS(SIN($D6*PI()/180))*COS(($E6+$I6)*PI()/180)</f>
        <v>0.30909626441250188</v>
      </c>
      <c r="O6" s="1">
        <f t="shared" si="2"/>
        <v>-1.9602375278537921E-17</v>
      </c>
      <c r="P6" s="13">
        <f>$B6*ABS(SIN($D6*PI()/180))*SIN(($E6+$I6)*PI()/180)</f>
        <v>-8.2822094432806637E-2</v>
      </c>
      <c r="Q6" s="12">
        <f>$C6*COS(($H6+$J6)*PI()/180)</f>
        <v>0.34773329746406456</v>
      </c>
      <c r="R6" s="1">
        <v>0</v>
      </c>
      <c r="S6" s="13">
        <f t="shared" ref="S6:S7" si="7">$C6*SIN(($H6+$J6)*PI()/180)</f>
        <v>9.3174856236907466E-2</v>
      </c>
      <c r="T6" s="12">
        <f>(N6+Q6)*B41</f>
        <v>0.65682956187656649</v>
      </c>
      <c r="U6" s="1">
        <f t="shared" si="3"/>
        <v>-1.9602375278537921E-17</v>
      </c>
      <c r="V6" s="13">
        <f t="shared" si="5"/>
        <v>1.035276180410083E-2</v>
      </c>
    </row>
    <row r="7" spans="1:22" ht="15.75" thickBot="1" x14ac:dyDescent="0.3">
      <c r="A7" s="7" t="s">
        <v>56</v>
      </c>
      <c r="B7" s="14">
        <f t="shared" ref="B7:H7" si="8">B3</f>
        <v>0.32</v>
      </c>
      <c r="C7" s="15">
        <f t="shared" si="8"/>
        <v>0.36</v>
      </c>
      <c r="D7" s="15">
        <f t="shared" si="8"/>
        <v>90</v>
      </c>
      <c r="E7" s="15">
        <f t="shared" si="8"/>
        <v>-45</v>
      </c>
      <c r="F7" s="15">
        <f t="shared" si="8"/>
        <v>90</v>
      </c>
      <c r="G7" s="15">
        <f t="shared" si="8"/>
        <v>90</v>
      </c>
      <c r="H7" s="15">
        <f t="shared" si="8"/>
        <v>45</v>
      </c>
      <c r="I7" s="15">
        <f>-I4</f>
        <v>-30</v>
      </c>
      <c r="J7" s="22">
        <f>I4</f>
        <v>30</v>
      </c>
      <c r="K7" s="60">
        <v>0</v>
      </c>
      <c r="L7" s="51">
        <v>0</v>
      </c>
      <c r="M7" s="61">
        <v>0</v>
      </c>
      <c r="N7" s="18">
        <f>$B7*ABS(SIN($D7*PI()/180))*COS(($E7+$I7)*PI()/180)</f>
        <v>8.2822094432806637E-2</v>
      </c>
      <c r="O7" s="15">
        <f>-$B7*COS($D7*PI()/180)</f>
        <v>-1.9602375278537921E-17</v>
      </c>
      <c r="P7" s="16">
        <f>$B7*ABS(SIN($D7*PI()/180))*SIN(($E7+$I7)*PI()/180)</f>
        <v>-0.30909626441250188</v>
      </c>
      <c r="Q7" s="14">
        <f>$C7*COS(($H7+$J7)*PI()/180)</f>
        <v>9.3174856236907466E-2</v>
      </c>
      <c r="R7" s="15">
        <v>0</v>
      </c>
      <c r="S7" s="16">
        <f t="shared" si="7"/>
        <v>0.34773329746406456</v>
      </c>
      <c r="T7" s="14">
        <f>(N7+Q7)*B41</f>
        <v>0.1759969506697141</v>
      </c>
      <c r="U7" s="15">
        <f t="shared" si="3"/>
        <v>-1.9602375278537921E-17</v>
      </c>
      <c r="V7" s="16">
        <f t="shared" si="5"/>
        <v>3.8637033051562686E-2</v>
      </c>
    </row>
    <row r="9" spans="1:22" ht="15.75" thickBot="1" x14ac:dyDescent="0.3"/>
    <row r="10" spans="1:22" x14ac:dyDescent="0.25">
      <c r="A10" s="27" t="s">
        <v>21</v>
      </c>
      <c r="B10" s="28">
        <f>(V5-V4)/(T5-T4)</f>
        <v>-17.000000000000028</v>
      </c>
      <c r="C10" s="27" t="s">
        <v>23</v>
      </c>
      <c r="D10" s="29">
        <f>V4-B10*T4</f>
        <v>7.1035202540712286</v>
      </c>
    </row>
    <row r="11" spans="1:22" ht="15.75" thickBot="1" x14ac:dyDescent="0.3">
      <c r="A11" s="30" t="s">
        <v>22</v>
      </c>
      <c r="B11" s="31">
        <f>(V6-V7)/(T6-T7)</f>
        <v>-5.8823529411764601E-2</v>
      </c>
      <c r="C11" s="30" t="s">
        <v>24</v>
      </c>
      <c r="D11" s="32">
        <f>V6-B11*T6</f>
        <v>4.8989794855663495E-2</v>
      </c>
    </row>
    <row r="13" spans="1:22" ht="15.75" thickBot="1" x14ac:dyDescent="0.3"/>
    <row r="14" spans="1:22" ht="15.75" thickBot="1" x14ac:dyDescent="0.3">
      <c r="B14" s="77" t="s">
        <v>38</v>
      </c>
      <c r="C14" s="78"/>
      <c r="D14" s="79"/>
    </row>
    <row r="15" spans="1:22" ht="15.75" thickBot="1" x14ac:dyDescent="0.3">
      <c r="B15" s="33" t="s">
        <v>25</v>
      </c>
      <c r="C15" s="34" t="s">
        <v>26</v>
      </c>
      <c r="D15" s="35" t="s">
        <v>27</v>
      </c>
    </row>
    <row r="16" spans="1:22" ht="15.75" thickBot="1" x14ac:dyDescent="0.3">
      <c r="B16" s="36">
        <f>(D11-D10)/(B10-B11)</f>
        <v>0.4164132562731403</v>
      </c>
      <c r="C16" s="37">
        <f>U3</f>
        <v>-1.9602375278537921E-17</v>
      </c>
      <c r="D16" s="38">
        <f>B10*B16+D10</f>
        <v>2.4494897427831397E-2</v>
      </c>
    </row>
    <row r="17" spans="1:6" ht="15.75" thickBot="1" x14ac:dyDescent="0.3">
      <c r="F17" s="40" t="s">
        <v>31</v>
      </c>
    </row>
    <row r="18" spans="1:6" x14ac:dyDescent="0.25">
      <c r="A18" s="19" t="s">
        <v>28</v>
      </c>
      <c r="B18" s="26">
        <f>T5-T4</f>
        <v>2.8284271247461856E-2</v>
      </c>
      <c r="C18" s="11">
        <f>U5-U4</f>
        <v>0</v>
      </c>
      <c r="D18" s="25">
        <f>V5-V4</f>
        <v>-0.48083261120685233</v>
      </c>
      <c r="F18" s="39">
        <f>SQRT(B18*B18+C18*C18+D18*D18)</f>
        <v>0.48166378315169184</v>
      </c>
    </row>
    <row r="19" spans="1:6" ht="15.75" thickBot="1" x14ac:dyDescent="0.3">
      <c r="A19" s="7" t="s">
        <v>29</v>
      </c>
      <c r="B19" s="18">
        <f>T6-T7</f>
        <v>0.48083261120685239</v>
      </c>
      <c r="C19" s="15">
        <f>U6-U7</f>
        <v>0</v>
      </c>
      <c r="D19" s="16">
        <f>V6-V7</f>
        <v>-2.8284271247461856E-2</v>
      </c>
      <c r="F19" s="7">
        <f>SQRT(B19*B19+C19*C19+D19*D19)</f>
        <v>0.48166378315169189</v>
      </c>
    </row>
    <row r="20" spans="1:6" ht="15.75" thickBot="1" x14ac:dyDescent="0.3"/>
    <row r="21" spans="1:6" ht="15.75" thickBot="1" x14ac:dyDescent="0.3">
      <c r="A21" s="2" t="s">
        <v>30</v>
      </c>
      <c r="B21" s="4">
        <f>SUMPRODUCT(B18:D18,B19:D19)</f>
        <v>2.719999999999996E-2</v>
      </c>
      <c r="D21" s="41" t="s">
        <v>32</v>
      </c>
      <c r="E21" s="42">
        <f>(180/PI())*ACOS(B21/(F18*F19))</f>
        <v>83.267078673140418</v>
      </c>
    </row>
    <row r="22" spans="1:6" ht="15.75" thickBot="1" x14ac:dyDescent="0.3"/>
    <row r="23" spans="1:6" ht="15.75" thickBot="1" x14ac:dyDescent="0.3">
      <c r="C23" s="65" t="s">
        <v>41</v>
      </c>
      <c r="D23" s="66" t="s">
        <v>40</v>
      </c>
      <c r="E23" s="67" t="s">
        <v>39</v>
      </c>
    </row>
    <row r="24" spans="1:6" x14ac:dyDescent="0.25">
      <c r="A24" s="80" t="str">
        <f>A3</f>
        <v>point R</v>
      </c>
      <c r="B24" s="68" t="s">
        <v>42</v>
      </c>
      <c r="C24" s="49">
        <f>K3*B41</f>
        <v>0</v>
      </c>
      <c r="D24" s="49">
        <f>L3*B41</f>
        <v>0</v>
      </c>
      <c r="E24" s="56">
        <f>M3*B41</f>
        <v>0</v>
      </c>
    </row>
    <row r="25" spans="1:6" x14ac:dyDescent="0.25">
      <c r="A25" s="81"/>
      <c r="B25" s="69" t="s">
        <v>43</v>
      </c>
      <c r="C25">
        <f>N3*B41</f>
        <v>0.22627416997969524</v>
      </c>
      <c r="D25" s="73">
        <f>O3</f>
        <v>-1.9602375278537921E-17</v>
      </c>
      <c r="E25" s="62">
        <f>P3</f>
        <v>-0.22627416997969518</v>
      </c>
    </row>
    <row r="26" spans="1:6" ht="15.75" thickBot="1" x14ac:dyDescent="0.3">
      <c r="A26" s="82"/>
      <c r="B26" s="70" t="s">
        <v>44</v>
      </c>
      <c r="C26" s="63">
        <f>T3*B41</f>
        <v>0.48083261120685233</v>
      </c>
      <c r="D26" s="63">
        <f>U3</f>
        <v>-1.9602375278537921E-17</v>
      </c>
      <c r="E26" s="64">
        <f>V3</f>
        <v>2.8284271247461912E-2</v>
      </c>
    </row>
    <row r="27" spans="1:6" x14ac:dyDescent="0.25">
      <c r="A27" s="80" t="str">
        <f>A4</f>
        <v>point ++</v>
      </c>
      <c r="B27" s="68" t="s">
        <v>42</v>
      </c>
      <c r="C27" s="49">
        <f>K4*B41</f>
        <v>0</v>
      </c>
      <c r="D27" s="49">
        <f>L4*B41</f>
        <v>0</v>
      </c>
      <c r="E27" s="56">
        <f>M4*B41</f>
        <v>0</v>
      </c>
    </row>
    <row r="28" spans="1:6" x14ac:dyDescent="0.25">
      <c r="A28" s="81"/>
      <c r="B28" s="69" t="s">
        <v>43</v>
      </c>
      <c r="C28">
        <f>N4*B41</f>
        <v>0.30909626441250188</v>
      </c>
      <c r="D28">
        <f>O4</f>
        <v>-1.9602375278537921E-17</v>
      </c>
      <c r="E28" s="62">
        <f>P4</f>
        <v>-8.2822094432806637E-2</v>
      </c>
    </row>
    <row r="29" spans="1:6" ht="15.75" thickBot="1" x14ac:dyDescent="0.3">
      <c r="A29" s="82"/>
      <c r="B29" s="70" t="s">
        <v>44</v>
      </c>
      <c r="C29" s="63">
        <f>T4</f>
        <v>0.40227112064940934</v>
      </c>
      <c r="D29" s="63">
        <f>U4</f>
        <v>-1.9602375278537921E-17</v>
      </c>
      <c r="E29" s="64">
        <f>V4</f>
        <v>0.26491120303125792</v>
      </c>
    </row>
    <row r="30" spans="1:6" x14ac:dyDescent="0.25">
      <c r="A30" s="80" t="str">
        <f>A5</f>
        <v>point --</v>
      </c>
      <c r="B30" s="68" t="s">
        <v>42</v>
      </c>
      <c r="C30" s="49">
        <f>K5*B41</f>
        <v>0</v>
      </c>
      <c r="D30" s="49">
        <f>L5*B41</f>
        <v>0</v>
      </c>
      <c r="E30" s="56">
        <f>M5*B41</f>
        <v>0</v>
      </c>
    </row>
    <row r="31" spans="1:6" x14ac:dyDescent="0.25">
      <c r="A31" s="81"/>
      <c r="B31" s="69" t="s">
        <v>43</v>
      </c>
      <c r="C31">
        <f>N5*B41</f>
        <v>8.2822094432806637E-2</v>
      </c>
      <c r="D31">
        <f>O5</f>
        <v>-1.9602375278537921E-17</v>
      </c>
      <c r="E31" s="62">
        <f>P5</f>
        <v>-0.30909626441250188</v>
      </c>
    </row>
    <row r="32" spans="1:6" ht="15.75" thickBot="1" x14ac:dyDescent="0.3">
      <c r="A32" s="82"/>
      <c r="B32" s="70" t="s">
        <v>44</v>
      </c>
      <c r="C32" s="63">
        <f>T5</f>
        <v>0.4305553918968712</v>
      </c>
      <c r="D32" s="63">
        <f>U5</f>
        <v>-1.9602375278537921E-17</v>
      </c>
      <c r="E32" s="64">
        <f>V5</f>
        <v>-0.21592140817559441</v>
      </c>
    </row>
    <row r="33" spans="1:5" x14ac:dyDescent="0.25">
      <c r="A33" s="80" t="str">
        <f>A6</f>
        <v>point +-</v>
      </c>
      <c r="B33" s="68" t="s">
        <v>42</v>
      </c>
      <c r="C33" s="49">
        <f>K6*B41</f>
        <v>0</v>
      </c>
      <c r="D33" s="49">
        <f>L6*B41</f>
        <v>0</v>
      </c>
      <c r="E33" s="56">
        <f>M6*B41</f>
        <v>0</v>
      </c>
    </row>
    <row r="34" spans="1:5" x14ac:dyDescent="0.25">
      <c r="A34" s="81"/>
      <c r="B34" s="69" t="s">
        <v>43</v>
      </c>
      <c r="C34">
        <f>N6*B41</f>
        <v>0.30909626441250188</v>
      </c>
      <c r="D34">
        <f>O6</f>
        <v>-1.9602375278537921E-17</v>
      </c>
      <c r="E34" s="62">
        <f>P6</f>
        <v>-8.2822094432806637E-2</v>
      </c>
    </row>
    <row r="35" spans="1:5" ht="15.75" thickBot="1" x14ac:dyDescent="0.3">
      <c r="A35" s="82"/>
      <c r="B35" s="70" t="s">
        <v>44</v>
      </c>
      <c r="C35" s="63">
        <f>T6</f>
        <v>0.65682956187656649</v>
      </c>
      <c r="D35" s="63">
        <f>U6</f>
        <v>-1.9602375278537921E-17</v>
      </c>
      <c r="E35" s="64">
        <f>V6</f>
        <v>1.035276180410083E-2</v>
      </c>
    </row>
    <row r="36" spans="1:5" x14ac:dyDescent="0.25">
      <c r="A36" s="80" t="str">
        <f>A7</f>
        <v>point -+</v>
      </c>
      <c r="B36" s="68" t="s">
        <v>42</v>
      </c>
      <c r="C36" s="49">
        <f>K7*B41</f>
        <v>0</v>
      </c>
      <c r="D36" s="49">
        <f>L7*B41</f>
        <v>0</v>
      </c>
      <c r="E36" s="56">
        <f>M7*B41</f>
        <v>0</v>
      </c>
    </row>
    <row r="37" spans="1:5" x14ac:dyDescent="0.25">
      <c r="A37" s="81"/>
      <c r="B37" s="69" t="s">
        <v>43</v>
      </c>
      <c r="C37">
        <f>N7*B41</f>
        <v>8.2822094432806637E-2</v>
      </c>
      <c r="D37">
        <f>O7</f>
        <v>-1.9602375278537921E-17</v>
      </c>
      <c r="E37" s="62">
        <f>P7</f>
        <v>-0.30909626441250188</v>
      </c>
    </row>
    <row r="38" spans="1:5" ht="15.75" thickBot="1" x14ac:dyDescent="0.3">
      <c r="A38" s="82"/>
      <c r="B38" s="70" t="s">
        <v>44</v>
      </c>
      <c r="C38" s="63">
        <f>T7</f>
        <v>0.1759969506697141</v>
      </c>
      <c r="D38" s="63">
        <f>U7</f>
        <v>-1.9602375278537921E-17</v>
      </c>
      <c r="E38" s="64">
        <f>V7</f>
        <v>3.8637033051562686E-2</v>
      </c>
    </row>
    <row r="40" spans="1:5" ht="15.75" thickBot="1" x14ac:dyDescent="0.3">
      <c r="A40" s="74" t="s">
        <v>46</v>
      </c>
    </row>
    <row r="41" spans="1:5" ht="15.75" thickBot="1" x14ac:dyDescent="0.3">
      <c r="A41" s="72" t="s">
        <v>45</v>
      </c>
      <c r="B41" s="4">
        <v>1</v>
      </c>
    </row>
  </sheetData>
  <mergeCells count="10">
    <mergeCell ref="A24:A26"/>
    <mergeCell ref="A27:A29"/>
    <mergeCell ref="A30:A32"/>
    <mergeCell ref="A33:A35"/>
    <mergeCell ref="A36:A38"/>
    <mergeCell ref="N1:P1"/>
    <mergeCell ref="Q1:S1"/>
    <mergeCell ref="T1:V1"/>
    <mergeCell ref="K1:M1"/>
    <mergeCell ref="B14:D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9D6-781F-49E6-B1BF-96C6DDAA3E41}">
  <dimension ref="A1:E11"/>
  <sheetViews>
    <sheetView workbookViewId="0">
      <selection activeCell="H9" sqref="H9"/>
    </sheetView>
  </sheetViews>
  <sheetFormatPr defaultRowHeight="15" x14ac:dyDescent="0.25"/>
  <cols>
    <col min="1" max="1" width="13.140625" bestFit="1" customWidth="1"/>
    <col min="2" max="2" width="9.5703125" customWidth="1"/>
  </cols>
  <sheetData>
    <row r="1" spans="1:5" x14ac:dyDescent="0.25">
      <c r="A1" t="s">
        <v>59</v>
      </c>
      <c r="B1" t="s">
        <v>47</v>
      </c>
      <c r="C1" t="s">
        <v>41</v>
      </c>
      <c r="D1" t="s">
        <v>39</v>
      </c>
      <c r="E1" t="s">
        <v>45</v>
      </c>
    </row>
    <row r="2" spans="1:5" x14ac:dyDescent="0.25">
      <c r="A2" t="s">
        <v>48</v>
      </c>
      <c r="B2" t="s">
        <v>57</v>
      </c>
      <c r="C2">
        <f>XLSX!C25</f>
        <v>0.22627416997969524</v>
      </c>
      <c r="D2">
        <f>XLSX!E25</f>
        <v>-0.22627416997969518</v>
      </c>
      <c r="E2">
        <f>XLSX!B$41</f>
        <v>1</v>
      </c>
    </row>
    <row r="3" spans="1:5" x14ac:dyDescent="0.25">
      <c r="A3" t="s">
        <v>48</v>
      </c>
      <c r="B3" t="s">
        <v>58</v>
      </c>
      <c r="C3">
        <f>XLSX!C26</f>
        <v>0.48083261120685233</v>
      </c>
      <c r="D3">
        <f>XLSX!E26</f>
        <v>2.8284271247461912E-2</v>
      </c>
      <c r="E3">
        <f>XLSX!B$41</f>
        <v>1</v>
      </c>
    </row>
    <row r="4" spans="1:5" x14ac:dyDescent="0.25">
      <c r="A4" t="s">
        <v>49</v>
      </c>
      <c r="B4" t="s">
        <v>57</v>
      </c>
      <c r="C4">
        <f>XLSX!C28</f>
        <v>0.30909626441250188</v>
      </c>
      <c r="D4">
        <f>XLSX!E28</f>
        <v>-8.2822094432806637E-2</v>
      </c>
      <c r="E4">
        <f>XLSX!B$41</f>
        <v>1</v>
      </c>
    </row>
    <row r="5" spans="1:5" x14ac:dyDescent="0.25">
      <c r="A5" t="s">
        <v>49</v>
      </c>
      <c r="B5" t="s">
        <v>58</v>
      </c>
      <c r="C5">
        <f>XLSX!C29</f>
        <v>0.40227112064940934</v>
      </c>
      <c r="D5">
        <f>XLSX!E29</f>
        <v>0.26491120303125792</v>
      </c>
      <c r="E5">
        <f>XLSX!B$41</f>
        <v>1</v>
      </c>
    </row>
    <row r="6" spans="1:5" x14ac:dyDescent="0.25">
      <c r="A6" t="s">
        <v>50</v>
      </c>
      <c r="B6" t="s">
        <v>57</v>
      </c>
      <c r="C6">
        <f>XLSX!C31</f>
        <v>8.2822094432806637E-2</v>
      </c>
      <c r="D6">
        <f>XLSX!E31</f>
        <v>-0.30909626441250188</v>
      </c>
      <c r="E6">
        <f>XLSX!B$41</f>
        <v>1</v>
      </c>
    </row>
    <row r="7" spans="1:5" x14ac:dyDescent="0.25">
      <c r="A7" t="s">
        <v>50</v>
      </c>
      <c r="B7" t="s">
        <v>58</v>
      </c>
      <c r="C7">
        <f>XLSX!C32</f>
        <v>0.4305553918968712</v>
      </c>
      <c r="D7">
        <f>XLSX!E32</f>
        <v>-0.21592140817559441</v>
      </c>
      <c r="E7">
        <f>XLSX!B$41</f>
        <v>1</v>
      </c>
    </row>
    <row r="8" spans="1:5" x14ac:dyDescent="0.25">
      <c r="A8" t="s">
        <v>51</v>
      </c>
      <c r="B8" t="s">
        <v>57</v>
      </c>
      <c r="C8">
        <f>XLSX!C34</f>
        <v>0.30909626441250188</v>
      </c>
      <c r="D8">
        <f>XLSX!E34</f>
        <v>-8.2822094432806637E-2</v>
      </c>
      <c r="E8">
        <f>XLSX!B$41</f>
        <v>1</v>
      </c>
    </row>
    <row r="9" spans="1:5" x14ac:dyDescent="0.25">
      <c r="A9" t="s">
        <v>51</v>
      </c>
      <c r="B9" t="s">
        <v>58</v>
      </c>
      <c r="C9">
        <f>XLSX!C35</f>
        <v>0.65682956187656649</v>
      </c>
      <c r="D9">
        <f>XLSX!E35</f>
        <v>1.035276180410083E-2</v>
      </c>
      <c r="E9">
        <f>XLSX!B$41</f>
        <v>1</v>
      </c>
    </row>
    <row r="10" spans="1:5" x14ac:dyDescent="0.25">
      <c r="A10" t="s">
        <v>52</v>
      </c>
      <c r="B10" t="s">
        <v>57</v>
      </c>
      <c r="C10">
        <f>XLSX!C37</f>
        <v>8.2822094432806637E-2</v>
      </c>
      <c r="D10">
        <f>XLSX!E37</f>
        <v>-0.30909626441250188</v>
      </c>
      <c r="E10">
        <f>XLSX!B$41</f>
        <v>1</v>
      </c>
    </row>
    <row r="11" spans="1:5" x14ac:dyDescent="0.25">
      <c r="A11" t="s">
        <v>52</v>
      </c>
      <c r="B11" t="s">
        <v>58</v>
      </c>
      <c r="C11">
        <f>XLSX!C38</f>
        <v>0.1759969506697141</v>
      </c>
      <c r="D11">
        <f>XLSX!E38</f>
        <v>3.8637033051562686E-2</v>
      </c>
      <c r="E11">
        <f>XLSX!B$41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XLSX</vt:lpstr>
      <vt:lpstr>CSVforUnity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2023-03-22T14:59:58Z</dcterms:modified>
</cp:coreProperties>
</file>