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eterinaria\company\"/>
    </mc:Choice>
  </mc:AlternateContent>
  <xr:revisionPtr revIDLastSave="0" documentId="13_ncr:1_{A9E3827A-820E-43D7-8553-64B7312DDD51}" xr6:coauthVersionLast="47" xr6:coauthVersionMax="47" xr10:uidLastSave="{00000000-0000-0000-0000-000000000000}"/>
  <bookViews>
    <workbookView xWindow="-120" yWindow="-120" windowWidth="20730" windowHeight="11040" firstSheet="11" activeTab="16" xr2:uid="{CE282CD9-DD24-4C08-8996-3C3BF555DC78}"/>
  </bookViews>
  <sheets>
    <sheet name="animales" sheetId="8" r:id="rId1"/>
    <sheet name="razas" sheetId="9" r:id="rId2"/>
    <sheet name="propietarios" sheetId="10" r:id="rId3"/>
    <sheet name="mascotas" sheetId="7" r:id="rId4"/>
    <sheet name="proveedores" sheetId="13" r:id="rId5"/>
    <sheet name="alimentos_proveedor" sheetId="1" r:id="rId6"/>
    <sheet name="productos_proveedor" sheetId="19" r:id="rId7"/>
    <sheet name="medicamentos_proveedor" sheetId="6" r:id="rId8"/>
    <sheet name="factura" sheetId="12" r:id="rId9"/>
    <sheet name="articulos_factura" sheetId="14" r:id="rId10"/>
    <sheet name="vacuna_expediente" sheetId="11" r:id="rId11"/>
    <sheet name="empleados" sheetId="3" r:id="rId12"/>
    <sheet name="detalle_nomina" sheetId="5" r:id="rId13"/>
    <sheet name="formas_pago" sheetId="15" r:id="rId14"/>
    <sheet name="ticket" sheetId="16" r:id="rId15"/>
    <sheet name="detalle_ticket" sheetId="18" r:id="rId16"/>
    <sheet name="pago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7" l="1"/>
  <c r="E4" i="17"/>
  <c r="E2" i="17"/>
  <c r="E3" i="17"/>
  <c r="C2" i="16"/>
  <c r="E2" i="16"/>
  <c r="F2" i="19"/>
  <c r="E2" i="14"/>
  <c r="E3" i="14"/>
  <c r="E4" i="14"/>
  <c r="E5" i="14"/>
  <c r="E6" i="14"/>
  <c r="E7" i="14"/>
  <c r="E8" i="14"/>
  <c r="H2" i="6"/>
  <c r="H3" i="6"/>
  <c r="G4" i="1"/>
  <c r="G3" i="1"/>
  <c r="F2" i="18"/>
  <c r="F3" i="18"/>
  <c r="F2" i="13"/>
  <c r="G2" i="1"/>
  <c r="G5" i="1"/>
  <c r="D2" i="15"/>
  <c r="E2" i="12"/>
  <c r="G2" i="10"/>
  <c r="E3" i="11"/>
  <c r="E2" i="11"/>
  <c r="G2" i="7"/>
  <c r="E2" i="9"/>
  <c r="E4" i="9"/>
  <c r="E3" i="9"/>
  <c r="C2" i="8"/>
  <c r="C4" i="5"/>
  <c r="D4" i="5"/>
  <c r="C3" i="5"/>
  <c r="D3" i="5"/>
  <c r="J2" i="3"/>
  <c r="J3" i="3"/>
  <c r="D2" i="5"/>
  <c r="C2" i="5"/>
  <c r="G2" i="5" l="1"/>
  <c r="G3" i="5"/>
  <c r="G4" i="5"/>
</calcChain>
</file>

<file path=xl/sharedStrings.xml><?xml version="1.0" encoding="utf-8"?>
<sst xmlns="http://schemas.openxmlformats.org/spreadsheetml/2006/main" count="141" uniqueCount="91">
  <si>
    <t>id_alimento</t>
  </si>
  <si>
    <t>nombre</t>
  </si>
  <si>
    <t>monto</t>
  </si>
  <si>
    <t>gramaje</t>
  </si>
  <si>
    <t>descripcion</t>
  </si>
  <si>
    <t>ALIMENTO PARA PERROS ADULTO, CON RES Y VEGETALES</t>
  </si>
  <si>
    <t>ALIMENTO PARA PERROS ADULTOS DE RAZAS MEDIANAS Y GRANDES</t>
  </si>
  <si>
    <t>COMIDA PARA GATO ADULTO, HOGAREÑO</t>
  </si>
  <si>
    <t>CROQUETAS PARA PERROS GRANDES, MAXI ADULT</t>
  </si>
  <si>
    <t>GANADOR 25KG</t>
  </si>
  <si>
    <t>ROYAL CANIN 15.8KG</t>
  </si>
  <si>
    <t>PURINA CAT CHOW 3KG</t>
  </si>
  <si>
    <t>SQL</t>
  </si>
  <si>
    <t>id_puesto</t>
  </si>
  <si>
    <t>id_empleado</t>
  </si>
  <si>
    <t>rfc</t>
  </si>
  <si>
    <t>apellido_p</t>
  </si>
  <si>
    <t>apellido_m</t>
  </si>
  <si>
    <t>fecha_ini</t>
  </si>
  <si>
    <t>jor_ini</t>
  </si>
  <si>
    <t>jor_fin</t>
  </si>
  <si>
    <t>FAGK030518TU1</t>
  </si>
  <si>
    <t>KEVIN ALEJANDRO</t>
  </si>
  <si>
    <t>FRANCISCO</t>
  </si>
  <si>
    <t>GONZALEZ</t>
  </si>
  <si>
    <t>LUIS</t>
  </si>
  <si>
    <t>HURTADO</t>
  </si>
  <si>
    <t>GOMEZ</t>
  </si>
  <si>
    <t>HUGL030202A12</t>
  </si>
  <si>
    <t>id_proveedor</t>
  </si>
  <si>
    <t>telefono</t>
  </si>
  <si>
    <t>cns_nomina</t>
  </si>
  <si>
    <t>fecha_inicio</t>
  </si>
  <si>
    <t>fecha_fin</t>
  </si>
  <si>
    <t>total_horas</t>
  </si>
  <si>
    <t>total_bono</t>
  </si>
  <si>
    <t>id_medicamento</t>
  </si>
  <si>
    <t>laboratorio</t>
  </si>
  <si>
    <t>via</t>
  </si>
  <si>
    <t>Cancino</t>
  </si>
  <si>
    <t>intravenosa</t>
  </si>
  <si>
    <t>id_animal</t>
  </si>
  <si>
    <t>id_raza</t>
  </si>
  <si>
    <t>total_adopcion</t>
  </si>
  <si>
    <t>minino</t>
  </si>
  <si>
    <t>abisino</t>
  </si>
  <si>
    <t>azul ruso</t>
  </si>
  <si>
    <t>bailanes</t>
  </si>
  <si>
    <t>id_propietario</t>
  </si>
  <si>
    <t>alejandro</t>
  </si>
  <si>
    <t>perez</t>
  </si>
  <si>
    <t>chavez</t>
  </si>
  <si>
    <t>PECA121203TU1</t>
  </si>
  <si>
    <t>id_mascota</t>
  </si>
  <si>
    <t>fecha_nacimiento</t>
  </si>
  <si>
    <t>sexo</t>
  </si>
  <si>
    <t>macho</t>
  </si>
  <si>
    <t>cns_vacuna</t>
  </si>
  <si>
    <t>fecha_vacuna</t>
  </si>
  <si>
    <t>Paracetamol</t>
  </si>
  <si>
    <t>oral</t>
  </si>
  <si>
    <t>id_factura</t>
  </si>
  <si>
    <t>fecha_factura</t>
  </si>
  <si>
    <t>monto_total</t>
  </si>
  <si>
    <t>dirección</t>
  </si>
  <si>
    <t>JUAN LUIS GONZALEZ VILLALOBOS</t>
  </si>
  <si>
    <t>AL LADO DE UN SEMAFORO</t>
  </si>
  <si>
    <t>962 222 2222</t>
  </si>
  <si>
    <t>PATRON</t>
  </si>
  <si>
    <t>cantidad</t>
  </si>
  <si>
    <t>subtotal</t>
  </si>
  <si>
    <t>No_cuenta</t>
  </si>
  <si>
    <t>1234 9890 1412 3312</t>
  </si>
  <si>
    <t>idp</t>
  </si>
  <si>
    <t>id_forma_pago</t>
  </si>
  <si>
    <t>comision</t>
  </si>
  <si>
    <t>VISA</t>
  </si>
  <si>
    <t>id_ticket</t>
  </si>
  <si>
    <t>fecha_cobro</t>
  </si>
  <si>
    <t>hora_cobro</t>
  </si>
  <si>
    <t>cns_pago</t>
  </si>
  <si>
    <t>cns_detalle</t>
  </si>
  <si>
    <t>id_articulo</t>
  </si>
  <si>
    <t>PEDIGREE 17KG</t>
  </si>
  <si>
    <t>gato</t>
  </si>
  <si>
    <t>CARRANZA</t>
  </si>
  <si>
    <t>sabino</t>
  </si>
  <si>
    <t>id_articulo_proveedor</t>
  </si>
  <si>
    <t>tipo</t>
  </si>
  <si>
    <t>hueso canin</t>
  </si>
  <si>
    <t>juguete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</si>
</sst>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7549D4-2296-4653-8D5D-193F5D9D27E5}" name="Tabla7" displayName="Tabla7" ref="A1:C2" totalsRowShown="0">
  <autoFilter ref="A1:C2" xr:uid="{017549D4-2296-4653-8D5D-193F5D9D27E5}"/>
  <tableColumns count="3">
    <tableColumn id="1" xr3:uid="{C5D53924-CDB9-4901-B2CD-037A0C834413}" name="id_animal"/>
    <tableColumn id="2" xr3:uid="{8E974915-B310-4C8E-B1F1-D0382BFF5338}" name="nombre"/>
    <tableColumn id="3" xr3:uid="{9C506346-26E5-4DEA-874F-A7DA89CAA28E}" name="SQL">
      <calculatedColumnFormula>_xlfn.CONCAT("SELECT agranimal(ARRAY['",Tabla7[[#This Row],[nombre]],"']);")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132020-5237-4180-9006-90F5C687E0D3}" name="Tabla14" displayName="Tabla14" ref="A1:E8" totalsRowShown="0">
  <autoFilter ref="A1:E8" xr:uid="{65132020-5237-4180-9006-90F5C687E0D3}"/>
  <tableColumns count="5">
    <tableColumn id="1" xr3:uid="{531CA546-6231-4B36-B3F2-257BF5F1CEEC}" name="cantidad"/>
    <tableColumn id="2" xr3:uid="{1BC0BC70-2453-483B-A24C-1527367A4713}" name="subtotal"/>
    <tableColumn id="3" xr3:uid="{DC11F9C3-F681-40AE-9826-D54CA5B65249}" name="id_articulo"/>
    <tableColumn id="4" xr3:uid="{C9FEA2BC-44B2-46ED-8124-FA2C099E421D}" name="id_factura"/>
    <tableColumn id="5" xr3:uid="{429E002D-E22E-4D5D-A094-C0B8EE3560E8}" name="SQL" dataDxfId="3">
      <calculatedColumnFormula>_xlfn.CONCAT("CALL agrDetalle_factura(ARRAY['",Tabla14[[#This Row],[cantidad]],"','",Tabla14[[#This Row],[id_articulo]],"','",Tabla14[[#This Row],[id_factura]],"']);")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2C37C0-AAC9-4EDD-8A52-A7587CC9D35F}" name="Tabla11" displayName="Tabla11" ref="A1:E3" totalsRowShown="0">
  <autoFilter ref="A1:E3" xr:uid="{2B2C37C0-AAC9-4EDD-8A52-A7587CC9D35F}"/>
  <tableColumns count="5">
    <tableColumn id="1" xr3:uid="{3B95E7C5-2980-45D5-94F5-6B16FA22D200}" name="cns_vacuna"/>
    <tableColumn id="2" xr3:uid="{EC70B5D4-4800-4A32-BAC6-45A76E200F82}" name="fecha_vacuna"/>
    <tableColumn id="3" xr3:uid="{BDA06255-39B1-4802-95A9-8DEFC9FEFEF4}" name="id_mascota"/>
    <tableColumn id="4" xr3:uid="{DC702B36-D8AC-4AB9-A2B1-24E933ABB4B5}" name="id_medicamento"/>
    <tableColumn id="5" xr3:uid="{2385FA60-76E4-49A9-B20E-61D3008A506E}" name="SQL">
      <calculatedColumnFormula>_xlfn.CONCAT("SELECT agrvacuna_expediente(ARRAY['",TEXT(Tabla11[[#This Row],[fecha_vacuna]], "aaaa-mm-dd"),"','",Tabla11[[#This Row],[id_mascota]],"','",Tabla11[[#This Row],[id_medicamento]],"']);")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8772D-ADBF-4424-AE0E-8171D2F161CC}" name="Tabla3" displayName="Tabla3" ref="A1:J3" totalsRowShown="0">
  <autoFilter ref="A1:J3" xr:uid="{5038772D-ADBF-4424-AE0E-8171D2F161CC}"/>
  <tableColumns count="10">
    <tableColumn id="1" xr3:uid="{32BFA945-9DA4-477E-9561-DF810F05E994}" name="id_empleado"/>
    <tableColumn id="2" xr3:uid="{9148A7DB-7976-420A-AA5D-28EEF30BDBDB}" name="rfc"/>
    <tableColumn id="3" xr3:uid="{EFDE43B2-665F-4B6D-B6A5-02D2F5D43C4C}" name="nombre"/>
    <tableColumn id="4" xr3:uid="{12DECF34-5BD9-4E43-9671-339F5BC67463}" name="apellido_p"/>
    <tableColumn id="5" xr3:uid="{18851A86-0EC3-4FC3-9AE8-6F3013E14F1E}" name="apellido_m"/>
    <tableColumn id="6" xr3:uid="{FEADF906-A9CC-4D9D-9E0B-57EAF2280AB4}" name="fecha_ini"/>
    <tableColumn id="7" xr3:uid="{5107828C-DCD3-4281-8852-17C1091BBD32}" name="jor_ini"/>
    <tableColumn id="8" xr3:uid="{607EBE13-A980-4A2B-ACC5-A9B5FC6F0A04}" name="jor_fin"/>
    <tableColumn id="9" xr3:uid="{CB3302F3-D32C-4820-B18A-ED19B25556CB}" name="id_puesto"/>
    <tableColumn id="10" xr3:uid="{A2B2DCBB-7CCB-484C-A773-C1F2DDBCA1A7}" name="SQL" dataDxfId="2">
      <calculatedColumnFormula>_xlfn.CONCAT("SELECT agrempleado(ARRAY['",Tabla3[[#This Row],[rfc]],"','",Tabla3[[#This Row],[nombre]],"','",Tabla3[[#This Row],[apellido_p]],"','",Tabla3[[#This Row],[apellido_m]],"','",TEXT(Tabla3[[#This Row],[fecha_ini]], "AAAA-MM-DD"),"','",TEXT(Tabla3[[#This Row],[jor_ini]], "HH:MM:SS"),"','",TEXT(Tabla3[[#This Row],[jor_fin]], "HH:MM:SS"),"','",Tabla3[[#This Row],[id_puesto]],"']);")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F7A935-A046-4F52-B448-3DB8397B3B4A}" name="Tabla5" displayName="Tabla5" ref="A1:G4" totalsRowShown="0">
  <autoFilter ref="A1:G4" xr:uid="{49F7A935-A046-4F52-B448-3DB8397B3B4A}"/>
  <tableColumns count="7">
    <tableColumn id="1" xr3:uid="{C55292BC-7151-435F-8127-DA4F0992FA28}" name="id_empleado"/>
    <tableColumn id="2" xr3:uid="{A61A144B-CCCF-4C3A-931B-5D406A6A6DEE}" name="cns_nomina"/>
    <tableColumn id="3" xr3:uid="{737CC02C-4E57-4D3F-994E-2513061C6E63}" name="fecha_inicio">
      <calculatedColumnFormula>TODAY()-15</calculatedColumnFormula>
    </tableColumn>
    <tableColumn id="4" xr3:uid="{B792973E-2D5D-4290-8C48-CECDEDC54AB1}" name="fecha_fin">
      <calculatedColumnFormula>TODAY()</calculatedColumnFormula>
    </tableColumn>
    <tableColumn id="5" xr3:uid="{33A1378F-BB46-4A12-AE3B-9C0515DEAD26}" name="total_horas"/>
    <tableColumn id="6" xr3:uid="{A3F985AD-3FE5-40CD-97AB-4E64610546F2}" name="total_bono" dataDxfId="1"/>
    <tableColumn id="7" xr3:uid="{07353E00-F82E-4C07-88E3-95FCDCF3BD04}" name="SQL">
      <calculatedColumnFormula>_xlfn.CONCAT("SELECT agrdetalle_nomina(ARRAY['",TEXT(Tabla5[[#This Row],[fecha_inicio]], "aaa-mm-dd"),"','",TEXT(Tabla5[[#This Row],[fecha_fin]],"aaaa-mm-dd"),"','",Tabla5[[#This Row],[total_horas]],"','",Tabla5[[#This Row],[total_bono]],"','",Tabla5[[#This Row],[id_empleado]],"']);")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3C71CD-6EC9-4F02-B845-19EF0310ADA0}" name="Tabla4" displayName="Tabla4" ref="A1:D2" totalsRowShown="0">
  <autoFilter ref="A1:D2" xr:uid="{FD3C71CD-6EC9-4F02-B845-19EF0310ADA0}"/>
  <tableColumns count="4">
    <tableColumn id="1" xr3:uid="{C153FF3D-3B7A-4A6C-9A43-87DA2540C9B5}" name="id_forma_pago"/>
    <tableColumn id="2" xr3:uid="{4FF21ADD-EC9B-4DF6-9B09-DDAD2015AD36}" name="nombre"/>
    <tableColumn id="3" xr3:uid="{13298BE5-3010-4799-A441-E4B7A5889475}" name="comision"/>
    <tableColumn id="4" xr3:uid="{ABB28CAA-10EB-4775-B08C-5244E4F7ABB2}" name="SQL">
      <calculatedColumnFormula>_xlfn.CONCAT("SELECT agrForma_pago(ARRAY['",Tabla4[[#This Row],[nombre]],"','",Tabla4[[#This Row],[comision]],"']);")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5D79724-C271-4128-8787-B32781A7C979}" name="Tabla15" displayName="Tabla15" ref="A1:E2" totalsRowShown="0">
  <autoFilter ref="A1:E2" xr:uid="{15D79724-C271-4128-8787-B32781A7C979}"/>
  <tableColumns count="5">
    <tableColumn id="1" xr3:uid="{3AFA576A-D2F0-4FFE-A9E2-5A3F53662F9A}" name="id_ticket"/>
    <tableColumn id="2" xr3:uid="{37AA1AFE-B273-47E5-9EF9-4E6879E38937}" name="monto_total"/>
    <tableColumn id="3" xr3:uid="{637ACEC5-F7CE-49BA-B5E4-4F4C0290AB61}" name="fecha_cobro">
      <calculatedColumnFormula>TODAY()</calculatedColumnFormula>
    </tableColumn>
    <tableColumn id="4" xr3:uid="{692B54B1-8643-49E8-85BA-6E635718CB9F}" name="hora_cobro"/>
    <tableColumn id="5" xr3:uid="{3820D19C-0D4D-4A71-89EC-D93907191168}" name="SQL">
      <calculatedColumnFormula>_xlfn.CONCAT("SELECT agrTicket(ARRAY['",Tabla15[[#This Row],[monto_total]],"','",TEXT(Tabla15[[#This Row],[fecha_cobro]],"aaaa-mm-dd"),"','",TEXT(Tabla15[[#This Row],[hora_cobro]],"hh:mm:ss"),"']);")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B765366-6026-43D2-9C20-F6BD81B5583C}" name="Tabla17" displayName="Tabla17" ref="A1:F3" totalsRowShown="0">
  <autoFilter ref="A1:F3" xr:uid="{2B765366-6026-43D2-9C20-F6BD81B5583C}"/>
  <tableColumns count="6">
    <tableColumn id="1" xr3:uid="{FF652079-0CFB-4360-8FF0-FE79B7D80CE1}" name="id_ticket"/>
    <tableColumn id="2" xr3:uid="{4DE0E791-33C7-4CC2-AF51-CFD780058E4C}" name="cns_detalle"/>
    <tableColumn id="3" xr3:uid="{2AE38823-C47F-4BEA-9D8B-B02FA3547CC3}" name="cantidad"/>
    <tableColumn id="4" xr3:uid="{AC31CEDD-EB17-4D4A-A87D-00BA514083AA}" name="subtotal"/>
    <tableColumn id="5" xr3:uid="{17B1822A-34DA-4FEF-A19D-AC0DFEE752BC}" name="id_articulo"/>
    <tableColumn id="6" xr3:uid="{19CE4656-799B-4A32-9826-9D372D302A34}" name="SQL">
      <calculatedColumnFormula>_xlfn.CONCAT("CALL agrArticulo_ticket(ARRAY['",Tabla17[[#This Row],[cantidad]],"','",Tabla17[[#This Row],[id_articulo]],"','",Tabla17[[#This Row],[id_ticket]],"']);")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D83E18-45A9-48BA-9D1A-BF95F5FA7E2F}" name="Tabla16" displayName="Tabla16" ref="A1:E5" totalsRowShown="0">
  <autoFilter ref="A1:E5" xr:uid="{71D83E18-45A9-48BA-9D1A-BF95F5FA7E2F}"/>
  <tableColumns count="5">
    <tableColumn id="1" xr3:uid="{C55723DC-4694-4FB9-8F6B-90EE4C551BDB}" name="cns_pago"/>
    <tableColumn id="2" xr3:uid="{D12A553D-10D1-4678-9924-487DFCC875B4}" name="subtotal"/>
    <tableColumn id="3" xr3:uid="{9B8B32CD-69A9-4E2A-98E2-7E37F8175566}" name="id_forma_pago"/>
    <tableColumn id="4" xr3:uid="{452E87C7-436F-4C59-84CB-5B40F10EE479}" name="id_ticket"/>
    <tableColumn id="5" xr3:uid="{C4852EA6-38A1-4410-836C-1DBEE09EFAC9}" name="SQL" dataDxfId="0">
      <calculatedColumnFormula>_xlfn.CONCAT("SELECT agrPago(ARRAY['",Tabla16[[#This Row],[subtotal]],"','",Tabla16[[#This Row],[id_forma_pago]],"','",Tabla16[[#This Row],[id_ticket]],"']);")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AD80CC-3046-45C9-80FB-4D71733D3525}" name="Tabla8" displayName="Tabla8" ref="A1:E4" totalsRowShown="0">
  <autoFilter ref="A1:E4" xr:uid="{00AD80CC-3046-45C9-80FB-4D71733D3525}"/>
  <sortState xmlns:xlrd2="http://schemas.microsoft.com/office/spreadsheetml/2017/richdata2" ref="A2:E4">
    <sortCondition ref="A1:A4"/>
  </sortState>
  <tableColumns count="5">
    <tableColumn id="1" xr3:uid="{5DE79B8B-990C-466B-94D1-8C351DC746BF}" name="id_raza"/>
    <tableColumn id="2" xr3:uid="{77BC28D4-D740-4F3B-AB8C-76888C31DB38}" name="nombre"/>
    <tableColumn id="3" xr3:uid="{ECD1B4AE-D968-4BF8-8E29-1ADEE8056150}" name="total_adopcion"/>
    <tableColumn id="4" xr3:uid="{97BBD7FB-4329-4B5C-9276-ADFD688CC677}" name="id_animal"/>
    <tableColumn id="5" xr3:uid="{C047AE3D-498E-40CD-81FB-E5FBE5382637}" name="SQL" dataDxfId="8">
      <calculatedColumnFormula>_xlfn.CONCAT("SELECT agrraza(ARRAY['",Tabla8[[#This Row],[nombre]],"','",Tabla8[[#This Row],[total_adopcion]],"','",Tabla8[[#This Row],[id_animal]],"']);")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C01385-2AB8-4F86-A301-07D691645490}" name="Tabla9" displayName="Tabla9" ref="A1:G2" totalsRowShown="0">
  <autoFilter ref="A1:G2" xr:uid="{73C01385-2AB8-4F86-A301-07D691645490}"/>
  <tableColumns count="7">
    <tableColumn id="1" xr3:uid="{883C1FD4-85E2-4003-913D-1F0383C41D32}" name="id_propietario"/>
    <tableColumn id="2" xr3:uid="{0A7CEDEF-DDD3-4DBB-B013-E42904E1E202}" name="rfc"/>
    <tableColumn id="3" xr3:uid="{46656F0D-8E38-4343-9568-9B785BDB97DC}" name="nombre"/>
    <tableColumn id="4" xr3:uid="{402CE6E7-BE9E-4BE7-B415-61D039E5B40A}" name="apellido_p"/>
    <tableColumn id="5" xr3:uid="{D3223E0B-A636-4959-9EC9-A76B46584D83}" name="apellido_m"/>
    <tableColumn id="7" xr3:uid="{BB664F00-591C-40E5-AA80-9D5B0169F530}" name="No_cuenta"/>
    <tableColumn id="6" xr3:uid="{95A66D31-5878-48FD-B466-1AD09A12FA14}" name="SQL">
      <calculatedColumnFormula>_xlfn.CONCAT("SELECT agrpropietario(ARRAY['",Tabla9[[#This Row],[rfc]],"','",Tabla9[[#This Row],[nombre]],"','",Tabla9[[#This Row],[apellido_p]],"','",Tabla9[[#This Row],[apellido_m]],"','",Tabla9[[#This Row],[No_cuenta]],"']);")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5DB06E-3366-461C-90C9-8B2F22A16982}" name="Tabla10" displayName="Tabla10" ref="A1:G2" totalsRowShown="0">
  <autoFilter ref="A1:G2" xr:uid="{E65DB06E-3366-461C-90C9-8B2F22A16982}"/>
  <tableColumns count="7">
    <tableColumn id="1" xr3:uid="{133F782A-0123-4212-9D26-4F5937EAF6E6}" name="id_mascota"/>
    <tableColumn id="2" xr3:uid="{1D267AB4-7717-4ABF-A3FE-88DA4195FA67}" name="nombre"/>
    <tableColumn id="3" xr3:uid="{12405D3B-CAC4-48FD-91F5-CB5038301846}" name="fecha_nacimiento"/>
    <tableColumn id="4" xr3:uid="{AFECB4A2-DDC3-49EE-A6D2-BE824BC69EB2}" name="sexo"/>
    <tableColumn id="5" xr3:uid="{913D3CC0-876C-401E-9D3D-D961D87E9AA9}" name="id_propietario"/>
    <tableColumn id="6" xr3:uid="{DDEDFEE0-2D35-4417-A717-7B21B470B125}" name="id_raza"/>
    <tableColumn id="7" xr3:uid="{1C73582F-E9E8-4B7A-90C5-02CF25ACE149}" name="SQL">
      <calculatedColumnFormula>_xlfn.CONCAT("SELECT agrmascota(ARRAY['",Tabla10[[#This Row],[nombre]],"','",TEXT(Tabla10[[#This Row],[fecha_nacimiento]], "aaaa-mm-dd"),"','",Tabla10[[#This Row],[sexo]],"','",Tabla10[[#This Row],[id_propietario]],"','",Tabla10[[#This Row],[id_raza]],"']);")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5391C2-A2B7-4AE3-9640-CE9D6636A1FB}" name="Tabla13" displayName="Tabla13" ref="A1:F2" totalsRowShown="0">
  <autoFilter ref="A1:F2" xr:uid="{B85391C2-A2B7-4AE3-9640-CE9D6636A1FB}"/>
  <tableColumns count="6">
    <tableColumn id="1" xr3:uid="{75E094F7-6A2A-4FD8-B6FC-9A644D528A76}" name="id_proveedor"/>
    <tableColumn id="2" xr3:uid="{9ACE371B-C9F1-4ACF-AFBA-25D68704F666}" name="nombre"/>
    <tableColumn id="3" xr3:uid="{1E6F263A-221A-478E-A198-87E087B06F18}" name="dirección"/>
    <tableColumn id="4" xr3:uid="{483F2148-AD3D-48EA-B4A4-C5EF658DBAC5}" name="telefono"/>
    <tableColumn id="5" xr3:uid="{EE7C556B-64D4-4C21-9638-B7AB08C76C8D}" name="descripcion"/>
    <tableColumn id="6" xr3:uid="{5E0FBC85-F354-4260-89BE-D3844FA5AA38}" name="SQL">
      <calculatedColumnFormula>_xlfn.CONCAT("SELECT agrProveedor(ARRAY['",Tabla13[[#This Row],[nombre]],"','",Tabla13[[#This Row],[dirección]],"','",Tabla13[[#This Row],[telefono]],"','",Tabla13[[#This Row],[descripcion]],"']);")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8A664-F331-4C5D-B9EB-5E602EAEB496}" name="Tabla1" displayName="Tabla1" ref="A1:G5" totalsRowShown="0">
  <autoFilter ref="A1:G5" xr:uid="{0958A664-F331-4C5D-B9EB-5E602EAEB496}"/>
  <tableColumns count="7">
    <tableColumn id="1" xr3:uid="{B80FCA07-1C39-41E4-ACC6-4169F0877F71}" name="id_alimento"/>
    <tableColumn id="2" xr3:uid="{05E69FFE-1C35-423E-80A0-8157EF752049}" name="nombre"/>
    <tableColumn id="3" xr3:uid="{8823B11F-84C9-4644-986F-0774961FB272}" name="monto" dataDxfId="7"/>
    <tableColumn id="4" xr3:uid="{75ABE906-9FA0-497F-9EE3-4AA186EC2067}" name="gramaje"/>
    <tableColumn id="5" xr3:uid="{7B1236FB-4DD4-4A33-883E-0D381292C12A}" name="descripcion"/>
    <tableColumn id="8" xr3:uid="{B3325250-129B-43D7-ADE2-2CC5D05DF5CA}" name="idp" dataDxfId="6"/>
    <tableColumn id="6" xr3:uid="{1966E074-DFC7-4D42-AFA0-DB98AEC9D170}" name="SQL" dataDxfId="5">
      <calculatedColumnFormula>_xlfn.CONCAT("SELECT agrArticulo_proveedor(ARRAY['",Tabla1[[#This Row],[nombre]],"','",Tabla1[[#This Row],[monto]],"','",Tabla1[[#This Row],[idp]],"','",Tabla1[[#This Row],[gramaje]],"'], 1);")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B047862-79E8-491D-9675-3A079D4B07BB}" name="Tabla18" displayName="Tabla18" ref="A1:F2" totalsRowShown="0">
  <autoFilter ref="A1:F2" xr:uid="{8B047862-79E8-491D-9675-3A079D4B07BB}"/>
  <tableColumns count="6">
    <tableColumn id="1" xr3:uid="{72CF667E-7FAF-40DC-B81A-127FE57B9F08}" name="id_articulo_proveedor"/>
    <tableColumn id="2" xr3:uid="{AD098C87-C05E-4079-AC48-EAD849387959}" name="nombre"/>
    <tableColumn id="3" xr3:uid="{29D667BD-3043-49B1-91B7-6D41509D352D}" name="monto"/>
    <tableColumn id="4" xr3:uid="{235FDFC7-7FF4-43DF-BA74-4AE040133BE8}" name="id_proveedor"/>
    <tableColumn id="5" xr3:uid="{C7A6A287-372C-49D3-BD02-E69F0E623F5D}" name="tipo"/>
    <tableColumn id="6" xr3:uid="{22B78CC8-19F5-43FF-A4A8-91A7460AA795}" name="SQL">
      <calculatedColumnFormula>_xlfn.CONCAT("SELECT agrArticulo_proveedor(ARRAY['",Tabla18[[#This Row],[nombre]],"','",Tabla18[[#This Row],[monto]],"','",Tabla18[[#This Row],[id_proveedor]],"','",Tabla18[[#This Row],[tipo]],"'], 2);")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CDE273-6A65-479E-AE20-65EE586AA820}" name="Tabla6" displayName="Tabla6" ref="A1:H3" totalsRowShown="0">
  <autoFilter ref="A1:H3" xr:uid="{93CDE273-6A65-479E-AE20-65EE586AA820}"/>
  <tableColumns count="8">
    <tableColumn id="1" xr3:uid="{2BB34B6C-C1EF-4CBE-BFB5-BBEB37CF1C29}" name="id_medicamento"/>
    <tableColumn id="2" xr3:uid="{5A2073C4-0947-4F49-8C14-342022A4DCAF}" name="nombre"/>
    <tableColumn id="3" xr3:uid="{9C38808B-1736-4CDB-A446-753554918C0E}" name="monto"/>
    <tableColumn id="6" xr3:uid="{F0D22D4E-ADE0-4BBD-B228-0F9964233478}" name="id_proveedor"/>
    <tableColumn id="4" xr3:uid="{E3155942-AD58-40EC-88D0-348E340CBAA7}" name="gramaje"/>
    <tableColumn id="5" xr3:uid="{7155211F-2A7A-49AD-AF50-6CE8B251BA88}" name="laboratorio"/>
    <tableColumn id="7" xr3:uid="{AFE9E453-3B12-4F74-9D98-53775E87332E}" name="via"/>
    <tableColumn id="8" xr3:uid="{7684485B-EF42-47C8-B75C-68409370391F}" name="SQL" dataDxfId="4">
      <calculatedColumnFormula>_xlfn.CONCAT("SELECT agrArticulo_proveedor(ARRAY['",Tabla6[[#This Row],[nombre]],"','",Tabla6[[#This Row],[monto]],"','",Tabla6[[#This Row],[id_proveedor]],"','",Tabla6[[#This Row],[gramaje]],"','",Tabla6[[#This Row],[laboratorio]],"','",Tabla6[[#This Row],[via]],"'], 3);")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E3168E-BAE6-4328-B115-C466022CC2F5}" name="Tabla12" displayName="Tabla12" ref="A1:E2" totalsRowShown="0">
  <autoFilter ref="A1:E2" xr:uid="{61E3168E-BAE6-4328-B115-C466022CC2F5}"/>
  <tableColumns count="5">
    <tableColumn id="1" xr3:uid="{1B769902-F9C5-4A9D-8BE4-2831EAE27AB9}" name="id_factura"/>
    <tableColumn id="2" xr3:uid="{FA106AF7-04A7-48C1-80B6-E16063A45CED}" name="fecha_factura"/>
    <tableColumn id="3" xr3:uid="{18422B68-5E94-4EB2-BB68-24A12BF100EF}" name="monto_total"/>
    <tableColumn id="4" xr3:uid="{A3B3020B-6F8D-4B89-94C0-098338E03D1E}" name="id_proveedor"/>
    <tableColumn id="5" xr3:uid="{FF5C5BEA-3C78-4EDE-9B85-05D05CDE6F3B}" name="SQL">
      <calculatedColumnFormula>_xlfn.CONCAT("SELECT agrFactura_proveedor(ARRAY['",TEXT(Tabla12[[#This Row],[fecha_factura]], "aaaa-mm-dd"),"','",Tabla12[[#This Row],[monto_total]],"','",Tabla12[[#This Row],[id_proveedor]],"']);")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7EC4-447D-40CB-9A2B-E2AD5EB5595F}">
  <dimension ref="A1:C2"/>
  <sheetViews>
    <sheetView workbookViewId="0">
      <selection activeCell="C2" sqref="C2"/>
    </sheetView>
  </sheetViews>
  <sheetFormatPr baseColWidth="10" defaultRowHeight="15" x14ac:dyDescent="0.25"/>
  <cols>
    <col min="1" max="1" width="11.85546875" customWidth="1"/>
    <col min="3" max="3" width="31.7109375" bestFit="1" customWidth="1"/>
  </cols>
  <sheetData>
    <row r="1" spans="1:3" x14ac:dyDescent="0.25">
      <c r="A1" t="s">
        <v>41</v>
      </c>
      <c r="B1" t="s">
        <v>1</v>
      </c>
      <c r="C1" t="s">
        <v>12</v>
      </c>
    </row>
    <row r="2" spans="1:3" x14ac:dyDescent="0.25">
      <c r="A2">
        <v>1</v>
      </c>
      <c r="B2" t="s">
        <v>84</v>
      </c>
      <c r="C2" t="str">
        <f>_xlfn.CONCAT("SELECT agranimal(ARRAY['",Tabla7[[#This Row],[nombre]],"']);")</f>
        <v>SELECT agranimal(ARRAY['gato']);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68D-5182-47EA-A3F4-8387A5E01AFA}">
  <dimension ref="A1:E8"/>
  <sheetViews>
    <sheetView workbookViewId="0">
      <selection activeCell="E3" sqref="E3"/>
    </sheetView>
  </sheetViews>
  <sheetFormatPr baseColWidth="10" defaultRowHeight="15" x14ac:dyDescent="0.25"/>
  <cols>
    <col min="3" max="3" width="13.85546875" customWidth="1"/>
    <col min="4" max="4" width="12" customWidth="1"/>
    <col min="5" max="5" width="42.7109375" bestFit="1" customWidth="1"/>
  </cols>
  <sheetData>
    <row r="1" spans="1:5" x14ac:dyDescent="0.25">
      <c r="A1" t="s">
        <v>69</v>
      </c>
      <c r="B1" t="s">
        <v>70</v>
      </c>
      <c r="C1" t="s">
        <v>82</v>
      </c>
      <c r="D1" t="s">
        <v>61</v>
      </c>
      <c r="E1" t="s">
        <v>12</v>
      </c>
    </row>
    <row r="2" spans="1:5" x14ac:dyDescent="0.25">
      <c r="A2">
        <v>10</v>
      </c>
      <c r="C2">
        <v>1</v>
      </c>
      <c r="D2">
        <v>1</v>
      </c>
      <c r="E2" t="str">
        <f>_xlfn.CONCAT("CALL agrDetalle_factura(ARRAY['",Tabla14[[#This Row],[cantidad]],"','",Tabla14[[#This Row],[id_articulo]],"','",Tabla14[[#This Row],[id_factura]],"']);")</f>
        <v>CALL agrDetalle_factura(ARRAY['10','1','1']);</v>
      </c>
    </row>
    <row r="3" spans="1:5" x14ac:dyDescent="0.25">
      <c r="A3">
        <v>5</v>
      </c>
      <c r="C3">
        <v>2</v>
      </c>
      <c r="D3">
        <v>1</v>
      </c>
      <c r="E3" t="str">
        <f>_xlfn.CONCAT("CALL agrDetalle_factura(ARRAY['",Tabla14[[#This Row],[cantidad]],"','",Tabla14[[#This Row],[id_articulo]],"','",Tabla14[[#This Row],[id_factura]],"']);")</f>
        <v>CALL agrDetalle_factura(ARRAY['5','2','1']);</v>
      </c>
    </row>
    <row r="4" spans="1:5" x14ac:dyDescent="0.25">
      <c r="A4">
        <v>1</v>
      </c>
      <c r="C4">
        <v>3</v>
      </c>
      <c r="D4">
        <v>1</v>
      </c>
      <c r="E4" t="str">
        <f>_xlfn.CONCAT("CALL agrDetalle_factura(ARRAY['",Tabla14[[#This Row],[cantidad]],"','",Tabla14[[#This Row],[id_articulo]],"','",Tabla14[[#This Row],[id_factura]],"']);")</f>
        <v>CALL agrDetalle_factura(ARRAY['1','3','1']);</v>
      </c>
    </row>
    <row r="5" spans="1:5" x14ac:dyDescent="0.25">
      <c r="A5">
        <v>10</v>
      </c>
      <c r="C5">
        <v>4</v>
      </c>
      <c r="D5">
        <v>1</v>
      </c>
      <c r="E5" t="str">
        <f>_xlfn.CONCAT("CALL agrDetalle_factura(ARRAY['",Tabla14[[#This Row],[cantidad]],"','",Tabla14[[#This Row],[id_articulo]],"','",Tabla14[[#This Row],[id_factura]],"']);")</f>
        <v>CALL agrDetalle_factura(ARRAY['10','4','1']);</v>
      </c>
    </row>
    <row r="6" spans="1:5" x14ac:dyDescent="0.25">
      <c r="A6">
        <v>1</v>
      </c>
      <c r="C6">
        <v>5</v>
      </c>
      <c r="D6">
        <v>1</v>
      </c>
      <c r="E6" t="str">
        <f>_xlfn.CONCAT("CALL agrDetalle_factura(ARRAY['",Tabla14[[#This Row],[cantidad]],"','",Tabla14[[#This Row],[id_articulo]],"','",Tabla14[[#This Row],[id_factura]],"']);")</f>
        <v>CALL agrDetalle_factura(ARRAY['1','5','1']);</v>
      </c>
    </row>
    <row r="7" spans="1:5" x14ac:dyDescent="0.25">
      <c r="A7">
        <v>9</v>
      </c>
      <c r="C7">
        <v>6</v>
      </c>
      <c r="D7">
        <v>1</v>
      </c>
      <c r="E7" t="str">
        <f>_xlfn.CONCAT("CALL agrDetalle_factura(ARRAY['",Tabla14[[#This Row],[cantidad]],"','",Tabla14[[#This Row],[id_articulo]],"','",Tabla14[[#This Row],[id_factura]],"']);")</f>
        <v>CALL agrDetalle_factura(ARRAY['9','6','1']);</v>
      </c>
    </row>
    <row r="8" spans="1:5" x14ac:dyDescent="0.25">
      <c r="A8">
        <v>3</v>
      </c>
      <c r="C8">
        <v>7</v>
      </c>
      <c r="D8">
        <v>1</v>
      </c>
      <c r="E8" t="str">
        <f>_xlfn.CONCAT("CALL agrDetalle_factura(ARRAY['",Tabla14[[#This Row],[cantidad]],"','",Tabla14[[#This Row],[id_articulo]],"','",Tabla14[[#This Row],[id_factura]],"']);")</f>
        <v>CALL agrDetalle_factura(ARRAY['3','7','1']);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853A-FAFF-4FA3-A5C0-A9CF163A2D5B}">
  <dimension ref="A1:E3"/>
  <sheetViews>
    <sheetView workbookViewId="0">
      <selection activeCell="D11" sqref="D11"/>
    </sheetView>
  </sheetViews>
  <sheetFormatPr baseColWidth="10" defaultRowHeight="15" x14ac:dyDescent="0.25"/>
  <cols>
    <col min="1" max="1" width="13.140625" customWidth="1"/>
    <col min="2" max="2" width="15.140625" customWidth="1"/>
    <col min="3" max="3" width="13.140625" customWidth="1"/>
    <col min="4" max="4" width="18.140625" customWidth="1"/>
    <col min="5" max="5" width="53.140625" bestFit="1" customWidth="1"/>
  </cols>
  <sheetData>
    <row r="1" spans="1:5" x14ac:dyDescent="0.25">
      <c r="A1" t="s">
        <v>57</v>
      </c>
      <c r="B1" t="s">
        <v>58</v>
      </c>
      <c r="C1" t="s">
        <v>53</v>
      </c>
      <c r="D1" t="s">
        <v>36</v>
      </c>
      <c r="E1" t="s">
        <v>12</v>
      </c>
    </row>
    <row r="2" spans="1:5" x14ac:dyDescent="0.25">
      <c r="B2" s="2">
        <v>44998</v>
      </c>
      <c r="C2">
        <v>1</v>
      </c>
      <c r="D2">
        <v>1</v>
      </c>
      <c r="E2" t="str">
        <f>_xlfn.CONCAT("SELECT agrvacuna_expediente(ARRAY['",TEXT(Tabla11[[#This Row],[fecha_vacuna]], "aaaa-mm-dd"),"','",Tabla11[[#This Row],[id_mascota]],"','",Tabla11[[#This Row],[id_medicamento]],"']);")</f>
        <v>SELECT agrvacuna_expediente(ARRAY['2023-03-13','1','1']);</v>
      </c>
    </row>
    <row r="3" spans="1:5" x14ac:dyDescent="0.25">
      <c r="B3" s="2">
        <v>44632</v>
      </c>
      <c r="C3">
        <v>1</v>
      </c>
      <c r="D3">
        <v>2</v>
      </c>
      <c r="E3" t="str">
        <f>_xlfn.CONCAT("SELECT agrvacuna_expediente(ARRAY['",TEXT(Tabla11[[#This Row],[fecha_vacuna]], "aaaa-mm-dd"),"','",Tabla11[[#This Row],[id_mascota]],"','",Tabla11[[#This Row],[id_medicamento]],"']);")</f>
        <v>SELECT agrvacuna_expediente(ARRAY['2022-03-12','1','2']);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B94D-D503-4D34-8589-6376FE6D3DF3}">
  <dimension ref="A1:J3"/>
  <sheetViews>
    <sheetView topLeftCell="E1" workbookViewId="0">
      <selection activeCell="J3" sqref="J3"/>
    </sheetView>
  </sheetViews>
  <sheetFormatPr baseColWidth="10" defaultRowHeight="15" x14ac:dyDescent="0.25"/>
  <cols>
    <col min="1" max="1" width="14.85546875" customWidth="1"/>
    <col min="2" max="2" width="15" bestFit="1" customWidth="1"/>
    <col min="4" max="4" width="12.5703125" customWidth="1"/>
    <col min="5" max="5" width="13.140625" customWidth="1"/>
    <col min="9" max="9" width="12" customWidth="1"/>
    <col min="10" max="10" width="117.28515625" bestFit="1" customWidth="1"/>
  </cols>
  <sheetData>
    <row r="1" spans="1:10" x14ac:dyDescent="0.25">
      <c r="A1" t="s">
        <v>14</v>
      </c>
      <c r="B1" t="s">
        <v>15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13</v>
      </c>
      <c r="J1" t="s">
        <v>12</v>
      </c>
    </row>
    <row r="2" spans="1:10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s="2">
        <v>44862</v>
      </c>
      <c r="G2" s="3">
        <v>0.66666666666666663</v>
      </c>
      <c r="H2" s="3">
        <v>0.875</v>
      </c>
      <c r="I2">
        <v>2</v>
      </c>
      <c r="J2" t="str">
        <f>_xlfn.CONCAT("SELECT agrempleado(ARRAY['",Tabla3[[#This Row],[rfc]],"','",Tabla3[[#This Row],[nombre]],"','",Tabla3[[#This Row],[apellido_p]],"','",Tabla3[[#This Row],[apellido_m]],"','",TEXT(Tabla3[[#This Row],[fecha_ini]], "AAAA-MM-DD"),"','",TEXT(Tabla3[[#This Row],[jor_ini]], "HH:MM:SS"),"','",TEXT(Tabla3[[#This Row],[jor_fin]], "HH:MM:SS"),"','",Tabla3[[#This Row],[id_puesto]],"']);")</f>
        <v>SELECT agrempleado(ARRAY['FAGK030518TU1','KEVIN ALEJANDRO','FRANCISCO','GONZALEZ','2022-10-28','16:00:00','21:00:00','2']);</v>
      </c>
    </row>
    <row r="3" spans="1:10" x14ac:dyDescent="0.25">
      <c r="A3">
        <v>2</v>
      </c>
      <c r="B3" t="s">
        <v>28</v>
      </c>
      <c r="C3" t="s">
        <v>25</v>
      </c>
      <c r="D3" t="s">
        <v>26</v>
      </c>
      <c r="E3" t="s">
        <v>27</v>
      </c>
      <c r="F3" s="2">
        <v>44863</v>
      </c>
      <c r="G3" s="3">
        <v>0.375</v>
      </c>
      <c r="H3" s="3">
        <v>0.66666666666666663</v>
      </c>
      <c r="I3">
        <v>1</v>
      </c>
      <c r="J3" t="str">
        <f>_xlfn.CONCAT("SELECT agrempleado(ARRAY['",Tabla3[[#This Row],[rfc]],"','",Tabla3[[#This Row],[nombre]],"','",Tabla3[[#This Row],[apellido_p]],"','",Tabla3[[#This Row],[apellido_m]],"','",TEXT(Tabla3[[#This Row],[fecha_ini]], "AAAA-MM-DD"),"','",TEXT(Tabla3[[#This Row],[jor_ini]], "HH:MM:SS"),"','",TEXT(Tabla3[[#This Row],[jor_fin]], "HH:MM:SS"),"','",Tabla3[[#This Row],[id_puesto]],"']);")</f>
        <v>SELECT agrempleado(ARRAY['HUGL030202A12','LUIS','HURTADO','GOMEZ','2022-10-29','09:00:00','16:00:00','1']);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0A5D-A40E-4A09-8A07-58CB9CEE8B01}">
  <dimension ref="A1:G4"/>
  <sheetViews>
    <sheetView workbookViewId="0">
      <selection activeCell="G5" sqref="G5"/>
    </sheetView>
  </sheetViews>
  <sheetFormatPr baseColWidth="10" defaultRowHeight="15" x14ac:dyDescent="0.25"/>
  <cols>
    <col min="1" max="1" width="14.85546875" customWidth="1"/>
    <col min="2" max="2" width="13.7109375" customWidth="1"/>
    <col min="3" max="3" width="13.85546875" customWidth="1"/>
    <col min="5" max="5" width="13.140625" customWidth="1"/>
    <col min="6" max="6" width="12.85546875" customWidth="1"/>
    <col min="7" max="7" width="71.42578125" bestFit="1" customWidth="1"/>
  </cols>
  <sheetData>
    <row r="1" spans="1:7" x14ac:dyDescent="0.25">
      <c r="A1" t="s">
        <v>14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12</v>
      </c>
    </row>
    <row r="2" spans="1:7" x14ac:dyDescent="0.25">
      <c r="A2">
        <v>3</v>
      </c>
      <c r="B2">
        <v>1</v>
      </c>
      <c r="C2" s="2">
        <f ca="1">TODAY()-15</f>
        <v>45015</v>
      </c>
      <c r="D2" s="2">
        <f ca="1">TODAY()</f>
        <v>45030</v>
      </c>
      <c r="E2">
        <v>200</v>
      </c>
      <c r="F2" s="1">
        <v>10000</v>
      </c>
      <c r="G2" t="str">
        <f ca="1">_xlfn.CONCAT("SELECT agrdetalle_nomina(ARRAY['",TEXT(Tabla5[[#This Row],[fecha_inicio]], "aaa-mm-dd"),"','",TEXT(Tabla5[[#This Row],[fecha_fin]],"aaaa-mm-dd"),"','",Tabla5[[#This Row],[total_horas]],"','",Tabla5[[#This Row],[total_bono]],"','",Tabla5[[#This Row],[id_empleado]],"']);")</f>
        <v>SELECT agrdetalle_nomina(ARRAY['2023-03-30','2023-04-14','200','10000','3']);</v>
      </c>
    </row>
    <row r="3" spans="1:7" x14ac:dyDescent="0.25">
      <c r="A3">
        <v>3</v>
      </c>
      <c r="B3">
        <v>2</v>
      </c>
      <c r="C3">
        <f ca="1">TODAY()-15</f>
        <v>45015</v>
      </c>
      <c r="D3">
        <f ca="1">TODAY()</f>
        <v>45030</v>
      </c>
      <c r="E3">
        <v>300</v>
      </c>
      <c r="F3" s="1">
        <v>15000</v>
      </c>
      <c r="G3" t="str">
        <f ca="1">_xlfn.CONCAT("SELECT agrdetalle_nomina(ARRAY['",TEXT(Tabla5[[#This Row],[fecha_inicio]], "aaa-mm-dd"),"','",TEXT(Tabla5[[#This Row],[fecha_fin]],"aaaa-mm-dd"),"','",Tabla5[[#This Row],[total_horas]],"','",Tabla5[[#This Row],[total_bono]],"','",Tabla5[[#This Row],[id_empleado]],"']);")</f>
        <v>SELECT agrdetalle_nomina(ARRAY['2023-03-30','2023-04-14','300','15000','3']);</v>
      </c>
    </row>
    <row r="4" spans="1:7" x14ac:dyDescent="0.25">
      <c r="A4">
        <v>4</v>
      </c>
      <c r="B4">
        <v>1</v>
      </c>
      <c r="C4">
        <f ca="1">TODAY()-15</f>
        <v>45015</v>
      </c>
      <c r="D4">
        <f ca="1">TODAY()</f>
        <v>45030</v>
      </c>
      <c r="E4">
        <v>100</v>
      </c>
      <c r="F4" s="1">
        <v>10000</v>
      </c>
      <c r="G4" t="str">
        <f ca="1">_xlfn.CONCAT("SELECT agrdetalle_nomina(ARRAY['",TEXT(Tabla5[[#This Row],[fecha_inicio]], "aaa-mm-dd"),"','",TEXT(Tabla5[[#This Row],[fecha_fin]],"aaaa-mm-dd"),"','",Tabla5[[#This Row],[total_horas]],"','",Tabla5[[#This Row],[total_bono]],"','",Tabla5[[#This Row],[id_empleado]],"']);")</f>
        <v>SELECT agrdetalle_nomina(ARRAY['2023-03-30','2023-04-14','100','10000','4']);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1768-1F59-433A-BC43-3DAA5A898812}">
  <dimension ref="A1:D2"/>
  <sheetViews>
    <sheetView workbookViewId="0">
      <selection activeCell="D2" sqref="D2"/>
    </sheetView>
  </sheetViews>
  <sheetFormatPr baseColWidth="10" defaultRowHeight="15" x14ac:dyDescent="0.25"/>
  <cols>
    <col min="1" max="1" width="16.42578125" customWidth="1"/>
    <col min="2" max="2" width="13.7109375" bestFit="1" customWidth="1"/>
    <col min="4" max="4" width="39.42578125" bestFit="1" customWidth="1"/>
  </cols>
  <sheetData>
    <row r="1" spans="1:4" x14ac:dyDescent="0.25">
      <c r="A1" t="s">
        <v>74</v>
      </c>
      <c r="B1" t="s">
        <v>1</v>
      </c>
      <c r="C1" t="s">
        <v>75</v>
      </c>
      <c r="D1" t="s">
        <v>12</v>
      </c>
    </row>
    <row r="2" spans="1:4" x14ac:dyDescent="0.25">
      <c r="B2" t="s">
        <v>76</v>
      </c>
      <c r="C2">
        <v>10</v>
      </c>
      <c r="D2" t="str">
        <f>_xlfn.CONCAT("SELECT agrForma_pago(ARRAY['",Tabla4[[#This Row],[nombre]],"','",Tabla4[[#This Row],[comision]],"']);")</f>
        <v>SELECT agrForma_pago(ARRAY['VISA','10']);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A2D6-CAAC-4912-BA02-40E284B2B7DB}">
  <dimension ref="A1:E2"/>
  <sheetViews>
    <sheetView workbookViewId="0">
      <selection activeCell="E2" sqref="E2"/>
    </sheetView>
  </sheetViews>
  <sheetFormatPr baseColWidth="10" defaultRowHeight="15" x14ac:dyDescent="0.25"/>
  <cols>
    <col min="2" max="2" width="14.140625" customWidth="1"/>
    <col min="3" max="3" width="14" customWidth="1"/>
    <col min="4" max="4" width="13.140625" customWidth="1"/>
    <col min="5" max="5" width="47.5703125" bestFit="1" customWidth="1"/>
  </cols>
  <sheetData>
    <row r="1" spans="1:5" x14ac:dyDescent="0.25">
      <c r="A1" t="s">
        <v>77</v>
      </c>
      <c r="B1" t="s">
        <v>63</v>
      </c>
      <c r="C1" t="s">
        <v>78</v>
      </c>
      <c r="D1" t="s">
        <v>79</v>
      </c>
      <c r="E1" t="s">
        <v>12</v>
      </c>
    </row>
    <row r="2" spans="1:5" x14ac:dyDescent="0.25">
      <c r="B2">
        <v>1</v>
      </c>
      <c r="C2" s="2">
        <f ca="1">TODAY()</f>
        <v>45030</v>
      </c>
      <c r="D2" s="3">
        <v>0.625</v>
      </c>
      <c r="E2" t="str">
        <f ca="1">_xlfn.CONCAT("SELECT agrTicket(ARRAY['",Tabla15[[#This Row],[monto_total]],"','",TEXT(Tabla15[[#This Row],[fecha_cobro]],"aaaa-mm-dd"),"','",TEXT(Tabla15[[#This Row],[hora_cobro]],"hh:mm:ss"),"']);")</f>
        <v>SELECT agrTicket(ARRAY['1','2023-04-14','15:00:00']);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D751-7097-45EE-B71E-E94451D8755A}">
  <dimension ref="A1:F3"/>
  <sheetViews>
    <sheetView workbookViewId="0">
      <selection activeCell="F3" sqref="F3"/>
    </sheetView>
  </sheetViews>
  <sheetFormatPr baseColWidth="10" defaultRowHeight="15" x14ac:dyDescent="0.25"/>
  <cols>
    <col min="2" max="2" width="13.28515625" customWidth="1"/>
    <col min="5" max="5" width="12.5703125" customWidth="1"/>
    <col min="6" max="6" width="39" bestFit="1" customWidth="1"/>
  </cols>
  <sheetData>
    <row r="1" spans="1:6" x14ac:dyDescent="0.25">
      <c r="A1" t="s">
        <v>77</v>
      </c>
      <c r="B1" t="s">
        <v>81</v>
      </c>
      <c r="C1" t="s">
        <v>69</v>
      </c>
      <c r="D1" t="s">
        <v>70</v>
      </c>
      <c r="E1" t="s">
        <v>82</v>
      </c>
      <c r="F1" t="s">
        <v>12</v>
      </c>
    </row>
    <row r="2" spans="1:6" x14ac:dyDescent="0.25">
      <c r="A2">
        <v>1</v>
      </c>
      <c r="C2">
        <v>2</v>
      </c>
      <c r="E2">
        <v>1</v>
      </c>
      <c r="F2" t="str">
        <f>_xlfn.CONCAT("CALL agrArticulo_ticket(ARRAY['",Tabla17[[#This Row],[cantidad]],"','",Tabla17[[#This Row],[id_articulo]],"','",Tabla17[[#This Row],[id_ticket]],"']);")</f>
        <v>CALL agrArticulo_ticket(ARRAY['2','1','1']);</v>
      </c>
    </row>
    <row r="3" spans="1:6" x14ac:dyDescent="0.25">
      <c r="A3">
        <v>1</v>
      </c>
      <c r="C3">
        <v>3</v>
      </c>
      <c r="E3">
        <v>2</v>
      </c>
      <c r="F3" t="str">
        <f>_xlfn.CONCAT("CALL agrArticulo_ticket(ARRAY['",Tabla17[[#This Row],[cantidad]],"','",Tabla17[[#This Row],[id_articulo]],"','",Tabla17[[#This Row],[id_ticket]],"']);")</f>
        <v>CALL agrArticulo_ticket(ARRAY['3','2','1']);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212E-F6BE-4954-B716-9BBD4B1595B2}">
  <dimension ref="A1:E5"/>
  <sheetViews>
    <sheetView tabSelected="1" workbookViewId="0">
      <selection activeCell="G10" sqref="G10"/>
    </sheetView>
  </sheetViews>
  <sheetFormatPr baseColWidth="10" defaultRowHeight="15" x14ac:dyDescent="0.25"/>
  <cols>
    <col min="3" max="3" width="16.42578125" customWidth="1"/>
    <col min="5" max="5" width="34" bestFit="1" customWidth="1"/>
  </cols>
  <sheetData>
    <row r="1" spans="1:5" x14ac:dyDescent="0.25">
      <c r="A1" t="s">
        <v>80</v>
      </c>
      <c r="B1" t="s">
        <v>70</v>
      </c>
      <c r="C1" t="s">
        <v>74</v>
      </c>
      <c r="D1" t="s">
        <v>77</v>
      </c>
      <c r="E1" t="s">
        <v>12</v>
      </c>
    </row>
    <row r="2" spans="1:5" x14ac:dyDescent="0.25">
      <c r="B2">
        <v>2000</v>
      </c>
      <c r="C2">
        <v>1</v>
      </c>
      <c r="D2">
        <v>1</v>
      </c>
      <c r="E2" t="str">
        <f>_xlfn.CONCAT("SELECT agrPago(ARRAY['",Tabla16[[#This Row],[subtotal]],"','",Tabla16[[#This Row],[id_forma_pago]],"','",Tabla16[[#This Row],[id_ticket]],"']);")</f>
        <v>SELECT agrPago(ARRAY['2000','1','1']);</v>
      </c>
    </row>
    <row r="3" spans="1:5" x14ac:dyDescent="0.25">
      <c r="B3">
        <v>1000</v>
      </c>
      <c r="C3">
        <v>1</v>
      </c>
      <c r="D3">
        <v>1</v>
      </c>
      <c r="E3" t="str">
        <f>_xlfn.CONCAT("SELECT agrPago(ARRAY['",Tabla16[[#This Row],[subtotal]],"','",Tabla16[[#This Row],[id_forma_pago]],"','",Tabla16[[#This Row],[id_ticket]],"']);")</f>
        <v>SELECT agrPago(ARRAY['1000','1','1']);</v>
      </c>
    </row>
    <row r="4" spans="1:5" x14ac:dyDescent="0.25">
      <c r="B4">
        <v>1630</v>
      </c>
      <c r="C4">
        <v>1</v>
      </c>
      <c r="D4">
        <v>1</v>
      </c>
      <c r="E4" s="5" t="str">
        <f>_xlfn.CONCAT("SELECT agrPago(ARRAY['",Tabla16[[#This Row],[subtotal]],"','",Tabla16[[#This Row],[id_forma_pago]],"','",Tabla16[[#This Row],[id_ticket]],"']);")</f>
        <v>SELECT agrPago(ARRAY['1630','1','1']);</v>
      </c>
    </row>
    <row r="5" spans="1:5" x14ac:dyDescent="0.25">
      <c r="B5">
        <v>5</v>
      </c>
      <c r="C5">
        <v>1</v>
      </c>
      <c r="D5">
        <v>1</v>
      </c>
      <c r="E5" s="5" t="str">
        <f>_xlfn.CONCAT("SELECT agrPago(ARRAY['",Tabla16[[#This Row],[subtotal]],"','",Tabla16[[#This Row],[id_forma_pago]],"','",Tabla16[[#This Row],[id_ticket]],"']);")</f>
        <v>SELECT agrPago(ARRAY['5','1','1']);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6094-4484-4060-A692-91DCE6903AAE}">
  <dimension ref="A1:E4"/>
  <sheetViews>
    <sheetView workbookViewId="0">
      <selection activeCell="E2" sqref="E2:E4"/>
    </sheetView>
  </sheetViews>
  <sheetFormatPr baseColWidth="10" defaultRowHeight="15" x14ac:dyDescent="0.25"/>
  <cols>
    <col min="3" max="3" width="16.42578125" customWidth="1"/>
    <col min="4" max="4" width="11.85546875" customWidth="1"/>
    <col min="5" max="5" width="37.28515625" bestFit="1" customWidth="1"/>
  </cols>
  <sheetData>
    <row r="1" spans="1:5" x14ac:dyDescent="0.25">
      <c r="A1" t="s">
        <v>42</v>
      </c>
      <c r="B1" t="s">
        <v>1</v>
      </c>
      <c r="C1" t="s">
        <v>43</v>
      </c>
      <c r="D1" t="s">
        <v>41</v>
      </c>
      <c r="E1" t="s">
        <v>12</v>
      </c>
    </row>
    <row r="2" spans="1:5" x14ac:dyDescent="0.25">
      <c r="A2">
        <v>1</v>
      </c>
      <c r="B2" t="s">
        <v>45</v>
      </c>
      <c r="C2">
        <v>1</v>
      </c>
      <c r="D2">
        <v>1</v>
      </c>
      <c r="E2" t="str">
        <f>_xlfn.CONCAT("SELECT agrraza(ARRAY['",Tabla8[[#This Row],[nombre]],"','",Tabla8[[#This Row],[total_adopcion]],"','",Tabla8[[#This Row],[id_animal]],"']);")</f>
        <v>SELECT agrraza(ARRAY['abisino','1','1']);</v>
      </c>
    </row>
    <row r="3" spans="1:5" x14ac:dyDescent="0.25">
      <c r="A3">
        <v>2</v>
      </c>
      <c r="B3" t="s">
        <v>47</v>
      </c>
      <c r="C3">
        <v>2</v>
      </c>
      <c r="D3">
        <v>1</v>
      </c>
      <c r="E3" t="str">
        <f>_xlfn.CONCAT("SELECT agrraza(ARRAY['",Tabla8[[#This Row],[nombre]],"','",Tabla8[[#This Row],[total_adopcion]],"','",Tabla8[[#This Row],[id_animal]],"']);")</f>
        <v>SELECT agrraza(ARRAY['bailanes','2','1']);</v>
      </c>
    </row>
    <row r="4" spans="1:5" x14ac:dyDescent="0.25">
      <c r="A4">
        <v>3</v>
      </c>
      <c r="B4" t="s">
        <v>46</v>
      </c>
      <c r="C4">
        <v>0</v>
      </c>
      <c r="D4">
        <v>1</v>
      </c>
      <c r="E4" t="str">
        <f>_xlfn.CONCAT("SELECT agrraza(ARRAY['",Tabla8[[#This Row],[nombre]],"','",Tabla8[[#This Row],[total_adopcion]],"','",Tabla8[[#This Row],[id_animal]],"']);")</f>
        <v>SELECT agrraza(ARRAY['azul ruso','0','1']);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46ED-79E0-4B4B-8BC4-B995FACD54A0}">
  <dimension ref="A1:G2"/>
  <sheetViews>
    <sheetView workbookViewId="0">
      <selection activeCell="G2" sqref="G2"/>
    </sheetView>
  </sheetViews>
  <sheetFormatPr baseColWidth="10" defaultRowHeight="15" x14ac:dyDescent="0.25"/>
  <cols>
    <col min="1" max="1" width="15.85546875" customWidth="1"/>
    <col min="2" max="2" width="21" bestFit="1" customWidth="1"/>
    <col min="4" max="4" width="12.5703125" customWidth="1"/>
    <col min="5" max="5" width="13.140625" customWidth="1"/>
    <col min="6" max="6" width="18.42578125" bestFit="1" customWidth="1"/>
    <col min="7" max="7" width="88.7109375" bestFit="1" customWidth="1"/>
  </cols>
  <sheetData>
    <row r="1" spans="1:7" x14ac:dyDescent="0.25">
      <c r="A1" t="s">
        <v>48</v>
      </c>
      <c r="B1" t="s">
        <v>15</v>
      </c>
      <c r="C1" t="s">
        <v>1</v>
      </c>
      <c r="D1" t="s">
        <v>16</v>
      </c>
      <c r="E1" t="s">
        <v>17</v>
      </c>
      <c r="F1" t="s">
        <v>71</v>
      </c>
      <c r="G1" t="s">
        <v>12</v>
      </c>
    </row>
    <row r="2" spans="1:7" x14ac:dyDescent="0.25">
      <c r="A2">
        <v>1</v>
      </c>
      <c r="B2" t="s">
        <v>52</v>
      </c>
      <c r="C2" t="s">
        <v>49</v>
      </c>
      <c r="D2" t="s">
        <v>50</v>
      </c>
      <c r="E2" t="s">
        <v>51</v>
      </c>
      <c r="F2" t="s">
        <v>72</v>
      </c>
      <c r="G2" t="str">
        <f>_xlfn.CONCAT("SELECT agrpropietario(ARRAY['",Tabla9[[#This Row],[rfc]],"','",Tabla9[[#This Row],[nombre]],"','",Tabla9[[#This Row],[apellido_p]],"','",Tabla9[[#This Row],[apellido_m]],"','",Tabla9[[#This Row],[No_cuenta]],"']);")</f>
        <v>SELECT agrpropietario(ARRAY['PECA121203TU1','alejandro','perez','chavez','1234 9890 1412 3312']);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AB96-C544-4653-B066-F6D75E0A0E9C}">
  <dimension ref="A1:G2"/>
  <sheetViews>
    <sheetView workbookViewId="0">
      <selection activeCell="G2" sqref="G2"/>
    </sheetView>
  </sheetViews>
  <sheetFormatPr baseColWidth="10" defaultRowHeight="15" x14ac:dyDescent="0.25"/>
  <cols>
    <col min="1" max="1" width="13.140625" customWidth="1"/>
    <col min="3" max="3" width="19" customWidth="1"/>
    <col min="5" max="5" width="15.85546875" customWidth="1"/>
    <col min="7" max="7" width="53.5703125" bestFit="1" customWidth="1"/>
  </cols>
  <sheetData>
    <row r="1" spans="1:7" x14ac:dyDescent="0.25">
      <c r="A1" t="s">
        <v>53</v>
      </c>
      <c r="B1" t="s">
        <v>1</v>
      </c>
      <c r="C1" t="s">
        <v>54</v>
      </c>
      <c r="D1" t="s">
        <v>55</v>
      </c>
      <c r="E1" t="s">
        <v>48</v>
      </c>
      <c r="F1" t="s">
        <v>42</v>
      </c>
      <c r="G1" t="s">
        <v>12</v>
      </c>
    </row>
    <row r="2" spans="1:7" x14ac:dyDescent="0.25">
      <c r="B2" t="s">
        <v>44</v>
      </c>
      <c r="C2" s="2">
        <v>40104</v>
      </c>
      <c r="D2" t="s">
        <v>56</v>
      </c>
      <c r="E2">
        <v>1</v>
      </c>
      <c r="F2">
        <v>3</v>
      </c>
      <c r="G2" t="str">
        <f>_xlfn.CONCAT("SELECT agrmascota(ARRAY['",Tabla10[[#This Row],[nombre]],"','",TEXT(Tabla10[[#This Row],[fecha_nacimiento]], "aaaa-mm-dd"),"','",Tabla10[[#This Row],[sexo]],"','",Tabla10[[#This Row],[id_propietario]],"','",Tabla10[[#This Row],[id_raza]],"']);")</f>
        <v>SELECT agrmascota(ARRAY['minino','2009-10-18','macho','1','3']);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3D35-E4B8-486B-81E0-D807E9EFC6D7}">
  <dimension ref="A1:F2"/>
  <sheetViews>
    <sheetView workbookViewId="0">
      <selection activeCell="F2" sqref="F2"/>
    </sheetView>
  </sheetViews>
  <sheetFormatPr baseColWidth="10" defaultRowHeight="15" x14ac:dyDescent="0.25"/>
  <cols>
    <col min="1" max="1" width="15.140625" customWidth="1"/>
    <col min="2" max="2" width="31.140625" bestFit="1" customWidth="1"/>
    <col min="3" max="3" width="25" bestFit="1" customWidth="1"/>
    <col min="5" max="5" width="13.28515625" customWidth="1"/>
    <col min="6" max="6" width="108.140625" bestFit="1" customWidth="1"/>
  </cols>
  <sheetData>
    <row r="1" spans="1:6" x14ac:dyDescent="0.25">
      <c r="A1" t="s">
        <v>29</v>
      </c>
      <c r="B1" t="s">
        <v>1</v>
      </c>
      <c r="C1" t="s">
        <v>64</v>
      </c>
      <c r="D1" t="s">
        <v>30</v>
      </c>
      <c r="E1" t="s">
        <v>4</v>
      </c>
      <c r="F1" t="s">
        <v>12</v>
      </c>
    </row>
    <row r="2" spans="1:6" x14ac:dyDescent="0.25">
      <c r="B2" t="s">
        <v>65</v>
      </c>
      <c r="C2" t="s">
        <v>66</v>
      </c>
      <c r="D2" t="s">
        <v>67</v>
      </c>
      <c r="E2" t="s">
        <v>68</v>
      </c>
      <c r="F2" t="str">
        <f>_xlfn.CONCAT("SELECT agrProveedor(ARRAY['",Tabla13[[#This Row],[nombre]],"','",Tabla13[[#This Row],[dirección]],"','",Tabla13[[#This Row],[telefono]],"','",Tabla13[[#This Row],[descripcion]],"']);")</f>
        <v>SELECT agrProveedor(ARRAY['JUAN LUIS GONZALEZ VILLALOBOS','AL LADO DE UN SEMAFORO','962 222 2222','PATRON']);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D767-DE41-4FF4-83AF-E68C6B7AC465}">
  <dimension ref="A1:G5"/>
  <sheetViews>
    <sheetView workbookViewId="0">
      <selection activeCell="G2" sqref="G2:G5"/>
    </sheetView>
  </sheetViews>
  <sheetFormatPr baseColWidth="10" defaultRowHeight="15" x14ac:dyDescent="0.25"/>
  <cols>
    <col min="1" max="1" width="13.85546875" customWidth="1"/>
    <col min="2" max="2" width="25.28515625" bestFit="1" customWidth="1"/>
    <col min="5" max="5" width="61.85546875" bestFit="1" customWidth="1"/>
    <col min="6" max="6" width="7.85546875" bestFit="1" customWidth="1"/>
    <col min="7" max="7" width="73.28515625" bestFit="1" customWidth="1"/>
    <col min="8" max="8" width="12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12</v>
      </c>
    </row>
    <row r="2" spans="1:7" x14ac:dyDescent="0.25">
      <c r="A2">
        <v>1</v>
      </c>
      <c r="B2" t="s">
        <v>83</v>
      </c>
      <c r="C2" s="1">
        <v>788.75</v>
      </c>
      <c r="D2">
        <v>17000</v>
      </c>
      <c r="E2" t="s">
        <v>5</v>
      </c>
      <c r="F2" s="4">
        <v>1</v>
      </c>
      <c r="G2" t="str">
        <f>_xlfn.CONCAT("SELECT agrArticulo_proveedor(ARRAY['",Tabla1[[#This Row],[nombre]],"','",Tabla1[[#This Row],[monto]],"','",Tabla1[[#This Row],[idp]],"','",Tabla1[[#This Row],[gramaje]],"'], 1);")</f>
        <v>SELECT agrArticulo_proveedor(ARRAY['PEDIGREE 17KG','788.75','1','17000'], 1);</v>
      </c>
    </row>
    <row r="3" spans="1:7" x14ac:dyDescent="0.25">
      <c r="A3">
        <v>2</v>
      </c>
      <c r="B3" t="s">
        <v>9</v>
      </c>
      <c r="C3" s="1">
        <v>1007</v>
      </c>
      <c r="D3">
        <v>25000</v>
      </c>
      <c r="E3" t="s">
        <v>6</v>
      </c>
      <c r="F3" s="4">
        <v>1</v>
      </c>
      <c r="G3" t="str">
        <f>_xlfn.CONCAT("SELECT agrArticulo_proveedor(ARRAY['",Tabla1[[#This Row],[nombre]],"','",Tabla1[[#This Row],[monto]],"','",Tabla1[[#This Row],[idp]],"','",Tabla1[[#This Row],[gramaje]],"'], 1);")</f>
        <v>SELECT agrArticulo_proveedor(ARRAY['GANADOR 25KG','1007','1','25000'], 1);</v>
      </c>
    </row>
    <row r="4" spans="1:7" x14ac:dyDescent="0.25">
      <c r="A4">
        <v>3</v>
      </c>
      <c r="B4" t="s">
        <v>11</v>
      </c>
      <c r="C4" s="1">
        <v>279</v>
      </c>
      <c r="D4">
        <v>3000</v>
      </c>
      <c r="E4" t="s">
        <v>7</v>
      </c>
      <c r="F4" s="4">
        <v>1</v>
      </c>
      <c r="G4" t="str">
        <f>_xlfn.CONCAT("SELECT agrArticulo_proveedor(ARRAY['",Tabla1[[#This Row],[nombre]],"','",Tabla1[[#This Row],[monto]],"','",Tabla1[[#This Row],[idp]],"','",Tabla1[[#This Row],[gramaje]],"'], 1);")</f>
        <v>SELECT agrArticulo_proveedor(ARRAY['PURINA CAT CHOW 3KG','279','1','3000'], 1);</v>
      </c>
    </row>
    <row r="5" spans="1:7" x14ac:dyDescent="0.25">
      <c r="A5">
        <v>4</v>
      </c>
      <c r="B5" t="s">
        <v>10</v>
      </c>
      <c r="C5" s="1">
        <v>2439</v>
      </c>
      <c r="D5">
        <v>15800</v>
      </c>
      <c r="E5" t="s">
        <v>8</v>
      </c>
      <c r="F5" s="4">
        <v>1</v>
      </c>
      <c r="G5" t="str">
        <f>_xlfn.CONCAT("SELECT agrArticulo_proveedor(ARRAY['",Tabla1[[#This Row],[nombre]],"','",Tabla1[[#This Row],[monto]],"','",Tabla1[[#This Row],[idp]],"','",Tabla1[[#This Row],[gramaje]],"'], 1);")</f>
        <v>SELECT agrArticulo_proveedor(ARRAY['ROYAL CANIN 15.8KG','2439','1','15800'], 1);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7D2C-6724-4172-9462-89C92209C8E9}">
  <dimension ref="A1:F2"/>
  <sheetViews>
    <sheetView workbookViewId="0">
      <selection activeCell="F2" sqref="F2"/>
    </sheetView>
  </sheetViews>
  <sheetFormatPr baseColWidth="10" defaultRowHeight="15" x14ac:dyDescent="0.25"/>
  <cols>
    <col min="1" max="1" width="22.85546875" customWidth="1"/>
    <col min="4" max="4" width="15.140625" customWidth="1"/>
    <col min="6" max="6" width="69.42578125" bestFit="1" customWidth="1"/>
  </cols>
  <sheetData>
    <row r="1" spans="1:6" x14ac:dyDescent="0.25">
      <c r="A1" t="s">
        <v>87</v>
      </c>
      <c r="B1" t="s">
        <v>1</v>
      </c>
      <c r="C1" t="s">
        <v>2</v>
      </c>
      <c r="D1" t="s">
        <v>29</v>
      </c>
      <c r="E1" t="s">
        <v>88</v>
      </c>
      <c r="F1" t="s">
        <v>12</v>
      </c>
    </row>
    <row r="2" spans="1:6" x14ac:dyDescent="0.25">
      <c r="B2" t="s">
        <v>89</v>
      </c>
      <c r="C2">
        <v>250.76</v>
      </c>
      <c r="D2">
        <v>1</v>
      </c>
      <c r="E2" t="s">
        <v>90</v>
      </c>
      <c r="F2" t="str">
        <f>_xlfn.CONCAT("SELECT agrArticulo_proveedor(ARRAY['",Tabla18[[#This Row],[nombre]],"','",Tabla18[[#This Row],[monto]],"','",Tabla18[[#This Row],[id_proveedor]],"','",Tabla18[[#This Row],[tipo]],"'], 2);")</f>
        <v>SELECT agrArticulo_proveedor(ARRAY['hueso canin','250.76','1','juguete'], 2);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B26E-D927-4853-8D52-086E94D35D1E}">
  <dimension ref="A1:H3"/>
  <sheetViews>
    <sheetView workbookViewId="0">
      <selection activeCell="H2" sqref="H2:H3"/>
    </sheetView>
  </sheetViews>
  <sheetFormatPr baseColWidth="10" defaultRowHeight="15" x14ac:dyDescent="0.25"/>
  <cols>
    <col min="1" max="1" width="18.140625" customWidth="1"/>
    <col min="4" max="4" width="15.28515625" bestFit="1" customWidth="1"/>
    <col min="5" max="5" width="13" customWidth="1"/>
    <col min="6" max="6" width="17.85546875" bestFit="1" customWidth="1"/>
    <col min="7" max="7" width="11.42578125" bestFit="1" customWidth="1"/>
    <col min="8" max="8" width="76.42578125" bestFit="1" customWidth="1"/>
  </cols>
  <sheetData>
    <row r="1" spans="1:8" x14ac:dyDescent="0.25">
      <c r="A1" t="s">
        <v>36</v>
      </c>
      <c r="B1" t="s">
        <v>1</v>
      </c>
      <c r="C1" t="s">
        <v>2</v>
      </c>
      <c r="D1" t="s">
        <v>29</v>
      </c>
      <c r="E1" t="s">
        <v>3</v>
      </c>
      <c r="F1" t="s">
        <v>37</v>
      </c>
      <c r="G1" t="s">
        <v>38</v>
      </c>
      <c r="H1" t="s">
        <v>12</v>
      </c>
    </row>
    <row r="2" spans="1:8" x14ac:dyDescent="0.25">
      <c r="A2">
        <v>5</v>
      </c>
      <c r="B2" t="s">
        <v>39</v>
      </c>
      <c r="C2">
        <v>10000</v>
      </c>
      <c r="D2">
        <v>1</v>
      </c>
      <c r="E2">
        <v>5</v>
      </c>
      <c r="F2" t="s">
        <v>86</v>
      </c>
      <c r="G2" t="s">
        <v>40</v>
      </c>
      <c r="H2" t="str">
        <f>_xlfn.CONCAT("SELECT agrArticulo_proveedor(ARRAY['",Tabla6[[#This Row],[nombre]],"','",Tabla6[[#This Row],[monto]],"','",Tabla6[[#This Row],[id_proveedor]],"','",Tabla6[[#This Row],[gramaje]],"','",Tabla6[[#This Row],[laboratorio]],"','",Tabla6[[#This Row],[via]],"'], 3);")</f>
        <v>SELECT agrArticulo_proveedor(ARRAY['Cancino','10000','1','5','sabino','intravenosa'], 3);</v>
      </c>
    </row>
    <row r="3" spans="1:8" x14ac:dyDescent="0.25">
      <c r="A3">
        <v>6</v>
      </c>
      <c r="B3" t="s">
        <v>59</v>
      </c>
      <c r="C3">
        <v>200</v>
      </c>
      <c r="D3">
        <v>1</v>
      </c>
      <c r="E3">
        <v>150</v>
      </c>
      <c r="F3" t="s">
        <v>85</v>
      </c>
      <c r="G3" t="s">
        <v>60</v>
      </c>
      <c r="H3" t="str">
        <f>_xlfn.CONCAT("SELECT agrArticulo_proveedor(ARRAY['",Tabla6[[#This Row],[nombre]],"','",Tabla6[[#This Row],[monto]],"','",Tabla6[[#This Row],[id_proveedor]],"','",Tabla6[[#This Row],[gramaje]],"','",Tabla6[[#This Row],[laboratorio]],"','",Tabla6[[#This Row],[via]],"'], 3);")</f>
        <v>SELECT agrArticulo_proveedor(ARRAY['Paracetamol','200','1','150','CARRANZA','oral'], 3);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7BEB-0750-4592-91D6-B4854A659AA4}">
  <dimension ref="A1:E2"/>
  <sheetViews>
    <sheetView workbookViewId="0">
      <selection activeCell="E2" sqref="E2"/>
    </sheetView>
  </sheetViews>
  <sheetFormatPr baseColWidth="10" defaultRowHeight="15" x14ac:dyDescent="0.25"/>
  <cols>
    <col min="1" max="1" width="12" customWidth="1"/>
    <col min="2" max="2" width="15.140625" customWidth="1"/>
    <col min="3" max="3" width="14.140625" customWidth="1"/>
    <col min="4" max="4" width="15.140625" customWidth="1"/>
    <col min="5" max="5" width="52.42578125" bestFit="1" customWidth="1"/>
  </cols>
  <sheetData>
    <row r="1" spans="1:5" x14ac:dyDescent="0.25">
      <c r="A1" t="s">
        <v>61</v>
      </c>
      <c r="B1" t="s">
        <v>62</v>
      </c>
      <c r="C1" t="s">
        <v>63</v>
      </c>
      <c r="D1" t="s">
        <v>29</v>
      </c>
      <c r="E1" t="s">
        <v>12</v>
      </c>
    </row>
    <row r="2" spans="1:5" x14ac:dyDescent="0.25">
      <c r="B2" s="2">
        <v>45000</v>
      </c>
      <c r="C2">
        <v>0</v>
      </c>
      <c r="D2">
        <v>1</v>
      </c>
      <c r="E2" t="str">
        <f>_xlfn.CONCAT("SELECT agrFactura_proveedor(ARRAY['",TEXT(Tabla12[[#This Row],[fecha_factura]], "aaaa-mm-dd"),"','",Tabla12[[#This Row],[monto_total]],"','",Tabla12[[#This Row],[id_proveedor]],"']);")</f>
        <v>SELECT agrFactura_proveedor(ARRAY['2023-03-15','0','1']);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animales</vt:lpstr>
      <vt:lpstr>razas</vt:lpstr>
      <vt:lpstr>propietarios</vt:lpstr>
      <vt:lpstr>mascotas</vt:lpstr>
      <vt:lpstr>proveedores</vt:lpstr>
      <vt:lpstr>alimentos_proveedor</vt:lpstr>
      <vt:lpstr>productos_proveedor</vt:lpstr>
      <vt:lpstr>medicamentos_proveedor</vt:lpstr>
      <vt:lpstr>factura</vt:lpstr>
      <vt:lpstr>articulos_factura</vt:lpstr>
      <vt:lpstr>vacuna_expediente</vt:lpstr>
      <vt:lpstr>empleados</vt:lpstr>
      <vt:lpstr>detalle_nomina</vt:lpstr>
      <vt:lpstr>formas_pago</vt:lpstr>
      <vt:lpstr>ticket</vt:lpstr>
      <vt:lpstr>detalle_ticket</vt:lpstr>
      <vt:lpstr>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KevinCyn</dc:creator>
  <cp:lastModifiedBy>KevinCyn</cp:lastModifiedBy>
  <cp:lastPrinted>2023-03-14T15:40:12Z</cp:lastPrinted>
  <dcterms:created xsi:type="dcterms:W3CDTF">2023-03-05T21:52:10Z</dcterms:created>
  <dcterms:modified xsi:type="dcterms:W3CDTF">2023-04-14T18:13:57Z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2023-03-05T22:04:21Z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2186ca50-3398-420d-82aa-fefb40e104f8</vt:lpwstr>
  </property>
  <property fmtid="{D5CDD505-2E9C-101B-9397-08002B2CF9AE}" pid="7" name="MSIP_Label_defa4170-0d19-0005-0004-bc88714345d2_ActionId">
    <vt:lpwstr>be8ccc56-38f3-4888-8344-07fcd08c10ba</vt:lpwstr>
  </property>
  <property fmtid="{D5CDD505-2E9C-101B-9397-08002B2CF9AE}" pid="8" name="MSIP_Label_defa4170-0d19-0005-0004-bc88714345d2_ContentBits">
    <vt:lpwstr>0</vt:lpwstr>
  </property>
</Properties>
</file>