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Downloads\"/>
    </mc:Choice>
  </mc:AlternateContent>
  <xr:revisionPtr revIDLastSave="0" documentId="13_ncr:1_{08DBF79F-18FE-4A25-8BF4-5F7D79982AF5}" xr6:coauthVersionLast="47" xr6:coauthVersionMax="47" xr10:uidLastSave="{00000000-0000-0000-0000-000000000000}"/>
  <bookViews>
    <workbookView xWindow="-120" yWindow="-120" windowWidth="29040" windowHeight="15720" activeTab="2" xr2:uid="{726E0829-69DB-4DFC-AD2D-12072FBC5E3F}"/>
  </bookViews>
  <sheets>
    <sheet name="EA" sheetId="2" r:id="rId1"/>
    <sheet name="Rappi" sheetId="3" r:id="rId2"/>
    <sheet name="NU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4" l="1"/>
  <c r="B2" i="4"/>
  <c r="B4" i="4"/>
  <c r="C3" i="4"/>
  <c r="B3" i="4"/>
  <c r="D3" i="4" s="1"/>
  <c r="I30" i="3"/>
  <c r="B2" i="3"/>
  <c r="B3" i="3"/>
  <c r="B4" i="3"/>
  <c r="C3" i="3"/>
  <c r="D3" i="3"/>
  <c r="G3" i="4" l="1"/>
  <c r="F3" i="4"/>
  <c r="F3" i="3"/>
  <c r="G3" i="3"/>
  <c r="C4" i="4" l="1"/>
  <c r="C4" i="3"/>
  <c r="G4" i="4" l="1"/>
  <c r="D4" i="4"/>
  <c r="F4" i="4" s="1"/>
  <c r="H4" i="4"/>
  <c r="G4" i="3"/>
  <c r="H4" i="3"/>
  <c r="D4" i="3"/>
  <c r="F4" i="3" s="1"/>
  <c r="C5" i="4" l="1"/>
  <c r="C5" i="3"/>
  <c r="G5" i="4" l="1"/>
  <c r="D5" i="4"/>
  <c r="F5" i="4"/>
  <c r="G5" i="3"/>
  <c r="D5" i="3"/>
  <c r="F5" i="3" s="1"/>
  <c r="C6" i="4" l="1"/>
  <c r="C6" i="3"/>
  <c r="G6" i="4" l="1"/>
  <c r="D6" i="4"/>
  <c r="F6" i="4" s="1"/>
  <c r="C7" i="4" s="1"/>
  <c r="G6" i="3"/>
  <c r="D6" i="3"/>
  <c r="F6" i="3"/>
  <c r="G7" i="4" l="1"/>
  <c r="D7" i="4"/>
  <c r="F7" i="4" s="1"/>
  <c r="C8" i="4" s="1"/>
  <c r="C7" i="3"/>
  <c r="D8" i="4" l="1"/>
  <c r="F8" i="4" s="1"/>
  <c r="C9" i="4" s="1"/>
  <c r="G8" i="4"/>
  <c r="G7" i="3"/>
  <c r="D7" i="3"/>
  <c r="F7" i="3"/>
  <c r="D9" i="4" l="1"/>
  <c r="F9" i="4" s="1"/>
  <c r="C10" i="4" s="1"/>
  <c r="G9" i="4"/>
  <c r="C8" i="3"/>
  <c r="G10" i="4" l="1"/>
  <c r="D10" i="4"/>
  <c r="F10" i="4" s="1"/>
  <c r="C11" i="4" s="1"/>
  <c r="G8" i="3"/>
  <c r="D8" i="3"/>
  <c r="F8" i="3"/>
  <c r="C9" i="3" s="1"/>
  <c r="G11" i="4" l="1"/>
  <c r="D11" i="4"/>
  <c r="F11" i="4" s="1"/>
  <c r="C12" i="4" s="1"/>
  <c r="G9" i="3"/>
  <c r="D9" i="3"/>
  <c r="F9" i="3" s="1"/>
  <c r="C10" i="3" s="1"/>
  <c r="G10" i="3" s="1"/>
  <c r="D12" i="4" l="1"/>
  <c r="F12" i="4" s="1"/>
  <c r="C13" i="4" s="1"/>
  <c r="G12" i="4"/>
  <c r="D10" i="3"/>
  <c r="F10" i="3"/>
  <c r="C11" i="3" s="1"/>
  <c r="G13" i="4" l="1"/>
  <c r="D13" i="4"/>
  <c r="F13" i="4"/>
  <c r="C14" i="4" s="1"/>
  <c r="G11" i="3"/>
  <c r="D11" i="3"/>
  <c r="G14" i="4" l="1"/>
  <c r="D14" i="4"/>
  <c r="F14" i="4" s="1"/>
  <c r="C15" i="4" s="1"/>
  <c r="F11" i="3"/>
  <c r="C12" i="3" s="1"/>
  <c r="G15" i="4" l="1"/>
  <c r="D15" i="4"/>
  <c r="F15" i="4" s="1"/>
  <c r="C16" i="4" s="1"/>
  <c r="G12" i="3"/>
  <c r="D12" i="3"/>
  <c r="D16" i="4" l="1"/>
  <c r="F16" i="4" s="1"/>
  <c r="C17" i="4" s="1"/>
  <c r="G16" i="4"/>
  <c r="F12" i="3"/>
  <c r="C13" i="3" s="1"/>
  <c r="D17" i="4" l="1"/>
  <c r="F17" i="4" s="1"/>
  <c r="C18" i="4" s="1"/>
  <c r="G17" i="4"/>
  <c r="G13" i="3"/>
  <c r="D13" i="3"/>
  <c r="G18" i="4" l="1"/>
  <c r="D18" i="4"/>
  <c r="F18" i="4" s="1"/>
  <c r="C19" i="4" s="1"/>
  <c r="F13" i="3"/>
  <c r="C14" i="3" s="1"/>
  <c r="G19" i="4" l="1"/>
  <c r="D19" i="4"/>
  <c r="F19" i="4"/>
  <c r="C20" i="4" s="1"/>
  <c r="G14" i="3"/>
  <c r="D14" i="3"/>
  <c r="D20" i="4" l="1"/>
  <c r="F20" i="4" s="1"/>
  <c r="C21" i="4" s="1"/>
  <c r="G20" i="4"/>
  <c r="F14" i="3"/>
  <c r="C15" i="3" s="1"/>
  <c r="D21" i="4" l="1"/>
  <c r="G21" i="4"/>
  <c r="F21" i="4"/>
  <c r="C22" i="4" s="1"/>
  <c r="G15" i="3"/>
  <c r="D15" i="3"/>
  <c r="G22" i="4" l="1"/>
  <c r="D22" i="4"/>
  <c r="F22" i="4" s="1"/>
  <c r="C23" i="4" s="1"/>
  <c r="F15" i="3"/>
  <c r="C16" i="3" s="1"/>
  <c r="D23" i="4" l="1"/>
  <c r="G23" i="4"/>
  <c r="F23" i="4"/>
  <c r="C24" i="4" s="1"/>
  <c r="G16" i="3"/>
  <c r="D16" i="3"/>
  <c r="G24" i="4" l="1"/>
  <c r="D24" i="4"/>
  <c r="F24" i="4" s="1"/>
  <c r="C25" i="4" s="1"/>
  <c r="F16" i="3"/>
  <c r="C17" i="3" s="1"/>
  <c r="D25" i="4" l="1"/>
  <c r="G25" i="4"/>
  <c r="F25" i="4"/>
  <c r="C26" i="4" s="1"/>
  <c r="G17" i="3"/>
  <c r="D17" i="3"/>
  <c r="G26" i="4" l="1"/>
  <c r="D26" i="4"/>
  <c r="F26" i="4" s="1"/>
  <c r="F17" i="3"/>
  <c r="C18" i="3" s="1"/>
  <c r="G18" i="3" l="1"/>
  <c r="D18" i="3"/>
  <c r="F18" i="3" l="1"/>
  <c r="C19" i="3" s="1"/>
  <c r="G19" i="3" l="1"/>
  <c r="D19" i="3"/>
  <c r="F19" i="3" l="1"/>
  <c r="C20" i="3" s="1"/>
  <c r="G20" i="3" l="1"/>
  <c r="D20" i="3"/>
  <c r="F20" i="3" s="1"/>
  <c r="C21" i="3" s="1"/>
  <c r="G21" i="3" l="1"/>
  <c r="D21" i="3"/>
  <c r="F21" i="3" l="1"/>
  <c r="C22" i="3" s="1"/>
  <c r="G22" i="3" l="1"/>
  <c r="D22" i="3"/>
  <c r="F22" i="3" l="1"/>
  <c r="C23" i="3" s="1"/>
  <c r="G23" i="3" l="1"/>
  <c r="D23" i="3"/>
  <c r="F23" i="3" l="1"/>
  <c r="C24" i="3" s="1"/>
  <c r="H29" i="4" l="1"/>
  <c r="G24" i="3"/>
  <c r="D24" i="3"/>
  <c r="F24" i="3" s="1"/>
  <c r="C25" i="3" s="1"/>
  <c r="I29" i="4" l="1"/>
  <c r="G25" i="3"/>
  <c r="D25" i="3"/>
  <c r="F25" i="3" l="1"/>
  <c r="C26" i="3" s="1"/>
  <c r="G26" i="3" l="1"/>
  <c r="D26" i="3"/>
  <c r="F26" i="3" l="1"/>
  <c r="C27" i="3" l="1"/>
  <c r="D27" i="3" l="1"/>
  <c r="F27" i="3" s="1"/>
  <c r="C28" i="3" s="1"/>
  <c r="D28" i="3" l="1"/>
  <c r="F28" i="3"/>
  <c r="C29" i="3" s="1"/>
  <c r="D29" i="3" l="1"/>
  <c r="F29" i="3"/>
  <c r="C30" i="3"/>
  <c r="D30" i="3" l="1"/>
  <c r="F30" i="3"/>
  <c r="C31" i="3"/>
  <c r="D31" i="3" l="1"/>
  <c r="F31" i="3"/>
  <c r="C32" i="3"/>
  <c r="D32" i="3" l="1"/>
  <c r="F32" i="3"/>
  <c r="C33" i="3" s="1"/>
  <c r="D33" i="3" l="1"/>
  <c r="F33" i="3"/>
  <c r="C34" i="3"/>
  <c r="D34" i="3" l="1"/>
  <c r="F34" i="3"/>
  <c r="C35" i="3"/>
  <c r="D35" i="3" l="1"/>
  <c r="F35" i="3"/>
  <c r="C36" i="3"/>
  <c r="D36" i="3" l="1"/>
  <c r="F36" i="3"/>
  <c r="C37" i="3"/>
  <c r="D37" i="3" s="1"/>
  <c r="F37" i="3" s="1"/>
  <c r="C38" i="3" s="1"/>
  <c r="D38" i="3" l="1"/>
  <c r="F38" i="3"/>
  <c r="H29" i="3" s="1"/>
  <c r="I29" i="3" s="1"/>
</calcChain>
</file>

<file path=xl/sharedStrings.xml><?xml version="1.0" encoding="utf-8"?>
<sst xmlns="http://schemas.openxmlformats.org/spreadsheetml/2006/main" count="32" uniqueCount="24">
  <si>
    <t>MES</t>
  </si>
  <si>
    <t>EA</t>
  </si>
  <si>
    <t>Enero</t>
  </si>
  <si>
    <t>Febrero</t>
  </si>
  <si>
    <t>Marzo</t>
  </si>
  <si>
    <t>Abril</t>
  </si>
  <si>
    <t>Mayo</t>
  </si>
  <si>
    <t>AÑO</t>
  </si>
  <si>
    <t>Junio</t>
  </si>
  <si>
    <t>Julio</t>
  </si>
  <si>
    <t>Agosto</t>
  </si>
  <si>
    <t>Septiembre</t>
  </si>
  <si>
    <t>Octubre</t>
  </si>
  <si>
    <t>Noviembre</t>
  </si>
  <si>
    <t>Diciembre</t>
  </si>
  <si>
    <t>compra</t>
  </si>
  <si>
    <t>cuotas</t>
  </si>
  <si>
    <t>Abonos</t>
  </si>
  <si>
    <t>Intereses</t>
  </si>
  <si>
    <t>Pago</t>
  </si>
  <si>
    <t>I. Diario</t>
  </si>
  <si>
    <t>I. Mensual</t>
  </si>
  <si>
    <t>Por anio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</si>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</sst>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0.000000000000"/>
    <numFmt numFmtId="166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5" fontId="1" fillId="0" borderId="0" xfId="1" applyNumberFormat="1" applyFont="1" applyAlignment="1">
      <alignment horizontal="right" vertical="center"/>
    </xf>
    <xf numFmtId="164" fontId="0" fillId="0" borderId="0" xfId="1" applyFont="1"/>
    <xf numFmtId="166" fontId="0" fillId="0" borderId="0" xfId="1" applyNumberFormat="1" applyFont="1"/>
    <xf numFmtId="166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F649-9B36-426C-8CFB-39AF20ABB866}">
  <dimension ref="A1:C13"/>
  <sheetViews>
    <sheetView workbookViewId="0">
      <selection activeCell="B6" sqref="B6"/>
    </sheetView>
  </sheetViews>
  <sheetFormatPr baseColWidth="10" defaultRowHeight="15" x14ac:dyDescent="0.25"/>
  <sheetData>
    <row r="1" spans="1:3" x14ac:dyDescent="0.25">
      <c r="A1" s="1" t="s">
        <v>7</v>
      </c>
      <c r="B1" s="1" t="s">
        <v>0</v>
      </c>
      <c r="C1" s="1" t="s">
        <v>1</v>
      </c>
    </row>
    <row r="2" spans="1:3" x14ac:dyDescent="0.25">
      <c r="A2" s="7">
        <v>2025</v>
      </c>
      <c r="B2" t="s">
        <v>2</v>
      </c>
      <c r="C2">
        <v>0.247</v>
      </c>
    </row>
    <row r="3" spans="1:3" x14ac:dyDescent="0.25">
      <c r="A3" s="7"/>
      <c r="B3" t="s">
        <v>3</v>
      </c>
      <c r="C3">
        <v>0.26200000000000001</v>
      </c>
    </row>
    <row r="4" spans="1:3" x14ac:dyDescent="0.25">
      <c r="A4" s="7"/>
      <c r="B4" t="s">
        <v>4</v>
      </c>
      <c r="C4">
        <v>0.24540000000000001</v>
      </c>
    </row>
    <row r="5" spans="1:3" x14ac:dyDescent="0.25">
      <c r="A5" s="7"/>
      <c r="B5" t="s">
        <v>5</v>
      </c>
      <c r="C5">
        <v>0.25230000000000002</v>
      </c>
    </row>
    <row r="6" spans="1:3" x14ac:dyDescent="0.25">
      <c r="A6" s="7"/>
      <c r="B6" t="s">
        <v>6</v>
      </c>
      <c r="C6">
        <v>0.25569999999999998</v>
      </c>
    </row>
    <row r="7" spans="1:3" x14ac:dyDescent="0.25">
      <c r="A7" s="7"/>
      <c r="B7" t="s">
        <v>8</v>
      </c>
      <c r="C7">
        <v>0.25159999999999999</v>
      </c>
    </row>
    <row r="8" spans="1:3" x14ac:dyDescent="0.25">
      <c r="A8" s="7"/>
      <c r="B8" t="s">
        <v>9</v>
      </c>
    </row>
    <row r="9" spans="1:3" x14ac:dyDescent="0.25">
      <c r="A9" s="7"/>
      <c r="B9" t="s">
        <v>10</v>
      </c>
    </row>
    <row r="10" spans="1:3" x14ac:dyDescent="0.25">
      <c r="A10" s="7"/>
      <c r="B10" t="s">
        <v>11</v>
      </c>
    </row>
    <row r="11" spans="1:3" x14ac:dyDescent="0.25">
      <c r="A11" s="7"/>
      <c r="B11" t="s">
        <v>12</v>
      </c>
    </row>
    <row r="12" spans="1:3" x14ac:dyDescent="0.25">
      <c r="A12" s="7"/>
      <c r="B12" t="s">
        <v>13</v>
      </c>
    </row>
    <row r="13" spans="1:3" x14ac:dyDescent="0.25">
      <c r="A13" s="7"/>
      <c r="B13" t="s">
        <v>14</v>
      </c>
    </row>
  </sheetData>
  <mergeCells count="1">
    <mergeCell ref="A2:A13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214D-79EB-40C7-B047-2647266E212E}">
  <dimension ref="A1:I38"/>
  <sheetViews>
    <sheetView zoomScale="130" zoomScaleNormal="130" workbookViewId="0">
      <selection activeCell="B2" sqref="B2"/>
    </sheetView>
  </sheetViews>
  <sheetFormatPr baseColWidth="10" defaultRowHeight="15" x14ac:dyDescent="0.25"/>
  <cols>
    <col min="2" max="2" width="17.5703125" customWidth="1"/>
    <col min="3" max="3" width="14.5703125" style="4" customWidth="1"/>
    <col min="4" max="4" width="15.7109375" customWidth="1"/>
    <col min="5" max="5" width="14.42578125" customWidth="1"/>
    <col min="6" max="6" width="14.85546875" customWidth="1"/>
    <col min="7" max="7" width="11.85546875" bestFit="1" customWidth="1"/>
    <col min="8" max="8" width="14.7109375" customWidth="1"/>
  </cols>
  <sheetData>
    <row r="1" spans="1:9" x14ac:dyDescent="0.25">
      <c r="A1" t="s">
        <v>15</v>
      </c>
      <c r="B1" s="4">
        <v>4160000</v>
      </c>
      <c r="D1" s="7" t="s">
        <v>18</v>
      </c>
      <c r="E1" s="7" t="s">
        <v>17</v>
      </c>
      <c r="F1" s="7" t="s">
        <v>19</v>
      </c>
    </row>
    <row r="2" spans="1:9" x14ac:dyDescent="0.25">
      <c r="A2" t="s">
        <v>16</v>
      </c>
      <c r="B2" s="4">
        <f>B1/36</f>
        <v>115555.55555555556</v>
      </c>
      <c r="D2" s="7"/>
      <c r="E2" s="7"/>
      <c r="F2" s="7"/>
    </row>
    <row r="3" spans="1:9" x14ac:dyDescent="0.25">
      <c r="A3" t="s">
        <v>21</v>
      </c>
      <c r="B3" s="2">
        <f>((1+EA!C4)^(1/12))-1</f>
        <v>1.8456314351867675E-2</v>
      </c>
      <c r="C3" s="5">
        <f>B1</f>
        <v>4160000</v>
      </c>
      <c r="D3" s="3">
        <f>B3*$B$1</f>
        <v>76778.267703769525</v>
      </c>
      <c r="E3" s="4"/>
      <c r="F3" s="5">
        <f>IF(C3=0,0,IF($B$2&gt;C3,(C2-$B$2-E2)+D3+E3,($B$2+D3+E3)))</f>
        <v>192333.82325932509</v>
      </c>
      <c r="G3" t="str">
        <f t="shared" ref="G3:G24" si="0">IF(E3&gt;C3,"Error Abono",IF(C3&lt;$B$2,"Fin Pagos",""))</f>
        <v/>
      </c>
    </row>
    <row r="4" spans="1:9" x14ac:dyDescent="0.25">
      <c r="A4" t="s">
        <v>20</v>
      </c>
      <c r="B4" s="2">
        <f>((1+EA!C4)^(1/365))-1</f>
        <v>6.0143219458752561E-4</v>
      </c>
      <c r="C4" s="5">
        <f t="shared" ref="C4:C20" si="1">IF((C3-F3)&lt;=0,0,C3-$B$2-E3)</f>
        <v>4044444.4444444445</v>
      </c>
      <c r="D4" s="3">
        <f t="shared" ref="D4:D26" si="2">C4*$B$3</f>
        <v>74645.538045331487</v>
      </c>
      <c r="E4" s="4"/>
      <c r="F4" s="5">
        <f t="shared" ref="F4:F26" si="3">IF(C4=0,0,IF($B$2&gt;C4,(C3-$B$2-E3)+D4+E4,($B$2+D4+E4)))</f>
        <v>190201.09360088705</v>
      </c>
      <c r="G4" t="str">
        <f t="shared" si="0"/>
        <v/>
      </c>
      <c r="H4" s="5">
        <f>C3-C4</f>
        <v>115555.5555555555</v>
      </c>
      <c r="I4" s="5"/>
    </row>
    <row r="5" spans="1:9" x14ac:dyDescent="0.25">
      <c r="C5" s="5">
        <f t="shared" si="1"/>
        <v>3928888.888888889</v>
      </c>
      <c r="D5" s="3">
        <f t="shared" si="2"/>
        <v>72512.808386893448</v>
      </c>
      <c r="E5" s="4"/>
      <c r="F5" s="5">
        <f t="shared" si="3"/>
        <v>188068.36394244901</v>
      </c>
      <c r="G5" t="str">
        <f t="shared" si="0"/>
        <v/>
      </c>
    </row>
    <row r="6" spans="1:9" x14ac:dyDescent="0.25">
      <c r="C6" s="5">
        <f t="shared" si="1"/>
        <v>3813333.3333333335</v>
      </c>
      <c r="D6" s="3">
        <f t="shared" si="2"/>
        <v>70380.07872845541</v>
      </c>
      <c r="E6" s="4"/>
      <c r="F6" s="5">
        <f t="shared" si="3"/>
        <v>185935.63428401097</v>
      </c>
      <c r="G6" t="str">
        <f t="shared" si="0"/>
        <v/>
      </c>
    </row>
    <row r="7" spans="1:9" x14ac:dyDescent="0.25">
      <c r="C7" s="5">
        <f t="shared" si="1"/>
        <v>3697777.777777778</v>
      </c>
      <c r="D7" s="3">
        <f t="shared" si="2"/>
        <v>68247.349070017357</v>
      </c>
      <c r="E7" s="4"/>
      <c r="F7" s="5">
        <f t="shared" si="3"/>
        <v>183802.9046255729</v>
      </c>
      <c r="G7" t="str">
        <f t="shared" si="0"/>
        <v/>
      </c>
    </row>
    <row r="8" spans="1:9" x14ac:dyDescent="0.25">
      <c r="C8" s="5">
        <f t="shared" si="1"/>
        <v>3582222.2222222225</v>
      </c>
      <c r="D8" s="3">
        <f t="shared" si="2"/>
        <v>66114.619411579319</v>
      </c>
      <c r="E8" s="4"/>
      <c r="F8" s="5">
        <f t="shared" si="3"/>
        <v>181670.1749671349</v>
      </c>
      <c r="G8" t="str">
        <f t="shared" si="0"/>
        <v/>
      </c>
    </row>
    <row r="9" spans="1:9" x14ac:dyDescent="0.25">
      <c r="C9" s="5">
        <f t="shared" si="1"/>
        <v>3466666.666666667</v>
      </c>
      <c r="D9" s="3">
        <f t="shared" si="2"/>
        <v>63981.88975314128</v>
      </c>
      <c r="E9" s="4"/>
      <c r="F9" s="5">
        <f t="shared" si="3"/>
        <v>179537.44530869683</v>
      </c>
      <c r="G9" t="str">
        <f t="shared" si="0"/>
        <v/>
      </c>
    </row>
    <row r="10" spans="1:9" x14ac:dyDescent="0.25">
      <c r="C10" s="5">
        <f t="shared" si="1"/>
        <v>3351111.1111111115</v>
      </c>
      <c r="D10" s="3">
        <f t="shared" si="2"/>
        <v>61849.160094703242</v>
      </c>
      <c r="E10" s="4"/>
      <c r="F10" s="5">
        <f t="shared" si="3"/>
        <v>177404.71565025882</v>
      </c>
      <c r="G10" t="str">
        <f t="shared" si="0"/>
        <v/>
      </c>
    </row>
    <row r="11" spans="1:9" x14ac:dyDescent="0.25">
      <c r="C11" s="5">
        <f t="shared" si="1"/>
        <v>3235555.555555556</v>
      </c>
      <c r="D11" s="3">
        <f t="shared" si="2"/>
        <v>59716.430436265196</v>
      </c>
      <c r="E11" s="4"/>
      <c r="F11" s="5">
        <f t="shared" si="3"/>
        <v>175271.98599182075</v>
      </c>
      <c r="G11" t="str">
        <f t="shared" si="0"/>
        <v/>
      </c>
    </row>
    <row r="12" spans="1:9" x14ac:dyDescent="0.25">
      <c r="C12" s="5">
        <f t="shared" si="1"/>
        <v>3120000.0000000005</v>
      </c>
      <c r="D12" s="3">
        <f t="shared" si="2"/>
        <v>57583.700777827158</v>
      </c>
      <c r="E12" s="4"/>
      <c r="F12" s="5">
        <f t="shared" si="3"/>
        <v>173139.25633338271</v>
      </c>
      <c r="G12" t="str">
        <f t="shared" si="0"/>
        <v/>
      </c>
    </row>
    <row r="13" spans="1:9" x14ac:dyDescent="0.25">
      <c r="C13" s="5">
        <f t="shared" si="1"/>
        <v>3004444.444444445</v>
      </c>
      <c r="D13" s="3">
        <f t="shared" si="2"/>
        <v>55450.971119389113</v>
      </c>
      <c r="E13" s="4"/>
      <c r="F13" s="5">
        <f t="shared" si="3"/>
        <v>171006.52667494467</v>
      </c>
      <c r="G13" t="str">
        <f t="shared" si="0"/>
        <v/>
      </c>
    </row>
    <row r="14" spans="1:9" x14ac:dyDescent="0.25">
      <c r="C14" s="5">
        <f t="shared" si="1"/>
        <v>2888888.8888888895</v>
      </c>
      <c r="D14" s="3">
        <f t="shared" si="2"/>
        <v>53318.241460951074</v>
      </c>
      <c r="E14" s="4"/>
      <c r="F14" s="5">
        <f t="shared" si="3"/>
        <v>168873.79701650664</v>
      </c>
      <c r="G14" t="str">
        <f t="shared" si="0"/>
        <v/>
      </c>
      <c r="H14" s="5"/>
    </row>
    <row r="15" spans="1:9" x14ac:dyDescent="0.25">
      <c r="C15" s="5">
        <f t="shared" si="1"/>
        <v>2773333.333333334</v>
      </c>
      <c r="D15" s="3">
        <f t="shared" si="2"/>
        <v>51185.511802513029</v>
      </c>
      <c r="E15" s="4"/>
      <c r="F15" s="5">
        <f t="shared" si="3"/>
        <v>166741.0673580686</v>
      </c>
      <c r="G15" t="str">
        <f t="shared" si="0"/>
        <v/>
      </c>
    </row>
    <row r="16" spans="1:9" x14ac:dyDescent="0.25">
      <c r="C16" s="5">
        <f t="shared" si="1"/>
        <v>2657777.7777777785</v>
      </c>
      <c r="D16" s="3">
        <f t="shared" si="2"/>
        <v>49052.78214407499</v>
      </c>
      <c r="E16" s="4"/>
      <c r="F16" s="5">
        <f t="shared" si="3"/>
        <v>164608.33769963056</v>
      </c>
      <c r="G16" t="str">
        <f t="shared" si="0"/>
        <v/>
      </c>
    </row>
    <row r="17" spans="2:9" x14ac:dyDescent="0.25">
      <c r="C17" s="5">
        <f t="shared" si="1"/>
        <v>2542222.2222222229</v>
      </c>
      <c r="D17" s="3">
        <f t="shared" si="2"/>
        <v>46920.052485636945</v>
      </c>
      <c r="E17" s="4"/>
      <c r="F17" s="5">
        <f t="shared" si="3"/>
        <v>162475.60804119252</v>
      </c>
      <c r="G17" t="str">
        <f t="shared" si="0"/>
        <v/>
      </c>
    </row>
    <row r="18" spans="2:9" x14ac:dyDescent="0.25">
      <c r="C18" s="5">
        <f t="shared" si="1"/>
        <v>2426666.6666666674</v>
      </c>
      <c r="D18" s="3">
        <f t="shared" si="2"/>
        <v>44787.322827198906</v>
      </c>
      <c r="E18" s="4"/>
      <c r="F18" s="5">
        <f t="shared" si="3"/>
        <v>160342.87838275445</v>
      </c>
      <c r="G18" t="str">
        <f t="shared" si="0"/>
        <v/>
      </c>
    </row>
    <row r="19" spans="2:9" x14ac:dyDescent="0.25">
      <c r="C19" s="5">
        <f t="shared" si="1"/>
        <v>2311111.1111111119</v>
      </c>
      <c r="D19" s="3">
        <f t="shared" si="2"/>
        <v>42654.593168760868</v>
      </c>
      <c r="E19" s="4"/>
      <c r="F19" s="5">
        <f t="shared" si="3"/>
        <v>158210.14872431644</v>
      </c>
      <c r="G19" t="str">
        <f t="shared" si="0"/>
        <v/>
      </c>
    </row>
    <row r="20" spans="2:9" x14ac:dyDescent="0.25">
      <c r="C20" s="5">
        <f t="shared" si="1"/>
        <v>2195555.5555555564</v>
      </c>
      <c r="D20" s="3">
        <f t="shared" si="2"/>
        <v>40521.863510322823</v>
      </c>
      <c r="E20" s="4"/>
      <c r="F20" s="5">
        <f t="shared" si="3"/>
        <v>156077.41906587838</v>
      </c>
      <c r="G20" t="str">
        <f t="shared" si="0"/>
        <v/>
      </c>
    </row>
    <row r="21" spans="2:9" x14ac:dyDescent="0.25">
      <c r="C21" s="5">
        <f t="shared" ref="C21:C26" si="4">IF((C20-F20)&lt;=0,0,C20-$B$2-E20)</f>
        <v>2080000.0000000009</v>
      </c>
      <c r="D21" s="3">
        <f t="shared" si="2"/>
        <v>38389.133851884784</v>
      </c>
      <c r="E21" s="4"/>
      <c r="F21" s="5">
        <f t="shared" si="3"/>
        <v>153944.68940744034</v>
      </c>
      <c r="G21" t="str">
        <f t="shared" si="0"/>
        <v/>
      </c>
    </row>
    <row r="22" spans="2:9" x14ac:dyDescent="0.25">
      <c r="C22" s="5">
        <f t="shared" si="4"/>
        <v>1964444.4444444454</v>
      </c>
      <c r="D22" s="3">
        <f t="shared" si="2"/>
        <v>36256.404193446739</v>
      </c>
      <c r="E22" s="4"/>
      <c r="F22" s="5">
        <f t="shared" si="3"/>
        <v>151811.9597490023</v>
      </c>
      <c r="G22" t="str">
        <f t="shared" si="0"/>
        <v/>
      </c>
    </row>
    <row r="23" spans="2:9" x14ac:dyDescent="0.25">
      <c r="C23" s="5">
        <f t="shared" si="4"/>
        <v>1848888.8888888899</v>
      </c>
      <c r="D23" s="3">
        <f t="shared" si="2"/>
        <v>34123.6745350087</v>
      </c>
      <c r="E23" s="4"/>
      <c r="F23" s="5">
        <f t="shared" si="3"/>
        <v>149679.23009056426</v>
      </c>
      <c r="G23" t="str">
        <f t="shared" si="0"/>
        <v/>
      </c>
    </row>
    <row r="24" spans="2:9" x14ac:dyDescent="0.25">
      <c r="C24" s="5">
        <f t="shared" si="4"/>
        <v>1733333.3333333344</v>
      </c>
      <c r="D24" s="3">
        <f t="shared" si="2"/>
        <v>31990.944876570658</v>
      </c>
      <c r="E24" s="4"/>
      <c r="F24" s="5">
        <f t="shared" si="3"/>
        <v>147546.50043212622</v>
      </c>
      <c r="G24" t="str">
        <f t="shared" si="0"/>
        <v/>
      </c>
    </row>
    <row r="25" spans="2:9" x14ac:dyDescent="0.25">
      <c r="C25" s="5">
        <f t="shared" si="4"/>
        <v>1617777.7777777789</v>
      </c>
      <c r="D25" s="3">
        <f t="shared" si="2"/>
        <v>29858.215218132616</v>
      </c>
      <c r="E25" s="4"/>
      <c r="F25" s="5">
        <f t="shared" si="3"/>
        <v>145413.77077368819</v>
      </c>
      <c r="G25" t="str">
        <f>IF(E25&gt;C25,"Error Abono",IF(C25&lt;$B$2,"Fin Pagos",""))</f>
        <v/>
      </c>
    </row>
    <row r="26" spans="2:9" x14ac:dyDescent="0.25">
      <c r="C26" s="5">
        <f t="shared" si="4"/>
        <v>1502222.2222222234</v>
      </c>
      <c r="D26" s="3">
        <f t="shared" si="2"/>
        <v>27725.485559694574</v>
      </c>
      <c r="E26" s="4"/>
      <c r="F26" s="5">
        <f t="shared" si="3"/>
        <v>143281.04111525015</v>
      </c>
      <c r="G26" t="str">
        <f>IF(E26&gt;C26,"Error Abono",IF(C26&lt;$B$2,"Fin Pagos",""))</f>
        <v/>
      </c>
    </row>
    <row r="27" spans="2:9" x14ac:dyDescent="0.25">
      <c r="B27" s="5"/>
      <c r="C27" s="5">
        <f t="shared" ref="C27:C38" si="5">IF((C26-F26)&lt;=0,0,C26-$B$2-E26)</f>
        <v>1386666.6666666679</v>
      </c>
      <c r="D27" s="3">
        <f t="shared" ref="D27:D38" si="6">C27*$B$3</f>
        <v>25592.755901256533</v>
      </c>
      <c r="E27" s="4"/>
      <c r="F27" s="5">
        <f t="shared" ref="F27:F38" si="7">IF(C27=0,0,IF($B$2&gt;C27,(C26-$B$2-E26)+D27+E27,($B$2+D27+E27)))</f>
        <v>141148.31145681208</v>
      </c>
    </row>
    <row r="28" spans="2:9" x14ac:dyDescent="0.25">
      <c r="B28" s="5"/>
      <c r="C28" s="5">
        <f t="shared" si="5"/>
        <v>1271111.1111111124</v>
      </c>
      <c r="D28" s="3">
        <f t="shared" si="6"/>
        <v>23460.026242818491</v>
      </c>
      <c r="E28" s="4"/>
      <c r="F28" s="5">
        <f t="shared" si="7"/>
        <v>139015.58179837404</v>
      </c>
    </row>
    <row r="29" spans="2:9" x14ac:dyDescent="0.25">
      <c r="C29" s="5">
        <f t="shared" si="5"/>
        <v>1155555.5555555569</v>
      </c>
      <c r="D29" s="3">
        <f t="shared" si="6"/>
        <v>21327.296584380449</v>
      </c>
      <c r="E29" s="4"/>
      <c r="F29" s="5">
        <f t="shared" si="7"/>
        <v>136882.852139936</v>
      </c>
      <c r="H29" s="5">
        <f>SUM(F3:F38)</f>
        <v>5580397.9525197372</v>
      </c>
      <c r="I29" s="6">
        <f>(H29/B1)-1</f>
        <v>0.34144181550955222</v>
      </c>
    </row>
    <row r="30" spans="2:9" x14ac:dyDescent="0.25">
      <c r="C30" s="5">
        <f t="shared" si="5"/>
        <v>1040000.0000000014</v>
      </c>
      <c r="D30" s="3">
        <f t="shared" si="6"/>
        <v>19194.566925942407</v>
      </c>
      <c r="E30" s="4"/>
      <c r="F30" s="5">
        <f t="shared" si="7"/>
        <v>134750.12248149797</v>
      </c>
      <c r="H30" t="s">
        <v>22</v>
      </c>
      <c r="I30" s="6">
        <f>I29/3</f>
        <v>0.11381393850318407</v>
      </c>
    </row>
    <row r="31" spans="2:9" x14ac:dyDescent="0.25">
      <c r="C31" s="5">
        <f t="shared" si="5"/>
        <v>924444.44444444589</v>
      </c>
      <c r="D31" s="3">
        <f t="shared" si="6"/>
        <v>17061.837267504368</v>
      </c>
      <c r="E31" s="4"/>
      <c r="F31" s="5">
        <f t="shared" si="7"/>
        <v>132617.39282305993</v>
      </c>
    </row>
    <row r="32" spans="2:9" x14ac:dyDescent="0.25">
      <c r="C32" s="5">
        <f t="shared" si="5"/>
        <v>808888.88888889039</v>
      </c>
      <c r="D32" s="3">
        <f t="shared" si="6"/>
        <v>14929.107609066325</v>
      </c>
      <c r="E32" s="4"/>
      <c r="F32" s="5">
        <f t="shared" si="7"/>
        <v>130484.66316462189</v>
      </c>
    </row>
    <row r="33" spans="3:6" x14ac:dyDescent="0.25">
      <c r="C33" s="5">
        <f t="shared" si="5"/>
        <v>693333.33333333489</v>
      </c>
      <c r="D33" s="3">
        <f t="shared" si="6"/>
        <v>12796.377950628283</v>
      </c>
      <c r="E33" s="4"/>
      <c r="F33" s="5">
        <f t="shared" si="7"/>
        <v>128351.93350618385</v>
      </c>
    </row>
    <row r="34" spans="3:6" x14ac:dyDescent="0.25">
      <c r="C34" s="5">
        <f t="shared" si="5"/>
        <v>577777.77777777938</v>
      </c>
      <c r="D34" s="3">
        <f t="shared" si="6"/>
        <v>10663.648292190243</v>
      </c>
      <c r="E34" s="4"/>
      <c r="F34" s="5">
        <f t="shared" si="7"/>
        <v>126219.20384774581</v>
      </c>
    </row>
    <row r="35" spans="3:6" x14ac:dyDescent="0.25">
      <c r="C35" s="5">
        <f t="shared" si="5"/>
        <v>462222.22222222382</v>
      </c>
      <c r="D35" s="3">
        <f t="shared" si="6"/>
        <v>8530.9186337521987</v>
      </c>
      <c r="E35" s="4"/>
      <c r="F35" s="5">
        <f t="shared" si="7"/>
        <v>124086.47418930776</v>
      </c>
    </row>
    <row r="36" spans="3:6" x14ac:dyDescent="0.25">
      <c r="C36" s="5">
        <f t="shared" si="5"/>
        <v>346666.66666666826</v>
      </c>
      <c r="D36" s="3">
        <f t="shared" si="6"/>
        <v>6398.1889753141568</v>
      </c>
      <c r="E36" s="4"/>
      <c r="F36" s="5">
        <f t="shared" si="7"/>
        <v>121953.74453086972</v>
      </c>
    </row>
    <row r="37" spans="3:6" x14ac:dyDescent="0.25">
      <c r="C37" s="5">
        <f t="shared" si="5"/>
        <v>231111.1111111127</v>
      </c>
      <c r="D37" s="3">
        <f t="shared" si="6"/>
        <v>4265.4593168761139</v>
      </c>
      <c r="E37" s="4"/>
      <c r="F37" s="5">
        <f t="shared" si="7"/>
        <v>119821.01487243168</v>
      </c>
    </row>
    <row r="38" spans="3:6" x14ac:dyDescent="0.25">
      <c r="C38" s="5">
        <f t="shared" si="5"/>
        <v>115555.55555555713</v>
      </c>
      <c r="D38" s="3">
        <f t="shared" si="6"/>
        <v>2132.7296584380715</v>
      </c>
      <c r="E38" s="4"/>
      <c r="F38" s="5">
        <f t="shared" si="7"/>
        <v>117688.28521399363</v>
      </c>
    </row>
  </sheetData>
  <mergeCells count="3">
    <mergeCell ref="D1:D2"/>
    <mergeCell ref="F1:F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E4C4-BD1A-483B-B68B-D2ED6E282EEA}">
  <dimension ref="A1:I38"/>
  <sheetViews>
    <sheetView tabSelected="1" zoomScale="130" zoomScaleNormal="130" workbookViewId="0">
      <selection activeCell="H4" sqref="H4"/>
    </sheetView>
  </sheetViews>
  <sheetFormatPr baseColWidth="10" defaultRowHeight="15" x14ac:dyDescent="0.25"/>
  <cols>
    <col min="2" max="2" width="17.5703125" customWidth="1"/>
    <col min="3" max="3" width="14.5703125" style="4" customWidth="1"/>
    <col min="4" max="4" width="15.7109375" customWidth="1"/>
    <col min="5" max="5" width="14.42578125" customWidth="1"/>
    <col min="6" max="6" width="14.85546875" customWidth="1"/>
    <col min="7" max="7" width="11.85546875" bestFit="1" customWidth="1"/>
    <col min="8" max="8" width="14.7109375" customWidth="1"/>
  </cols>
  <sheetData>
    <row r="1" spans="1:9" x14ac:dyDescent="0.25">
      <c r="A1" t="s">
        <v>15</v>
      </c>
      <c r="B1" s="4">
        <v>4160000</v>
      </c>
      <c r="D1" s="7" t="s">
        <v>18</v>
      </c>
      <c r="E1" s="7" t="s">
        <v>17</v>
      </c>
      <c r="F1" s="7" t="s">
        <v>19</v>
      </c>
    </row>
    <row r="2" spans="1:9" x14ac:dyDescent="0.25">
      <c r="A2" t="s">
        <v>16</v>
      </c>
      <c r="B2" s="4">
        <f>B1/B5</f>
        <v>173333.33333333334</v>
      </c>
      <c r="D2" s="7"/>
      <c r="E2" s="7"/>
      <c r="F2" s="7"/>
    </row>
    <row r="3" spans="1:9" x14ac:dyDescent="0.25">
      <c r="A3" t="s">
        <v>21</v>
      </c>
      <c r="B3" s="2">
        <f>((1+EA!C4)^(1/12))-1</f>
        <v>1.8456314351867675E-2</v>
      </c>
      <c r="C3" s="5">
        <f>B1</f>
        <v>4160000</v>
      </c>
      <c r="D3" s="3">
        <f>B3*$B$1</f>
        <v>76778.267703769525</v>
      </c>
      <c r="E3" s="4"/>
      <c r="F3" s="5">
        <f>IF(C3=0,0,IF($B$2&gt;C3,(C2-$B$2-E2)+D3+E3,($B$2+D3+E3)))</f>
        <v>250111.60103710287</v>
      </c>
      <c r="G3" t="str">
        <f t="shared" ref="G3:G24" si="0">IF(E3&gt;C3,"Error Abono",IF(C3&lt;$B$2,"Fin Pagos",""))</f>
        <v/>
      </c>
    </row>
    <row r="4" spans="1:9" x14ac:dyDescent="0.25">
      <c r="A4" t="s">
        <v>20</v>
      </c>
      <c r="B4" s="2">
        <f>((1+EA!C4)^(1/365))-1</f>
        <v>6.0143219458752561E-4</v>
      </c>
      <c r="C4" s="5">
        <f t="shared" ref="C4:C26" si="1">IF((C3-F3)&lt;=0,0,C3-$B$2-E3)</f>
        <v>3986666.6666666665</v>
      </c>
      <c r="D4" s="3">
        <f t="shared" ref="D4:D26" si="2">C4*$B$3</f>
        <v>73579.173216112467</v>
      </c>
      <c r="E4" s="4"/>
      <c r="F4" s="5">
        <f t="shared" ref="F4:F26" si="3">IF(C4=0,0,IF($B$2&gt;C4,(C3-$B$2-E3)+D4+E4,($B$2+D4+E4)))</f>
        <v>246912.5065494458</v>
      </c>
      <c r="G4" t="str">
        <f t="shared" si="0"/>
        <v/>
      </c>
      <c r="H4" s="5">
        <f>C3-C4</f>
        <v>173333.33333333349</v>
      </c>
      <c r="I4" s="5"/>
    </row>
    <row r="5" spans="1:9" x14ac:dyDescent="0.25">
      <c r="A5" t="s">
        <v>23</v>
      </c>
      <c r="B5">
        <v>24</v>
      </c>
      <c r="C5" s="5">
        <f t="shared" si="1"/>
        <v>3813333.333333333</v>
      </c>
      <c r="D5" s="3">
        <f t="shared" si="2"/>
        <v>70380.078728455395</v>
      </c>
      <c r="E5" s="4"/>
      <c r="F5" s="5">
        <f t="shared" si="3"/>
        <v>243713.41206178872</v>
      </c>
      <c r="G5" t="str">
        <f t="shared" si="0"/>
        <v/>
      </c>
    </row>
    <row r="6" spans="1:9" x14ac:dyDescent="0.25">
      <c r="C6" s="5">
        <f t="shared" si="1"/>
        <v>3639999.9999999995</v>
      </c>
      <c r="D6" s="3">
        <f t="shared" si="2"/>
        <v>67180.984240798323</v>
      </c>
      <c r="E6" s="4"/>
      <c r="F6" s="5">
        <f t="shared" si="3"/>
        <v>240514.31757413165</v>
      </c>
      <c r="G6" t="str">
        <f t="shared" si="0"/>
        <v/>
      </c>
    </row>
    <row r="7" spans="1:9" x14ac:dyDescent="0.25">
      <c r="C7" s="5">
        <f t="shared" si="1"/>
        <v>3466666.666666666</v>
      </c>
      <c r="D7" s="3">
        <f t="shared" si="2"/>
        <v>63981.889753141266</v>
      </c>
      <c r="E7" s="4"/>
      <c r="F7" s="5">
        <f t="shared" si="3"/>
        <v>237315.22308647461</v>
      </c>
      <c r="G7" t="str">
        <f t="shared" si="0"/>
        <v/>
      </c>
    </row>
    <row r="8" spans="1:9" x14ac:dyDescent="0.25">
      <c r="C8" s="5">
        <f t="shared" si="1"/>
        <v>3293333.3333333326</v>
      </c>
      <c r="D8" s="3">
        <f t="shared" si="2"/>
        <v>60782.795265484194</v>
      </c>
      <c r="E8" s="4"/>
      <c r="F8" s="5">
        <f t="shared" si="3"/>
        <v>234116.12859881754</v>
      </c>
      <c r="G8" t="str">
        <f t="shared" si="0"/>
        <v/>
      </c>
    </row>
    <row r="9" spans="1:9" x14ac:dyDescent="0.25">
      <c r="C9" s="5">
        <f t="shared" si="1"/>
        <v>3119999.9999999991</v>
      </c>
      <c r="D9" s="3">
        <f t="shared" si="2"/>
        <v>57583.700777827129</v>
      </c>
      <c r="E9" s="4"/>
      <c r="F9" s="5">
        <f t="shared" si="3"/>
        <v>230917.03411116046</v>
      </c>
      <c r="G9" t="str">
        <f t="shared" si="0"/>
        <v/>
      </c>
    </row>
    <row r="10" spans="1:9" x14ac:dyDescent="0.25">
      <c r="C10" s="5">
        <f t="shared" si="1"/>
        <v>2946666.6666666656</v>
      </c>
      <c r="D10" s="3">
        <f t="shared" si="2"/>
        <v>54384.606290170064</v>
      </c>
      <c r="E10" s="4"/>
      <c r="F10" s="5">
        <f t="shared" si="3"/>
        <v>227717.93962350342</v>
      </c>
      <c r="G10" t="str">
        <f t="shared" si="0"/>
        <v/>
      </c>
    </row>
    <row r="11" spans="1:9" x14ac:dyDescent="0.25">
      <c r="C11" s="5">
        <f t="shared" si="1"/>
        <v>2773333.3333333321</v>
      </c>
      <c r="D11" s="3">
        <f t="shared" si="2"/>
        <v>51185.511802513</v>
      </c>
      <c r="E11" s="4"/>
      <c r="F11" s="5">
        <f t="shared" si="3"/>
        <v>224518.84513584635</v>
      </c>
      <c r="G11" t="str">
        <f t="shared" si="0"/>
        <v/>
      </c>
    </row>
    <row r="12" spans="1:9" x14ac:dyDescent="0.25">
      <c r="C12" s="5">
        <f t="shared" si="1"/>
        <v>2599999.9999999986</v>
      </c>
      <c r="D12" s="3">
        <f t="shared" si="2"/>
        <v>47986.417314855928</v>
      </c>
      <c r="E12" s="4"/>
      <c r="F12" s="5">
        <f t="shared" si="3"/>
        <v>221319.75064818928</v>
      </c>
      <c r="G12" t="str">
        <f t="shared" si="0"/>
        <v/>
      </c>
    </row>
    <row r="13" spans="1:9" x14ac:dyDescent="0.25">
      <c r="C13" s="5">
        <f t="shared" si="1"/>
        <v>2426666.6666666651</v>
      </c>
      <c r="D13" s="3">
        <f t="shared" si="2"/>
        <v>44787.322827198863</v>
      </c>
      <c r="E13" s="4"/>
      <c r="F13" s="5">
        <f t="shared" si="3"/>
        <v>218120.65616053221</v>
      </c>
      <c r="G13" t="str">
        <f t="shared" si="0"/>
        <v/>
      </c>
    </row>
    <row r="14" spans="1:9" x14ac:dyDescent="0.25">
      <c r="C14" s="5">
        <f t="shared" si="1"/>
        <v>2253333.3333333316</v>
      </c>
      <c r="D14" s="3">
        <f t="shared" si="2"/>
        <v>41588.228339541798</v>
      </c>
      <c r="E14" s="4"/>
      <c r="F14" s="5">
        <f t="shared" si="3"/>
        <v>214921.56167287513</v>
      </c>
      <c r="G14" t="str">
        <f t="shared" si="0"/>
        <v/>
      </c>
      <c r="H14" s="5"/>
    </row>
    <row r="15" spans="1:9" x14ac:dyDescent="0.25">
      <c r="C15" s="5">
        <f t="shared" si="1"/>
        <v>2079999.9999999984</v>
      </c>
      <c r="D15" s="3">
        <f t="shared" si="2"/>
        <v>38389.133851884733</v>
      </c>
      <c r="E15" s="4"/>
      <c r="F15" s="5">
        <f t="shared" si="3"/>
        <v>211722.46718521806</v>
      </c>
      <c r="G15" t="str">
        <f t="shared" si="0"/>
        <v/>
      </c>
    </row>
    <row r="16" spans="1:9" x14ac:dyDescent="0.25">
      <c r="C16" s="5">
        <f t="shared" si="1"/>
        <v>1906666.6666666651</v>
      </c>
      <c r="D16" s="3">
        <f t="shared" si="2"/>
        <v>35190.039364227676</v>
      </c>
      <c r="E16" s="4"/>
      <c r="F16" s="5">
        <f t="shared" si="3"/>
        <v>208523.37269756102</v>
      </c>
      <c r="G16" t="str">
        <f t="shared" si="0"/>
        <v/>
      </c>
    </row>
    <row r="17" spans="2:9" x14ac:dyDescent="0.25">
      <c r="C17" s="5">
        <f t="shared" si="1"/>
        <v>1733333.3333333319</v>
      </c>
      <c r="D17" s="3">
        <f t="shared" si="2"/>
        <v>31990.944876570611</v>
      </c>
      <c r="E17" s="4"/>
      <c r="F17" s="5">
        <f t="shared" si="3"/>
        <v>205324.27820990395</v>
      </c>
      <c r="G17" t="str">
        <f t="shared" si="0"/>
        <v/>
      </c>
    </row>
    <row r="18" spans="2:9" x14ac:dyDescent="0.25">
      <c r="C18" s="5">
        <f t="shared" si="1"/>
        <v>1559999.9999999986</v>
      </c>
      <c r="D18" s="3">
        <f t="shared" si="2"/>
        <v>28791.850388913546</v>
      </c>
      <c r="E18" s="4"/>
      <c r="F18" s="5">
        <f t="shared" si="3"/>
        <v>202125.1837222469</v>
      </c>
      <c r="G18" t="str">
        <f t="shared" si="0"/>
        <v/>
      </c>
    </row>
    <row r="19" spans="2:9" x14ac:dyDescent="0.25">
      <c r="C19" s="5">
        <f t="shared" si="1"/>
        <v>1386666.6666666653</v>
      </c>
      <c r="D19" s="3">
        <f t="shared" si="2"/>
        <v>25592.755901256485</v>
      </c>
      <c r="E19" s="4"/>
      <c r="F19" s="5">
        <f t="shared" si="3"/>
        <v>198926.08923458983</v>
      </c>
      <c r="G19" t="str">
        <f t="shared" si="0"/>
        <v/>
      </c>
    </row>
    <row r="20" spans="2:9" x14ac:dyDescent="0.25">
      <c r="C20" s="5">
        <f t="shared" si="1"/>
        <v>1213333.3333333321</v>
      </c>
      <c r="D20" s="3">
        <f t="shared" si="2"/>
        <v>22393.661413599424</v>
      </c>
      <c r="E20" s="4"/>
      <c r="F20" s="5">
        <f t="shared" si="3"/>
        <v>195726.99474693276</v>
      </c>
      <c r="G20" t="str">
        <f t="shared" si="0"/>
        <v/>
      </c>
    </row>
    <row r="21" spans="2:9" x14ac:dyDescent="0.25">
      <c r="C21" s="5">
        <f t="shared" si="1"/>
        <v>1039999.9999999987</v>
      </c>
      <c r="D21" s="3">
        <f t="shared" si="2"/>
        <v>19194.566925942359</v>
      </c>
      <c r="E21" s="4"/>
      <c r="F21" s="5">
        <f t="shared" si="3"/>
        <v>192527.90025927569</v>
      </c>
      <c r="G21" t="str">
        <f t="shared" si="0"/>
        <v/>
      </c>
    </row>
    <row r="22" spans="2:9" x14ac:dyDescent="0.25">
      <c r="C22" s="5">
        <f t="shared" si="1"/>
        <v>866666.66666666535</v>
      </c>
      <c r="D22" s="3">
        <f t="shared" si="2"/>
        <v>15995.472438285295</v>
      </c>
      <c r="E22" s="4"/>
      <c r="F22" s="5">
        <f t="shared" si="3"/>
        <v>189328.80577161864</v>
      </c>
      <c r="G22" t="str">
        <f t="shared" si="0"/>
        <v/>
      </c>
    </row>
    <row r="23" spans="2:9" x14ac:dyDescent="0.25">
      <c r="C23" s="5">
        <f t="shared" si="1"/>
        <v>693333.33333333198</v>
      </c>
      <c r="D23" s="3">
        <f t="shared" si="2"/>
        <v>12796.37795062823</v>
      </c>
      <c r="E23" s="4"/>
      <c r="F23" s="5">
        <f t="shared" si="3"/>
        <v>186129.71128396157</v>
      </c>
      <c r="G23" t="str">
        <f t="shared" si="0"/>
        <v/>
      </c>
    </row>
    <row r="24" spans="2:9" x14ac:dyDescent="0.25">
      <c r="C24" s="5">
        <f t="shared" si="1"/>
        <v>519999.9999999986</v>
      </c>
      <c r="D24" s="3">
        <f t="shared" si="2"/>
        <v>9597.2834629711651</v>
      </c>
      <c r="E24" s="4"/>
      <c r="F24" s="5">
        <f t="shared" si="3"/>
        <v>182930.6167963045</v>
      </c>
      <c r="G24" t="str">
        <f t="shared" si="0"/>
        <v/>
      </c>
    </row>
    <row r="25" spans="2:9" x14ac:dyDescent="0.25">
      <c r="C25" s="5">
        <f t="shared" si="1"/>
        <v>346666.66666666523</v>
      </c>
      <c r="D25" s="3">
        <f t="shared" si="2"/>
        <v>6398.1889753141013</v>
      </c>
      <c r="E25" s="4"/>
      <c r="F25" s="5">
        <f t="shared" si="3"/>
        <v>179731.52230864746</v>
      </c>
      <c r="G25" t="str">
        <f>IF(E25&gt;C25,"Error Abono",IF(C25&lt;$B$2,"Fin Pagos",""))</f>
        <v/>
      </c>
    </row>
    <row r="26" spans="2:9" x14ac:dyDescent="0.25">
      <c r="C26" s="5">
        <f t="shared" si="1"/>
        <v>173333.33333333189</v>
      </c>
      <c r="D26" s="3">
        <f t="shared" si="2"/>
        <v>3199.094487657037</v>
      </c>
      <c r="E26" s="4"/>
      <c r="F26" s="5">
        <f t="shared" si="3"/>
        <v>176532.42782098893</v>
      </c>
      <c r="G26" t="str">
        <f>IF(E26&gt;C26,"Error Abono",IF(C26&lt;$B$2,"Fin Pagos",""))</f>
        <v>Fin Pagos</v>
      </c>
    </row>
    <row r="27" spans="2:9" x14ac:dyDescent="0.25">
      <c r="B27" s="5"/>
      <c r="C27" s="5"/>
      <c r="D27" s="3"/>
      <c r="E27" s="4"/>
      <c r="F27" s="5"/>
    </row>
    <row r="28" spans="2:9" x14ac:dyDescent="0.25">
      <c r="B28" s="5"/>
      <c r="C28" s="5"/>
      <c r="D28" s="3"/>
      <c r="E28" s="4"/>
      <c r="F28" s="5"/>
    </row>
    <row r="29" spans="2:9" x14ac:dyDescent="0.25">
      <c r="C29" s="5"/>
      <c r="D29" s="3"/>
      <c r="E29" s="4"/>
      <c r="F29" s="5"/>
      <c r="H29" s="5">
        <f>SUM(F3:F38)</f>
        <v>5119728.3462971179</v>
      </c>
      <c r="I29" s="6">
        <f>(H29/B1)-1</f>
        <v>0.23070392939834572</v>
      </c>
    </row>
    <row r="30" spans="2:9" x14ac:dyDescent="0.25">
      <c r="C30" s="5"/>
      <c r="D30" s="3"/>
      <c r="E30" s="4"/>
      <c r="F30" s="5"/>
      <c r="H30" t="s">
        <v>22</v>
      </c>
      <c r="I30" s="6">
        <f>I29/(B5/12)</f>
        <v>0.11535196469917286</v>
      </c>
    </row>
    <row r="31" spans="2:9" x14ac:dyDescent="0.25">
      <c r="C31" s="5"/>
      <c r="D31" s="3"/>
      <c r="E31" s="4"/>
      <c r="F31" s="5"/>
    </row>
    <row r="32" spans="2:9" x14ac:dyDescent="0.25">
      <c r="C32" s="5"/>
      <c r="D32" s="3"/>
      <c r="E32" s="4"/>
      <c r="F32" s="5"/>
    </row>
    <row r="33" spans="3:6" x14ac:dyDescent="0.25">
      <c r="C33" s="5"/>
      <c r="D33" s="3"/>
      <c r="E33" s="4"/>
      <c r="F33" s="5"/>
    </row>
    <row r="34" spans="3:6" x14ac:dyDescent="0.25">
      <c r="C34" s="5"/>
      <c r="D34" s="3"/>
      <c r="E34" s="4"/>
      <c r="F34" s="5"/>
    </row>
    <row r="35" spans="3:6" x14ac:dyDescent="0.25">
      <c r="C35" s="5"/>
      <c r="D35" s="3"/>
      <c r="E35" s="4"/>
      <c r="F35" s="5"/>
    </row>
    <row r="36" spans="3:6" x14ac:dyDescent="0.25">
      <c r="C36" s="5"/>
      <c r="D36" s="3"/>
      <c r="E36" s="4"/>
      <c r="F36" s="5"/>
    </row>
    <row r="37" spans="3:6" x14ac:dyDescent="0.25">
      <c r="C37" s="5"/>
      <c r="D37" s="3"/>
      <c r="E37" s="4"/>
      <c r="F37" s="5"/>
    </row>
    <row r="38" spans="3:6" x14ac:dyDescent="0.25">
      <c r="C38" s="5"/>
      <c r="D38" s="3"/>
      <c r="E38" s="4"/>
      <c r="F38" s="5"/>
    </row>
  </sheetData>
  <mergeCells count="3"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</vt:lpstr>
      <vt:lpstr>Rappi</vt:lpstr>
      <vt:lpstr>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2025-06-06T23:47:02Z</dcterms:created>
  <dcterms:modified xsi:type="dcterms:W3CDTF">2025-06-26T04:31:17Z</dcterms:modified>
</cp:coreProperties>
</file>