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RandomProjects\AQ-First_Contact\"/>
    </mc:Choice>
  </mc:AlternateContent>
  <xr:revisionPtr revIDLastSave="0" documentId="13_ncr:1_{684CD9A9-4FC1-43FA-946A-F2B3CA13E625}" xr6:coauthVersionLast="47" xr6:coauthVersionMax="47" xr10:uidLastSave="{00000000-0000-0000-0000-000000000000}"/>
  <bookViews>
    <workbookView xWindow="828" yWindow="-108" windowWidth="22320" windowHeight="13176" activeTab="7" xr2:uid="{76DA3D97-5439-4D5A-9DC7-B0AA8180038F}"/>
  </bookViews>
  <sheets>
    <sheet name="Corvettes" sheetId="1" r:id="rId1"/>
    <sheet name="Destroyers" sheetId="2" r:id="rId2"/>
    <sheet name="Battleships" sheetId="3" r:id="rId3"/>
    <sheet name="Titans" sheetId="4" r:id="rId4"/>
    <sheet name="Fittings" sheetId="5" r:id="rId5"/>
    <sheet name="Weapons" sheetId="7" r:id="rId6"/>
    <sheet name="SubSystems" sheetId="8" r:id="rId7"/>
    <sheet name="Analyze Stuff"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5" i="6" l="1"/>
  <c r="H66" i="6"/>
  <c r="H67" i="6"/>
  <c r="T79" i="6"/>
  <c r="T80" i="6"/>
  <c r="T78" i="6"/>
  <c r="R79" i="6"/>
  <c r="R80" i="6"/>
  <c r="R78" i="6"/>
  <c r="P79" i="6"/>
  <c r="P80" i="6"/>
  <c r="P78" i="6"/>
  <c r="J79" i="6"/>
  <c r="J80" i="6"/>
  <c r="L79" i="6"/>
  <c r="L80" i="6"/>
  <c r="L78" i="6"/>
  <c r="J78" i="6"/>
  <c r="H79" i="6"/>
  <c r="H80" i="6"/>
  <c r="H78" i="6"/>
  <c r="F79" i="6"/>
  <c r="F80" i="6"/>
  <c r="F78" i="6"/>
  <c r="T76" i="6"/>
  <c r="T77" i="6"/>
  <c r="R77" i="6"/>
  <c r="R76" i="6"/>
  <c r="R75" i="6"/>
  <c r="P75" i="6"/>
  <c r="T75" i="6"/>
  <c r="P76" i="6"/>
  <c r="P77" i="6"/>
  <c r="L76" i="6"/>
  <c r="L77" i="6"/>
  <c r="L75" i="6"/>
  <c r="J76" i="6"/>
  <c r="J77" i="6"/>
  <c r="J75" i="6"/>
  <c r="F76" i="6"/>
  <c r="F77" i="6"/>
  <c r="F75" i="6"/>
  <c r="H76" i="6"/>
  <c r="H77" i="6"/>
  <c r="H75" i="6"/>
  <c r="F60" i="6"/>
  <c r="F61" i="6"/>
  <c r="F59" i="6"/>
  <c r="G59" i="6"/>
  <c r="F66" i="6"/>
  <c r="F67" i="6"/>
  <c r="F65" i="6"/>
  <c r="H64" i="6"/>
  <c r="H63" i="6"/>
  <c r="H62" i="6"/>
  <c r="F63" i="6"/>
  <c r="F64" i="6"/>
  <c r="F62" i="6"/>
  <c r="L53" i="6"/>
  <c r="H60" i="6" s="1"/>
  <c r="L54" i="6"/>
  <c r="H61" i="6" s="1"/>
  <c r="L52" i="6"/>
  <c r="H59" i="6" s="1"/>
  <c r="H53" i="6"/>
  <c r="H54" i="6"/>
  <c r="H52" i="6"/>
  <c r="M51" i="7"/>
  <c r="M52" i="7"/>
  <c r="L51" i="7"/>
  <c r="L52" i="7"/>
  <c r="M50" i="7"/>
  <c r="L50" i="7"/>
  <c r="J51" i="7"/>
  <c r="J52" i="7"/>
  <c r="I51" i="7"/>
  <c r="I52" i="7"/>
  <c r="J50" i="7"/>
  <c r="I50" i="7"/>
  <c r="F43" i="6"/>
  <c r="F42" i="6"/>
  <c r="F41" i="6"/>
  <c r="F40" i="6"/>
  <c r="L48" i="7"/>
  <c r="M48" i="7" s="1"/>
  <c r="L49" i="7"/>
  <c r="M49" i="7" s="1"/>
  <c r="L47" i="7"/>
  <c r="M47" i="7" s="1"/>
  <c r="I48" i="7"/>
  <c r="J48" i="7" s="1"/>
  <c r="I49" i="7"/>
  <c r="J49" i="7" s="1"/>
  <c r="I47" i="7"/>
  <c r="J47" i="7" s="1"/>
  <c r="M45" i="7"/>
  <c r="L45" i="7"/>
  <c r="L46" i="7"/>
  <c r="M46" i="7" s="1"/>
  <c r="M44" i="7"/>
  <c r="L44" i="7"/>
  <c r="J46" i="7"/>
  <c r="I45" i="7"/>
  <c r="J45" i="7" s="1"/>
  <c r="I46" i="7"/>
  <c r="J44" i="7"/>
  <c r="I44" i="7"/>
  <c r="F37" i="7"/>
  <c r="I37" i="7" s="1"/>
  <c r="J37" i="7" s="1"/>
  <c r="F36" i="7"/>
  <c r="I36" i="7" s="1"/>
  <c r="J36" i="7" s="1"/>
  <c r="I33" i="7"/>
  <c r="I34" i="7"/>
  <c r="I32" i="7"/>
  <c r="J32" i="7" s="1"/>
  <c r="L33" i="7"/>
  <c r="L34" i="7"/>
  <c r="M34" i="7" s="1"/>
  <c r="L32" i="7"/>
  <c r="M32" i="7" s="1"/>
  <c r="L42" i="7"/>
  <c r="M42" i="7" s="1"/>
  <c r="L43" i="7"/>
  <c r="M43" i="7" s="1"/>
  <c r="J42" i="7"/>
  <c r="I42" i="7"/>
  <c r="I43" i="7"/>
  <c r="J43" i="7" s="1"/>
  <c r="M41" i="7"/>
  <c r="L41" i="7"/>
  <c r="J41" i="7"/>
  <c r="I41" i="7"/>
  <c r="I39" i="7"/>
  <c r="I40" i="7"/>
  <c r="J40" i="7" s="1"/>
  <c r="J39" i="7"/>
  <c r="L39" i="7"/>
  <c r="M39" i="7" s="1"/>
  <c r="L40" i="7"/>
  <c r="M40" i="7" s="1"/>
  <c r="M38" i="7"/>
  <c r="L38" i="7"/>
  <c r="J38" i="7"/>
  <c r="I38" i="7"/>
  <c r="L36" i="7"/>
  <c r="M36" i="7" s="1"/>
  <c r="L37" i="7"/>
  <c r="M37" i="7" s="1"/>
  <c r="M35" i="7"/>
  <c r="L35" i="7"/>
  <c r="J35" i="7"/>
  <c r="I35" i="7"/>
  <c r="M33" i="7"/>
  <c r="J33" i="7"/>
  <c r="J34" i="7"/>
  <c r="M30" i="7"/>
  <c r="M31" i="7"/>
  <c r="M29" i="7"/>
  <c r="J30" i="7"/>
  <c r="J31" i="7"/>
  <c r="J29" i="7"/>
  <c r="M27" i="7"/>
  <c r="M28" i="7"/>
  <c r="M26" i="7"/>
  <c r="J27" i="7"/>
  <c r="J28" i="7"/>
  <c r="J26" i="7"/>
  <c r="M24" i="7"/>
  <c r="M25" i="7"/>
  <c r="J24" i="7"/>
  <c r="J25" i="7"/>
  <c r="M23" i="7"/>
  <c r="J23" i="7"/>
  <c r="M21" i="7"/>
  <c r="M22" i="7"/>
  <c r="M20" i="7"/>
  <c r="J21" i="7"/>
  <c r="J22" i="7"/>
  <c r="J20" i="7"/>
  <c r="M18" i="7"/>
  <c r="M19" i="7"/>
  <c r="M17" i="7"/>
  <c r="J18" i="7"/>
  <c r="J19" i="7"/>
  <c r="J17" i="7"/>
  <c r="M15" i="7"/>
  <c r="M16" i="7"/>
  <c r="M14" i="7"/>
  <c r="J15" i="7"/>
  <c r="J16" i="7"/>
  <c r="J14" i="7"/>
  <c r="M12" i="7"/>
  <c r="M13" i="7"/>
  <c r="M11" i="7"/>
  <c r="J12" i="7"/>
  <c r="J13" i="7"/>
  <c r="J11" i="7"/>
  <c r="M9" i="7"/>
  <c r="M10" i="7"/>
  <c r="M8" i="7"/>
  <c r="J9" i="7"/>
  <c r="J10" i="7"/>
  <c r="J8" i="7"/>
  <c r="M6" i="7"/>
  <c r="M7" i="7"/>
  <c r="J7" i="7"/>
  <c r="J6" i="7"/>
  <c r="M5" i="7"/>
  <c r="J5" i="7"/>
  <c r="F35" i="7"/>
  <c r="L27" i="7"/>
  <c r="L28" i="7"/>
  <c r="L30" i="7"/>
  <c r="L31" i="7"/>
  <c r="L29" i="7"/>
  <c r="L26" i="7"/>
  <c r="L24" i="7"/>
  <c r="L25" i="7"/>
  <c r="L23" i="7"/>
  <c r="L21" i="7"/>
  <c r="L22" i="7"/>
  <c r="L20" i="7"/>
  <c r="L18" i="7"/>
  <c r="L19" i="7"/>
  <c r="L17" i="7"/>
  <c r="L15" i="7"/>
  <c r="L16" i="7"/>
  <c r="L14" i="7"/>
  <c r="L12" i="7"/>
  <c r="L13" i="7"/>
  <c r="L11" i="7"/>
  <c r="L9" i="7"/>
  <c r="L10" i="7"/>
  <c r="L8" i="7"/>
  <c r="L6" i="7"/>
  <c r="L7" i="7"/>
  <c r="L5" i="7"/>
  <c r="I30" i="7"/>
  <c r="I31" i="7"/>
  <c r="I29" i="7"/>
  <c r="I27" i="7"/>
  <c r="I28" i="7"/>
  <c r="I26" i="7"/>
  <c r="I24" i="7"/>
  <c r="I25" i="7"/>
  <c r="I23" i="7"/>
  <c r="I21" i="7"/>
  <c r="I22" i="7"/>
  <c r="I20" i="7"/>
  <c r="I18" i="7"/>
  <c r="I19" i="7"/>
  <c r="I17" i="7"/>
  <c r="I15" i="7"/>
  <c r="I16" i="7"/>
  <c r="I14" i="7"/>
  <c r="I12" i="7"/>
  <c r="I13" i="7"/>
  <c r="I11" i="7"/>
  <c r="I9" i="7"/>
  <c r="I10" i="7"/>
  <c r="I8" i="7"/>
  <c r="I7" i="7"/>
  <c r="I6" i="7"/>
  <c r="I5" i="7"/>
  <c r="H25" i="5"/>
  <c r="I25" i="5" s="1"/>
  <c r="H24" i="5"/>
  <c r="I24" i="5"/>
  <c r="I23" i="5"/>
  <c r="H23" i="5"/>
  <c r="I21" i="5"/>
  <c r="I22" i="5"/>
  <c r="I20" i="5"/>
  <c r="H24" i="6"/>
  <c r="H25" i="6"/>
  <c r="H23" i="6"/>
  <c r="G18" i="6"/>
  <c r="G19" i="6"/>
  <c r="G17" i="6"/>
  <c r="E11" i="6"/>
  <c r="O11" i="6" s="1"/>
  <c r="D11" i="6"/>
  <c r="P11" i="6" s="1"/>
  <c r="E10" i="6"/>
  <c r="AA10" i="6" s="1"/>
  <c r="D10" i="6"/>
  <c r="X10" i="6" s="1"/>
  <c r="E9" i="6"/>
  <c r="M9" i="6" s="1"/>
  <c r="D9" i="6"/>
  <c r="J9" i="6" s="1"/>
  <c r="E8" i="6"/>
  <c r="E40" i="6" s="1"/>
  <c r="D8" i="6"/>
  <c r="W8" i="6" s="1"/>
  <c r="F43" i="4"/>
  <c r="G43" i="4" s="1"/>
  <c r="H43" i="4" s="1"/>
  <c r="I43" i="4" s="1"/>
  <c r="J43" i="4" s="1"/>
  <c r="G56" i="4"/>
  <c r="H56" i="4" s="1"/>
  <c r="I56" i="4" s="1"/>
  <c r="J56" i="4" s="1"/>
  <c r="F56" i="4"/>
  <c r="J16" i="4"/>
  <c r="I16" i="4"/>
  <c r="H16" i="4"/>
  <c r="G16" i="4"/>
  <c r="F16" i="4"/>
  <c r="J55" i="4"/>
  <c r="I55" i="4"/>
  <c r="H55" i="4"/>
  <c r="G55" i="4"/>
  <c r="F55" i="4"/>
  <c r="J46" i="4"/>
  <c r="I46" i="4"/>
  <c r="H46" i="4"/>
  <c r="G46" i="4"/>
  <c r="F46" i="4"/>
  <c r="J45" i="4"/>
  <c r="I45" i="4"/>
  <c r="H45" i="4"/>
  <c r="G45" i="4"/>
  <c r="F45" i="4"/>
  <c r="J44" i="4"/>
  <c r="I44" i="4"/>
  <c r="H44" i="4"/>
  <c r="G44" i="4"/>
  <c r="F44" i="4"/>
  <c r="J42" i="4"/>
  <c r="I42" i="4"/>
  <c r="H42" i="4"/>
  <c r="G42" i="4"/>
  <c r="F42" i="4"/>
  <c r="J33" i="4"/>
  <c r="I33" i="4"/>
  <c r="H33" i="4"/>
  <c r="G33" i="4"/>
  <c r="F33" i="4"/>
  <c r="J32" i="4"/>
  <c r="I32" i="4"/>
  <c r="H32" i="4"/>
  <c r="G32" i="4"/>
  <c r="F32" i="4"/>
  <c r="J31" i="4"/>
  <c r="I31" i="4"/>
  <c r="H31" i="4"/>
  <c r="G31" i="4"/>
  <c r="F31" i="4"/>
  <c r="G15" i="4"/>
  <c r="H15" i="4" s="1"/>
  <c r="I15" i="4" s="1"/>
  <c r="J15" i="4" s="1"/>
  <c r="F15" i="4"/>
  <c r="J30" i="4"/>
  <c r="I30" i="4"/>
  <c r="H30" i="4"/>
  <c r="G30" i="4"/>
  <c r="F30" i="4"/>
  <c r="F29" i="4"/>
  <c r="G29" i="4" s="1"/>
  <c r="H29" i="4" s="1"/>
  <c r="I29" i="4" s="1"/>
  <c r="J29" i="4" s="1"/>
  <c r="J19" i="4"/>
  <c r="I19" i="4"/>
  <c r="H19" i="4"/>
  <c r="G19" i="4"/>
  <c r="F19" i="4"/>
  <c r="J18" i="4"/>
  <c r="I18" i="4"/>
  <c r="H18" i="4"/>
  <c r="G18" i="4"/>
  <c r="F18" i="4"/>
  <c r="J17" i="4"/>
  <c r="I17" i="4"/>
  <c r="H17" i="4"/>
  <c r="G17" i="4"/>
  <c r="F17" i="4"/>
  <c r="J6" i="4"/>
  <c r="I6" i="4"/>
  <c r="H6" i="4"/>
  <c r="G6" i="4"/>
  <c r="F6" i="4"/>
  <c r="J5" i="4"/>
  <c r="I5" i="4"/>
  <c r="H5" i="4"/>
  <c r="G5" i="4"/>
  <c r="F5" i="4"/>
  <c r="J4" i="4"/>
  <c r="I4" i="4"/>
  <c r="H4" i="4"/>
  <c r="G4" i="4"/>
  <c r="F4" i="4"/>
  <c r="F83" i="3"/>
  <c r="G83" i="3" s="1"/>
  <c r="H83" i="3" s="1"/>
  <c r="I83" i="3" s="1"/>
  <c r="J83" i="3" s="1"/>
  <c r="J81" i="3"/>
  <c r="I81" i="3"/>
  <c r="H81" i="3"/>
  <c r="G81" i="3"/>
  <c r="F81" i="3"/>
  <c r="J72" i="3"/>
  <c r="I72" i="3"/>
  <c r="H72" i="3"/>
  <c r="G72" i="3"/>
  <c r="F72" i="3"/>
  <c r="J71" i="3"/>
  <c r="I71" i="3"/>
  <c r="H71" i="3"/>
  <c r="G71" i="3"/>
  <c r="F71" i="3"/>
  <c r="J70" i="3"/>
  <c r="I70" i="3"/>
  <c r="H70" i="3"/>
  <c r="G70" i="3"/>
  <c r="F70" i="3"/>
  <c r="F69" i="3"/>
  <c r="G69" i="3" s="1"/>
  <c r="H69" i="3" s="1"/>
  <c r="I69" i="3" s="1"/>
  <c r="J69" i="3" s="1"/>
  <c r="J68" i="3"/>
  <c r="I68" i="3"/>
  <c r="H68" i="3"/>
  <c r="G68" i="3"/>
  <c r="F68" i="3"/>
  <c r="J59" i="3"/>
  <c r="I59" i="3"/>
  <c r="H59" i="3"/>
  <c r="G59" i="3"/>
  <c r="F59" i="3"/>
  <c r="J58" i="3"/>
  <c r="I58" i="3"/>
  <c r="H58" i="3"/>
  <c r="G58" i="3"/>
  <c r="F58" i="3"/>
  <c r="J57" i="3"/>
  <c r="I57" i="3"/>
  <c r="H57" i="3"/>
  <c r="G57" i="3"/>
  <c r="F57" i="3"/>
  <c r="F56" i="3"/>
  <c r="G56" i="3" s="1"/>
  <c r="H56" i="3" s="1"/>
  <c r="I56" i="3" s="1"/>
  <c r="J56" i="3" s="1"/>
  <c r="J55" i="3"/>
  <c r="I55" i="3"/>
  <c r="H55" i="3"/>
  <c r="G55" i="3"/>
  <c r="F55" i="3"/>
  <c r="J46" i="3"/>
  <c r="I46" i="3"/>
  <c r="H46" i="3"/>
  <c r="G46" i="3"/>
  <c r="F46" i="3"/>
  <c r="J45" i="3"/>
  <c r="I45" i="3"/>
  <c r="H45" i="3"/>
  <c r="G45" i="3"/>
  <c r="F45" i="3"/>
  <c r="J44" i="3"/>
  <c r="I44" i="3"/>
  <c r="H44" i="3"/>
  <c r="G44" i="3"/>
  <c r="F44" i="3"/>
  <c r="F43" i="3"/>
  <c r="G43" i="3" s="1"/>
  <c r="H43" i="3" s="1"/>
  <c r="I43" i="3" s="1"/>
  <c r="J43" i="3" s="1"/>
  <c r="J42" i="3"/>
  <c r="I42" i="3"/>
  <c r="H42" i="3"/>
  <c r="G42" i="3"/>
  <c r="F42" i="3"/>
  <c r="J33" i="3"/>
  <c r="I33" i="3"/>
  <c r="H33" i="3"/>
  <c r="G33" i="3"/>
  <c r="F33" i="3"/>
  <c r="J32" i="3"/>
  <c r="I32" i="3"/>
  <c r="H32" i="3"/>
  <c r="G32" i="3"/>
  <c r="F32" i="3"/>
  <c r="J31" i="3"/>
  <c r="I31" i="3"/>
  <c r="H31" i="3"/>
  <c r="G31" i="3"/>
  <c r="F31" i="3"/>
  <c r="J29" i="3"/>
  <c r="I29" i="3"/>
  <c r="H29" i="3"/>
  <c r="G29" i="3"/>
  <c r="F29" i="3"/>
  <c r="F30" i="3"/>
  <c r="G30" i="3" s="1"/>
  <c r="H30" i="3" s="1"/>
  <c r="I30" i="3" s="1"/>
  <c r="J30" i="3" s="1"/>
  <c r="F17" i="3"/>
  <c r="J19" i="3"/>
  <c r="I19" i="3"/>
  <c r="H19" i="3"/>
  <c r="G19" i="3"/>
  <c r="F19" i="3"/>
  <c r="J18" i="3"/>
  <c r="I18" i="3"/>
  <c r="H18" i="3"/>
  <c r="G18" i="3"/>
  <c r="F18" i="3"/>
  <c r="J17" i="3"/>
  <c r="I17" i="3"/>
  <c r="H17" i="3"/>
  <c r="G17" i="3"/>
  <c r="G16" i="3"/>
  <c r="H16" i="3" s="1"/>
  <c r="I16" i="3" s="1"/>
  <c r="J16" i="3" s="1"/>
  <c r="F16" i="3"/>
  <c r="G15" i="3"/>
  <c r="F15" i="3"/>
  <c r="J6" i="3"/>
  <c r="I6" i="3"/>
  <c r="H6" i="3"/>
  <c r="G6" i="3"/>
  <c r="F6" i="3"/>
  <c r="J5" i="3"/>
  <c r="I5" i="3"/>
  <c r="H5" i="3"/>
  <c r="G5" i="3"/>
  <c r="F5" i="3"/>
  <c r="J4" i="3"/>
  <c r="I4" i="3"/>
  <c r="H4" i="3"/>
  <c r="G4" i="3"/>
  <c r="F4" i="3"/>
  <c r="H34" i="2"/>
  <c r="F91" i="2"/>
  <c r="G91" i="2" s="1"/>
  <c r="H91" i="2" s="1"/>
  <c r="I91" i="2" s="1"/>
  <c r="J91" i="2" s="1"/>
  <c r="F90" i="2"/>
  <c r="G90" i="2" s="1"/>
  <c r="H90" i="2" s="1"/>
  <c r="I90" i="2" s="1"/>
  <c r="J90" i="2" s="1"/>
  <c r="J89" i="2"/>
  <c r="I89" i="2"/>
  <c r="H89" i="2"/>
  <c r="G89" i="2"/>
  <c r="F89" i="2"/>
  <c r="J80" i="2"/>
  <c r="I80" i="2"/>
  <c r="H80" i="2"/>
  <c r="G80" i="2"/>
  <c r="F80" i="2"/>
  <c r="J79" i="2"/>
  <c r="I79" i="2"/>
  <c r="H79" i="2"/>
  <c r="G79" i="2"/>
  <c r="F79" i="2"/>
  <c r="J78" i="2"/>
  <c r="I78" i="2"/>
  <c r="H78" i="2"/>
  <c r="G78" i="2"/>
  <c r="F78" i="2"/>
  <c r="F75" i="2"/>
  <c r="G75" i="2" s="1"/>
  <c r="H75" i="2" s="1"/>
  <c r="I75" i="2" s="1"/>
  <c r="J75" i="2" s="1"/>
  <c r="F74" i="2"/>
  <c r="G74" i="2" s="1"/>
  <c r="H74" i="2" s="1"/>
  <c r="I74" i="2" s="1"/>
  <c r="J74" i="2" s="1"/>
  <c r="J73" i="2"/>
  <c r="I73" i="2"/>
  <c r="H73" i="2"/>
  <c r="G73" i="2"/>
  <c r="F73" i="2"/>
  <c r="J64" i="2"/>
  <c r="I64" i="2"/>
  <c r="H64" i="2"/>
  <c r="G64" i="2"/>
  <c r="F64" i="2"/>
  <c r="J63" i="2"/>
  <c r="I63" i="2"/>
  <c r="H63" i="2"/>
  <c r="G63" i="2"/>
  <c r="F63" i="2"/>
  <c r="J62" i="2"/>
  <c r="I62" i="2"/>
  <c r="H62" i="2"/>
  <c r="G62" i="2"/>
  <c r="F62" i="2"/>
  <c r="F59" i="2"/>
  <c r="G59" i="2" s="1"/>
  <c r="H59" i="2" s="1"/>
  <c r="I59" i="2" s="1"/>
  <c r="J59" i="2" s="1"/>
  <c r="F58" i="2"/>
  <c r="G58" i="2" s="1"/>
  <c r="H58" i="2" s="1"/>
  <c r="I58" i="2" s="1"/>
  <c r="J58" i="2" s="1"/>
  <c r="J57" i="2"/>
  <c r="I57" i="2"/>
  <c r="H57" i="2"/>
  <c r="G57" i="2"/>
  <c r="F57" i="2"/>
  <c r="J48" i="2"/>
  <c r="I48" i="2"/>
  <c r="H48" i="2"/>
  <c r="G48" i="2"/>
  <c r="F48" i="2"/>
  <c r="J47" i="2"/>
  <c r="I47" i="2"/>
  <c r="H47" i="2"/>
  <c r="G47" i="2"/>
  <c r="F47" i="2"/>
  <c r="J46" i="2"/>
  <c r="I46" i="2"/>
  <c r="H46" i="2"/>
  <c r="G46" i="2"/>
  <c r="F46" i="2"/>
  <c r="F45" i="2"/>
  <c r="G45" i="2" s="1"/>
  <c r="H45" i="2" s="1"/>
  <c r="I45" i="2" s="1"/>
  <c r="J45" i="2" s="1"/>
  <c r="F44" i="2"/>
  <c r="G44" i="2" s="1"/>
  <c r="H44" i="2" s="1"/>
  <c r="I44" i="2" s="1"/>
  <c r="J44" i="2" s="1"/>
  <c r="J43" i="2"/>
  <c r="I43" i="2"/>
  <c r="H43" i="2"/>
  <c r="G43" i="2"/>
  <c r="F43" i="2"/>
  <c r="J34" i="2"/>
  <c r="I34" i="2"/>
  <c r="G34" i="2"/>
  <c r="F34" i="2"/>
  <c r="J33" i="2"/>
  <c r="I33" i="2"/>
  <c r="H33" i="2"/>
  <c r="G33" i="2"/>
  <c r="F33" i="2"/>
  <c r="J32" i="2"/>
  <c r="I32" i="2"/>
  <c r="H32" i="2"/>
  <c r="G32" i="2"/>
  <c r="F32" i="2"/>
  <c r="G29" i="2"/>
  <c r="H29" i="2" s="1"/>
  <c r="I29" i="2" s="1"/>
  <c r="J29" i="2" s="1"/>
  <c r="F29" i="2"/>
  <c r="G15" i="2"/>
  <c r="H15" i="2" s="1"/>
  <c r="I15" i="2" s="1"/>
  <c r="J15" i="2" s="1"/>
  <c r="F15" i="2"/>
  <c r="F31" i="2"/>
  <c r="G31" i="2" s="1"/>
  <c r="H31" i="2" s="1"/>
  <c r="I31" i="2" s="1"/>
  <c r="J31" i="2" s="1"/>
  <c r="F30" i="2"/>
  <c r="G30" i="2" s="1"/>
  <c r="H30" i="2" s="1"/>
  <c r="I30" i="2" s="1"/>
  <c r="J30" i="2" s="1"/>
  <c r="J20" i="2"/>
  <c r="I20" i="2"/>
  <c r="H20" i="2"/>
  <c r="G20" i="2"/>
  <c r="F20" i="2"/>
  <c r="J19" i="2"/>
  <c r="I19" i="2"/>
  <c r="H19" i="2"/>
  <c r="G19" i="2"/>
  <c r="F19" i="2"/>
  <c r="J18" i="2"/>
  <c r="I18" i="2"/>
  <c r="H18" i="2"/>
  <c r="G18" i="2"/>
  <c r="F18" i="2"/>
  <c r="G17" i="2"/>
  <c r="H17" i="2"/>
  <c r="I17" i="2"/>
  <c r="J17" i="2"/>
  <c r="F17" i="2"/>
  <c r="G16" i="2"/>
  <c r="H16" i="2" s="1"/>
  <c r="I16" i="2" s="1"/>
  <c r="J16" i="2" s="1"/>
  <c r="F16" i="2"/>
  <c r="J6" i="2"/>
  <c r="I6" i="2"/>
  <c r="H6" i="2"/>
  <c r="G6" i="2"/>
  <c r="F6" i="2"/>
  <c r="J5" i="2"/>
  <c r="I5" i="2"/>
  <c r="H5" i="2"/>
  <c r="G5" i="2"/>
  <c r="F5" i="2"/>
  <c r="J4" i="2"/>
  <c r="I4" i="2"/>
  <c r="H4" i="2"/>
  <c r="G4" i="2"/>
  <c r="F4" i="2"/>
  <c r="G43" i="1"/>
  <c r="H43" i="1" s="1"/>
  <c r="I43" i="1" s="1"/>
  <c r="J43" i="1" s="1"/>
  <c r="F43" i="1"/>
  <c r="G42" i="1"/>
  <c r="H42" i="1"/>
  <c r="I42" i="1"/>
  <c r="J42" i="1"/>
  <c r="F42" i="1"/>
  <c r="G28" i="1"/>
  <c r="H28" i="1" s="1"/>
  <c r="I28" i="1" s="1"/>
  <c r="J28" i="1" s="1"/>
  <c r="F28" i="1"/>
  <c r="J32" i="1"/>
  <c r="I32" i="1"/>
  <c r="H32" i="1"/>
  <c r="G32" i="1"/>
  <c r="F32" i="1"/>
  <c r="J31" i="1"/>
  <c r="I31" i="1"/>
  <c r="H31" i="1"/>
  <c r="G31" i="1"/>
  <c r="F31" i="1"/>
  <c r="J30" i="1"/>
  <c r="I30" i="1"/>
  <c r="H30" i="1"/>
  <c r="G30" i="1"/>
  <c r="F30" i="1"/>
  <c r="J19" i="1"/>
  <c r="I19" i="1"/>
  <c r="H19" i="1"/>
  <c r="G19" i="1"/>
  <c r="F19" i="1"/>
  <c r="J18" i="1"/>
  <c r="I18" i="1"/>
  <c r="H18" i="1"/>
  <c r="G18" i="1"/>
  <c r="F18" i="1"/>
  <c r="J17" i="1"/>
  <c r="I17" i="1"/>
  <c r="H17" i="1"/>
  <c r="G17" i="1"/>
  <c r="F17" i="1"/>
  <c r="G15" i="1"/>
  <c r="H15" i="1" s="1"/>
  <c r="I15" i="1" s="1"/>
  <c r="J15" i="1" s="1"/>
  <c r="F15" i="1"/>
  <c r="J5" i="1"/>
  <c r="J6" i="1"/>
  <c r="G5" i="1"/>
  <c r="H5" i="1"/>
  <c r="I5" i="1"/>
  <c r="G6" i="1"/>
  <c r="H6" i="1"/>
  <c r="I6" i="1"/>
  <c r="F6" i="1"/>
  <c r="F5" i="1"/>
  <c r="J4" i="1"/>
  <c r="I4" i="1"/>
  <c r="H4" i="1"/>
  <c r="G4" i="1"/>
  <c r="F4" i="1"/>
  <c r="AA40" i="6" l="1"/>
  <c r="Z40" i="6"/>
  <c r="Y40" i="6"/>
  <c r="S40" i="6"/>
  <c r="O40" i="6"/>
  <c r="U40" i="6"/>
  <c r="N40" i="6"/>
  <c r="T40" i="6"/>
  <c r="M40" i="6"/>
  <c r="H8" i="6"/>
  <c r="H10" i="6"/>
  <c r="J10" i="6"/>
  <c r="M10" i="6"/>
  <c r="P10" i="6"/>
  <c r="U8" i="6"/>
  <c r="X8" i="6"/>
  <c r="AA8" i="6"/>
  <c r="D43" i="6"/>
  <c r="J8" i="6"/>
  <c r="H11" i="6"/>
  <c r="J11" i="6"/>
  <c r="M11" i="6"/>
  <c r="P9" i="6"/>
  <c r="S11" i="6"/>
  <c r="V11" i="6"/>
  <c r="Y11" i="6"/>
  <c r="D42" i="6"/>
  <c r="I8" i="6"/>
  <c r="K8" i="6"/>
  <c r="N8" i="6"/>
  <c r="Q8" i="6"/>
  <c r="S10" i="6"/>
  <c r="V10" i="6"/>
  <c r="Y10" i="6"/>
  <c r="D41" i="6"/>
  <c r="I9" i="6"/>
  <c r="K9" i="6"/>
  <c r="N9" i="6"/>
  <c r="Q11" i="6"/>
  <c r="S9" i="6"/>
  <c r="V9" i="6"/>
  <c r="Y9" i="6"/>
  <c r="E43" i="6"/>
  <c r="I10" i="6"/>
  <c r="K10" i="6"/>
  <c r="N10" i="6"/>
  <c r="Q10" i="6"/>
  <c r="T11" i="6"/>
  <c r="W11" i="6"/>
  <c r="Z10" i="6"/>
  <c r="E42" i="6"/>
  <c r="I11" i="6"/>
  <c r="K11" i="6"/>
  <c r="N11" i="6"/>
  <c r="Q9" i="6"/>
  <c r="T10" i="6"/>
  <c r="W10" i="6"/>
  <c r="Z9" i="6"/>
  <c r="E41" i="6"/>
  <c r="G8" i="6"/>
  <c r="L9" i="6"/>
  <c r="O8" i="6"/>
  <c r="R8" i="6"/>
  <c r="T9" i="6"/>
  <c r="W9" i="6"/>
  <c r="Z11" i="6"/>
  <c r="G9" i="6"/>
  <c r="L10" i="6"/>
  <c r="O9" i="6"/>
  <c r="R11" i="6"/>
  <c r="U11" i="6"/>
  <c r="X11" i="6"/>
  <c r="AA11" i="6"/>
  <c r="G10" i="6"/>
  <c r="L11" i="6"/>
  <c r="O10" i="6"/>
  <c r="R10" i="6"/>
  <c r="U10" i="6"/>
  <c r="G11" i="6"/>
  <c r="M8" i="6"/>
  <c r="R9" i="6"/>
  <c r="U9" i="6"/>
  <c r="X9" i="6"/>
  <c r="AA9" i="6"/>
  <c r="P8" i="6"/>
  <c r="S8" i="6"/>
  <c r="V8" i="6"/>
  <c r="Y8" i="6"/>
  <c r="D40" i="6"/>
  <c r="L8" i="6"/>
  <c r="H9" i="6"/>
  <c r="T8" i="6"/>
  <c r="Z8" i="6"/>
  <c r="H15" i="3"/>
  <c r="I15" i="3" s="1"/>
  <c r="J15" i="3" s="1"/>
  <c r="W41" i="6" l="1"/>
  <c r="R41" i="6"/>
  <c r="L41" i="6"/>
  <c r="G41" i="6"/>
  <c r="V41" i="6"/>
  <c r="Q41" i="6"/>
  <c r="K41" i="6"/>
  <c r="I41" i="6"/>
  <c r="P41" i="6"/>
  <c r="J41" i="6"/>
  <c r="H41" i="6"/>
  <c r="X41" i="6"/>
  <c r="AA43" i="6"/>
  <c r="U43" i="6"/>
  <c r="O43" i="6"/>
  <c r="Z43" i="6"/>
  <c r="T43" i="6"/>
  <c r="N43" i="6"/>
  <c r="S43" i="6"/>
  <c r="Y43" i="6"/>
  <c r="M43" i="6"/>
  <c r="AA41" i="6"/>
  <c r="U41" i="6"/>
  <c r="O41" i="6"/>
  <c r="Z41" i="6"/>
  <c r="T41" i="6"/>
  <c r="N41" i="6"/>
  <c r="Y41" i="6"/>
  <c r="M41" i="6"/>
  <c r="S41" i="6"/>
  <c r="W43" i="6"/>
  <c r="R43" i="6"/>
  <c r="L43" i="6"/>
  <c r="G43" i="6"/>
  <c r="V43" i="6"/>
  <c r="Q43" i="6"/>
  <c r="K43" i="6"/>
  <c r="I43" i="6"/>
  <c r="P43" i="6"/>
  <c r="J43" i="6"/>
  <c r="H43" i="6"/>
  <c r="X43" i="6"/>
  <c r="G40" i="6"/>
  <c r="L40" i="6"/>
  <c r="K40" i="6"/>
  <c r="I40" i="6"/>
  <c r="X40" i="6"/>
  <c r="R40" i="6"/>
  <c r="W40" i="6"/>
  <c r="Q40" i="6"/>
  <c r="V40" i="6"/>
  <c r="P40" i="6"/>
  <c r="J40" i="6"/>
  <c r="H40" i="6"/>
  <c r="AA42" i="6"/>
  <c r="U42" i="6"/>
  <c r="O42" i="6"/>
  <c r="Z42" i="6"/>
  <c r="T42" i="6"/>
  <c r="N42" i="6"/>
  <c r="Y42" i="6"/>
  <c r="M42" i="6"/>
  <c r="S42" i="6"/>
  <c r="W42" i="6"/>
  <c r="R42" i="6"/>
  <c r="L42" i="6"/>
  <c r="G42" i="6"/>
  <c r="V42" i="6"/>
  <c r="Q42" i="6"/>
  <c r="K42" i="6"/>
  <c r="I42" i="6"/>
  <c r="P42" i="6"/>
  <c r="J42" i="6"/>
  <c r="H42" i="6"/>
  <c r="X42" i="6"/>
</calcChain>
</file>

<file path=xl/sharedStrings.xml><?xml version="1.0" encoding="utf-8"?>
<sst xmlns="http://schemas.openxmlformats.org/spreadsheetml/2006/main" count="926" uniqueCount="199">
  <si>
    <t>Ship Name</t>
  </si>
  <si>
    <t>Armor</t>
  </si>
  <si>
    <t>Shield</t>
  </si>
  <si>
    <t>Shield Regeneration</t>
  </si>
  <si>
    <t>Cells</t>
  </si>
  <si>
    <t>Weapons</t>
  </si>
  <si>
    <t>Fittings</t>
  </si>
  <si>
    <t>Rigging</t>
  </si>
  <si>
    <t>CPU</t>
  </si>
  <si>
    <t>Energy Regeneration</t>
  </si>
  <si>
    <t>Energy Capacity</t>
  </si>
  <si>
    <t>Speed</t>
  </si>
  <si>
    <t>Turn Speed</t>
  </si>
  <si>
    <t>Additional Mods</t>
  </si>
  <si>
    <t>Predator</t>
  </si>
  <si>
    <t>Tergon</t>
  </si>
  <si>
    <t>Corsair</t>
  </si>
  <si>
    <t>Stats</t>
  </si>
  <si>
    <t>Defenses</t>
  </si>
  <si>
    <t>Firepower</t>
  </si>
  <si>
    <t>Movement</t>
  </si>
  <si>
    <t>Energy</t>
  </si>
  <si>
    <t>Capacity</t>
  </si>
  <si>
    <t>Misc.</t>
  </si>
  <si>
    <t>MK Version</t>
  </si>
  <si>
    <t>-</t>
  </si>
  <si>
    <t>All range</t>
  </si>
  <si>
    <t>Impact Damage</t>
  </si>
  <si>
    <t>Arbiter</t>
  </si>
  <si>
    <t>All damage</t>
  </si>
  <si>
    <t>Kingsword</t>
  </si>
  <si>
    <t>Spirit</t>
  </si>
  <si>
    <t>Avenger</t>
  </si>
  <si>
    <t>Energy Damage</t>
  </si>
  <si>
    <t>Explosive Damage</t>
  </si>
  <si>
    <t>Liberator</t>
  </si>
  <si>
    <t>Catapult</t>
  </si>
  <si>
    <t>Hammerhead</t>
  </si>
  <si>
    <t>Protector</t>
  </si>
  <si>
    <t>Repair Strength</t>
  </si>
  <si>
    <t>Enkar</t>
  </si>
  <si>
    <t>Hyperion</t>
  </si>
  <si>
    <t>Thulmar</t>
  </si>
  <si>
    <t>All resistance</t>
  </si>
  <si>
    <t>Guardian</t>
  </si>
  <si>
    <t>Imperator</t>
  </si>
  <si>
    <t>Plank</t>
  </si>
  <si>
    <t>Nemesis</t>
  </si>
  <si>
    <t>Fitting Name</t>
  </si>
  <si>
    <t>Stats (Golden version)</t>
  </si>
  <si>
    <t xml:space="preserve">CPU </t>
  </si>
  <si>
    <t>Fitting Category</t>
  </si>
  <si>
    <t>Power Armor</t>
  </si>
  <si>
    <t>Turtle Armor</t>
  </si>
  <si>
    <t>Turtle Shield</t>
  </si>
  <si>
    <t>Hybrid</t>
  </si>
  <si>
    <t>Average Stats</t>
  </si>
  <si>
    <t>Ship Category</t>
  </si>
  <si>
    <t>Destroyers</t>
  </si>
  <si>
    <t>Corvettes</t>
  </si>
  <si>
    <t>Battleships</t>
  </si>
  <si>
    <t>Titans</t>
  </si>
  <si>
    <t>Armor and shield Stuff</t>
  </si>
  <si>
    <t>Armor Fittings</t>
  </si>
  <si>
    <t>MK1</t>
  </si>
  <si>
    <t>MK3</t>
  </si>
  <si>
    <t>MK2</t>
  </si>
  <si>
    <t>Shield Fittings</t>
  </si>
  <si>
    <t>Hybrid Fittings</t>
  </si>
  <si>
    <t>Armor Bonus</t>
  </si>
  <si>
    <t>Shield Bonus</t>
  </si>
  <si>
    <t>Ability</t>
  </si>
  <si>
    <t>Heal per Action*</t>
  </si>
  <si>
    <t>Heal Per Second</t>
  </si>
  <si>
    <t>Self Repair</t>
  </si>
  <si>
    <t>Repair Drone</t>
  </si>
  <si>
    <t>Healing</t>
  </si>
  <si>
    <t>Damage per Hit</t>
  </si>
  <si>
    <t>Damage per second</t>
  </si>
  <si>
    <t>Armor Damage per second</t>
  </si>
  <si>
    <t>Railgun</t>
  </si>
  <si>
    <t>Range</t>
  </si>
  <si>
    <t>Pulse</t>
  </si>
  <si>
    <t>Pulse Ray</t>
  </si>
  <si>
    <t>Particle Beam</t>
  </si>
  <si>
    <t>Gauss Gun</t>
  </si>
  <si>
    <t>Tri-Gren</t>
  </si>
  <si>
    <t>E-Nuke</t>
  </si>
  <si>
    <t>Lightning Cannon</t>
  </si>
  <si>
    <t>AoE</t>
  </si>
  <si>
    <t>Pulse Bomb</t>
  </si>
  <si>
    <t>Base Damage</t>
  </si>
  <si>
    <t>Mod</t>
  </si>
  <si>
    <t>Missile</t>
  </si>
  <si>
    <t>Rocket Pod</t>
  </si>
  <si>
    <t>Flak Cannon</t>
  </si>
  <si>
    <t>Javelin</t>
  </si>
  <si>
    <t>Rate of Fire</t>
  </si>
  <si>
    <t>Explosive</t>
  </si>
  <si>
    <t>Vulcan</t>
  </si>
  <si>
    <t>X10 Cannon</t>
  </si>
  <si>
    <t>Impact</t>
  </si>
  <si>
    <t>What if some armor and shield fittings are % based, and shield regen is 2.5% of the actual shield</t>
  </si>
  <si>
    <t>Amor</t>
  </si>
  <si>
    <t>Self Healing Fitting</t>
  </si>
  <si>
    <t>Repair Ray</t>
  </si>
  <si>
    <t>Old Stats</t>
  </si>
  <si>
    <t>Heal per shot</t>
  </si>
  <si>
    <t>Heal per Second</t>
  </si>
  <si>
    <t>Compare stats with other hearling artifacts</t>
  </si>
  <si>
    <t>Weapon Name</t>
  </si>
  <si>
    <t>Damage per shot</t>
  </si>
  <si>
    <t>Armor Mod</t>
  </si>
  <si>
    <t>Shield Mod</t>
  </si>
  <si>
    <t>Shield Damage per second</t>
  </si>
  <si>
    <t>Contribution Table</t>
  </si>
  <si>
    <t>25% shield recover</t>
  </si>
  <si>
    <t>50% shield recover</t>
  </si>
  <si>
    <t>75% shield recover</t>
  </si>
  <si>
    <t>Details</t>
  </si>
  <si>
    <t>Heal per shot cannot be increased by mods</t>
  </si>
  <si>
    <t>Heal per shot can be increased by mods</t>
  </si>
  <si>
    <t>Gauss Gun and Particle Beam Adjustments</t>
  </si>
  <si>
    <t>Subsystem Category</t>
  </si>
  <si>
    <t>Subsystem Name</t>
  </si>
  <si>
    <t>Repair Range</t>
  </si>
  <si>
    <t>All Range*</t>
  </si>
  <si>
    <t>All Damage*</t>
  </si>
  <si>
    <t>Shield Regen</t>
  </si>
  <si>
    <t>Energy Regen</t>
  </si>
  <si>
    <t>All Resistance*</t>
  </si>
  <si>
    <t>Ship Speed</t>
  </si>
  <si>
    <t>Utility Subsystem</t>
  </si>
  <si>
    <t>Stealth Subsystem</t>
  </si>
  <si>
    <t>Relay Subsystem</t>
  </si>
  <si>
    <t>Bastion Subsystem</t>
  </si>
  <si>
    <t>Aegis SubSystem</t>
  </si>
  <si>
    <t>Corvette</t>
  </si>
  <si>
    <t>Destroyer</t>
  </si>
  <si>
    <t>Battleship</t>
  </si>
  <si>
    <t>Titan</t>
  </si>
  <si>
    <t>Available Subsystem Mods</t>
  </si>
  <si>
    <t>x</t>
  </si>
  <si>
    <t>If the subsystem has access to the all damage mod, then it has access to the individual damage mods</t>
  </si>
  <si>
    <t>If the subsystem has access to the all range mod, then it has access to the individual range mods</t>
  </si>
  <si>
    <t>If the subsystem has access to the all resistance mod, then it has access to the individual resistance mods</t>
  </si>
  <si>
    <t>Legend</t>
  </si>
  <si>
    <t>Best mod for first slot</t>
  </si>
  <si>
    <t>Best mod for second slot</t>
  </si>
  <si>
    <t>Best mod for third slot</t>
  </si>
  <si>
    <t>Uncolored means no real use in PvP or PvE</t>
  </si>
  <si>
    <t>Mod could either be in first or second slot or both</t>
  </si>
  <si>
    <t>Mod could either be in second or third slot or both</t>
  </si>
  <si>
    <t>Best in all slots</t>
  </si>
  <si>
    <t>Meh, if you got unlucky this mod could work in third slot</t>
  </si>
  <si>
    <t>NOTES FOR ATTRIBUTES MARKED WITH *</t>
  </si>
  <si>
    <t>Arguably the best subsystem for all titans. This subsystem provides the flexibility of multiple survival setups. The best case escenario for the first setup is to have 2 resistance mods (since they have high armor and shield numbers, resistance mods do wonders) in the first and second slot (either can be energy or explosive, may the gods of luck give you the best combination in that moment) and the third slot an all resistance or armor to survive even longer or energy regeneration, so you can spam that AML to counter those cheeky javeling and pod spam plank setups. The second best setup for Aegis is to look for an all resistancce mod in the first slot, energy regeneration in the second slot and armor in the third slot. This last setup ensures you have high energy regeneration to spam your weapon abilities or spam AML and grants you enough survivality. All titans benefit well from these 2 setups.</t>
  </si>
  <si>
    <t>In some situations, the utility subsystem is better than the stealth subsystem due to the sole reason of having access to the range mods. The best case scenario is to have 2 range mods in the first and second slot (all range % and an individual range %, respectively) and energy regeneration in the third slot. This is to take advantage of destroyers' innate mod of 10% extra range so you can outrange the enemy and spam your weapon abilities for more damage.</t>
  </si>
  <si>
    <t>Subsystem mechanics</t>
  </si>
  <si>
    <t>Stealth system is arguably better compared to the utility system because it hides the ship for a fixed period of time. Fast destroyers (like spirit and liberator) benefit well from this subsystem. The subsystem can be used to retreat safely and reset the neutral state of the game or go undetected and attack once your weapons are in range. To maximize destroyers with this subsystem, it is better to increase your overall DPS (either 2 damage % mods in the first and second slot, being the first one an all damage and the second one an individual damage mod OR, an individual damage % in the first slot and energy regeneration % in the second slot so your abilities are available faster than your enemy's weapon abilities.) and increase your survivality with an armor boost on the remaining slot. On late game, destroyers can barely survive MK3 weapons so adapt your stealth system accordingly to your strategy and ship setup</t>
  </si>
  <si>
    <t>Best builds and Strategies</t>
  </si>
  <si>
    <t>Goliath</t>
  </si>
  <si>
    <t>Subsystem Mod</t>
  </si>
  <si>
    <t>All Damage</t>
  </si>
  <si>
    <t>Individual Damage</t>
  </si>
  <si>
    <t>All Range</t>
  </si>
  <si>
    <t>Individual Range</t>
  </si>
  <si>
    <t>All Resistance</t>
  </si>
  <si>
    <t>Individual Resistance</t>
  </si>
  <si>
    <t>Maximum Value</t>
  </si>
  <si>
    <t>Minimum Value</t>
  </si>
  <si>
    <t>Range of Values (Golden)</t>
  </si>
  <si>
    <t>Armor Damage</t>
  </si>
  <si>
    <t>Shield Damage</t>
  </si>
  <si>
    <t>Subsystem Adjustments</t>
  </si>
  <si>
    <t>Range of Current Values (Golden)</t>
  </si>
  <si>
    <t>Range of New Values (Golden)</t>
  </si>
  <si>
    <t>Subsystems have a hidden mod alteration depending on the slot. The second slot grants overall better effects and numbers compared to the first and third slot. In order, the second grants the highest bonuses, the first slot grants medium bonuses and the third slot grants poor bonuses. In most situations, you want your desired or the best mod for your ship configuration in the second slot followed by a complementary mod in the first slot and just extra numbers in the third slot. By the current game design, it is impossible to get all maximum values on the slots of 3 different mods. The minimum and maximum values are shown in a table below this one.</t>
  </si>
  <si>
    <t>This subsystem is designed solely for high DPS setups. Since this subsystem has access to range mods, these are the best mods so battleships can still inflict serious damage while staying safe. The best case scenario is to have range mods in the first and second slot (all range % and individual range %, respectively) and energy regeneration in the third slot. Battleships already benefit from a huge boost of damage, so adding that extra 5% damage in the third slot does not grant a marginally big reward, you are just inflicting a few hundreds more of damage. Just go for more energy regeneration so you can spam your abilities faster. The Enkar ship is the exception. Instead of the energy regeneration, go for armor or damage mod (prefereably individual or armor damage). The poor energy regeneration nullifies the bonus obtained from the energy regeneration</t>
  </si>
  <si>
    <t>The counterpart of relay subsystem. This subsystem should solely focus on resistance mods so all incoming damage is reduced even more. Thulmar is the battleship that receives the biggest reward from this subsystem due to its natural 10% all resistance mod. The best case escenario is to have explosive resistance in the first slot, energy resistance in the second slot and all resistance in the third slot. This is to make your ship more tankier against the meta setups. Impact is virtualy dead so don't even bother with that resistance. The third slot can be replaced by the armor mod so you can survive even longer. The third slot comes to your preference and to your game luck.</t>
  </si>
  <si>
    <t>Same reasoning as destroyers and this subsystem is the weaker verison of relay subsystem. Since Battleships have outstanding damage output, you want your ship to stay safe while inflicting serious damage at all time, so to maximize this utility subsystem it is mandatory to have 2 range mods (all range % in the first slot and individual range % in the second slot). For the third slot go for energy regeneration so your weapon abilities are available faster. The Enkar ship is the exception of the third slot. Instead, go for more damage (individual or armor damage) or armor mod. Their poor energy regeneration negates the positive effects of the energy regeneration mod.</t>
  </si>
  <si>
    <t>Corvettes are squishy and become obsolete in the mid to late game. However, to maximize their potential, range mod is recommended (all range % in the first slot and an individual range % mod in the second slot) to cover the first and second slot while the third slot should be either more damage or faster energy regeneration. Your main focus is to outrange the enemy, capitalizing your speed and maximize your DPS depending on your weapon. Some weapons benefit by increasing their base damage or by spamming their special.</t>
  </si>
  <si>
    <t>This subsystem is better in some situations and in some specific ship &amp; weapons configurations. This subsystem only comes in handy with weapons that have a range of 70m or less due to the access of the range mods. On explosive setups this subsystem performs worse compared to the Aegis. To optimize this subsystem, look for 2 range mods in the first and second slot (all range % and individual range %, respectively) and energy regeneration in the third slot. Do not bother for increasing damage, resistance or armor, keep spamming those weapon abilities.</t>
  </si>
  <si>
    <t>PvP</t>
  </si>
  <si>
    <t>PvE</t>
  </si>
  <si>
    <t>S</t>
  </si>
  <si>
    <t>A</t>
  </si>
  <si>
    <t>B</t>
  </si>
  <si>
    <t>C</t>
  </si>
  <si>
    <t>D</t>
  </si>
  <si>
    <t>Repair Strength, Repair Range, Shield Regen, Ship Speed</t>
  </si>
  <si>
    <t>Damage Mods, Energy Regen</t>
  </si>
  <si>
    <t>Range Mods</t>
  </si>
  <si>
    <t>Damage Mods, Energy Regen, Armor</t>
  </si>
  <si>
    <t>Resistance Mods</t>
  </si>
  <si>
    <t>Resistance Mods, Armor</t>
  </si>
  <si>
    <t>Subsystem Mod Tier List</t>
  </si>
  <si>
    <t>Proposed New Stats</t>
  </si>
  <si>
    <t>ProposedNew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</si>
</sst>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
    <numFmt numFmtId="166" formatCode="#,###.00"/>
    <numFmt numFmtId="167" formatCode="#,###.####"/>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rgb="FFC0E1E6"/>
        <bgColor indexed="64"/>
      </patternFill>
    </fill>
    <fill>
      <patternFill patternType="solid">
        <fgColor rgb="FFE1DDF7"/>
        <bgColor indexed="64"/>
      </patternFill>
    </fill>
    <fill>
      <patternFill patternType="solid">
        <fgColor rgb="FFD6E9FE"/>
        <bgColor indexed="64"/>
      </patternFill>
    </fill>
    <fill>
      <patternFill patternType="solid">
        <fgColor rgb="FFF7E3E1"/>
        <bgColor indexed="64"/>
      </patternFill>
    </fill>
    <fill>
      <patternFill patternType="solid">
        <fgColor rgb="FFEAC0E3"/>
        <bgColor indexed="64"/>
      </patternFill>
    </fill>
    <fill>
      <patternFill patternType="solid">
        <fgColor rgb="FFFC9C9C"/>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55">
    <xf numFmtId="0" fontId="0" fillId="0" borderId="0" xfId="0"/>
    <xf numFmtId="0" fontId="2" fillId="2" borderId="1" xfId="0" applyFont="1" applyFill="1" applyBorder="1" applyAlignment="1">
      <alignment horizontal="center" vertical="center"/>
    </xf>
    <xf numFmtId="0" fontId="2" fillId="0" borderId="14" xfId="0" applyFont="1" applyBorder="1" applyAlignment="1">
      <alignment horizontal="center" vertical="center"/>
    </xf>
    <xf numFmtId="0" fontId="2" fillId="0" borderId="1" xfId="0" applyFont="1"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1" xfId="0" applyBorder="1"/>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0" xfId="0" applyNumberFormat="1" applyBorder="1" applyAlignment="1">
      <alignment horizontal="center"/>
    </xf>
    <xf numFmtId="164" fontId="0" fillId="0" borderId="6"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4" xfId="0" applyFill="1" applyBorder="1"/>
    <xf numFmtId="0" fontId="0" fillId="0" borderId="15" xfId="0" applyFill="1" applyBorder="1"/>
    <xf numFmtId="0" fontId="0" fillId="0" borderId="7" xfId="0" applyFill="1" applyBorder="1"/>
    <xf numFmtId="9" fontId="0" fillId="0" borderId="2" xfId="1" applyFont="1" applyBorder="1" applyAlignment="1">
      <alignment horizontal="center" vertical="center"/>
    </xf>
    <xf numFmtId="9" fontId="0" fillId="0" borderId="3" xfId="1" applyFont="1" applyBorder="1" applyAlignment="1">
      <alignment horizontal="center" vertical="center"/>
    </xf>
    <xf numFmtId="9" fontId="0" fillId="0" borderId="4" xfId="1" applyFont="1" applyBorder="1" applyAlignment="1">
      <alignment horizontal="center" vertical="center"/>
    </xf>
    <xf numFmtId="9" fontId="0" fillId="0" borderId="8" xfId="1" applyFont="1" applyBorder="1" applyAlignment="1">
      <alignment horizontal="center" vertical="center"/>
    </xf>
    <xf numFmtId="9" fontId="0" fillId="0" borderId="9" xfId="1" applyFont="1" applyBorder="1" applyAlignment="1">
      <alignment horizontal="center" vertical="center"/>
    </xf>
    <xf numFmtId="9" fontId="0" fillId="0" borderId="0" xfId="1" applyFont="1" applyBorder="1" applyAlignment="1">
      <alignment horizontal="center" vertical="center"/>
    </xf>
    <xf numFmtId="0" fontId="2" fillId="0" borderId="6" xfId="0" applyFont="1" applyBorder="1" applyAlignment="1">
      <alignment horizontal="center" vertical="center"/>
    </xf>
    <xf numFmtId="9" fontId="0" fillId="0" borderId="6" xfId="1" applyFont="1" applyBorder="1" applyAlignment="1">
      <alignment horizontal="center" vertical="center"/>
    </xf>
    <xf numFmtId="9" fontId="0" fillId="0" borderId="5" xfId="1" applyFont="1" applyBorder="1" applyAlignment="1">
      <alignment horizontal="center" vertical="center"/>
    </xf>
    <xf numFmtId="164" fontId="0" fillId="0" borderId="0"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10" xfId="0" applyNumberFormat="1" applyBorder="1" applyAlignment="1">
      <alignment horizontal="center"/>
    </xf>
    <xf numFmtId="164" fontId="0" fillId="0" borderId="12" xfId="0" applyNumberFormat="1" applyBorder="1" applyAlignment="1">
      <alignment horizontal="center"/>
    </xf>
    <xf numFmtId="164" fontId="0" fillId="0" borderId="11" xfId="0" applyNumberFormat="1" applyBorder="1" applyAlignment="1">
      <alignment horizont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4" xfId="0" applyFont="1" applyBorder="1" applyAlignment="1">
      <alignment horizontal="center" vertical="center"/>
    </xf>
    <xf numFmtId="0" fontId="2" fillId="0" borderId="6" xfId="0" applyFont="1" applyBorder="1" applyAlignment="1">
      <alignment horizontal="center" vertical="center"/>
    </xf>
    <xf numFmtId="9" fontId="0" fillId="0" borderId="11" xfId="1" applyFont="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 fillId="2" borderId="10" xfId="0" applyFont="1" applyFill="1" applyBorder="1" applyAlignment="1">
      <alignment horizontal="center" vertical="center" wrapText="1"/>
    </xf>
    <xf numFmtId="0" fontId="0" fillId="0" borderId="0" xfId="0" applyBorder="1"/>
    <xf numFmtId="0" fontId="0" fillId="0" borderId="1" xfId="0"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10" fontId="0" fillId="0" borderId="3" xfId="1" applyNumberFormat="1" applyFont="1" applyBorder="1" applyAlignment="1">
      <alignment horizontal="center"/>
    </xf>
    <xf numFmtId="10" fontId="0" fillId="0" borderId="4" xfId="1" applyNumberFormat="1" applyFont="1" applyBorder="1" applyAlignment="1">
      <alignment horizontal="center"/>
    </xf>
    <xf numFmtId="10" fontId="0" fillId="0" borderId="0" xfId="1" applyNumberFormat="1" applyFont="1" applyBorder="1" applyAlignment="1">
      <alignment horizontal="center"/>
    </xf>
    <xf numFmtId="10" fontId="0" fillId="0" borderId="6" xfId="1" applyNumberFormat="1" applyFont="1" applyBorder="1" applyAlignment="1">
      <alignment horizontal="center"/>
    </xf>
    <xf numFmtId="10" fontId="0" fillId="0" borderId="8" xfId="1" applyNumberFormat="1" applyFont="1" applyBorder="1" applyAlignment="1">
      <alignment horizontal="center"/>
    </xf>
    <xf numFmtId="10" fontId="0" fillId="0" borderId="9" xfId="1" applyNumberFormat="1" applyFont="1" applyBorder="1" applyAlignment="1">
      <alignment horizontal="center"/>
    </xf>
    <xf numFmtId="10" fontId="0" fillId="0" borderId="2" xfId="1" applyNumberFormat="1" applyFont="1" applyBorder="1" applyAlignment="1">
      <alignment horizontal="center" vertical="center"/>
    </xf>
    <xf numFmtId="10" fontId="0" fillId="0" borderId="3" xfId="1" applyNumberFormat="1" applyFont="1" applyBorder="1" applyAlignment="1">
      <alignment horizontal="center" vertical="center"/>
    </xf>
    <xf numFmtId="10" fontId="0" fillId="0" borderId="4" xfId="1" applyNumberFormat="1" applyFont="1" applyBorder="1" applyAlignment="1">
      <alignment horizontal="center" vertical="center"/>
    </xf>
    <xf numFmtId="10" fontId="0" fillId="0" borderId="5" xfId="1" applyNumberFormat="1" applyFont="1" applyBorder="1" applyAlignment="1">
      <alignment horizontal="center" vertical="center"/>
    </xf>
    <xf numFmtId="10" fontId="0" fillId="0" borderId="0" xfId="1" applyNumberFormat="1" applyFont="1" applyBorder="1" applyAlignment="1">
      <alignment horizontal="center" vertical="center"/>
    </xf>
    <xf numFmtId="10" fontId="0" fillId="0" borderId="6" xfId="1" applyNumberFormat="1" applyFont="1" applyBorder="1" applyAlignment="1">
      <alignment horizontal="center" vertical="center"/>
    </xf>
    <xf numFmtId="10" fontId="0" fillId="0" borderId="7" xfId="1" applyNumberFormat="1" applyFont="1" applyBorder="1" applyAlignment="1">
      <alignment horizontal="center" vertical="center"/>
    </xf>
    <xf numFmtId="10" fontId="0" fillId="0" borderId="8" xfId="1" applyNumberFormat="1" applyFont="1" applyBorder="1" applyAlignment="1">
      <alignment horizontal="center" vertical="center"/>
    </xf>
    <xf numFmtId="10" fontId="0" fillId="0" borderId="9" xfId="1" applyNumberFormat="1" applyFont="1" applyBorder="1" applyAlignment="1">
      <alignment horizontal="center" vertical="center"/>
    </xf>
    <xf numFmtId="0" fontId="2" fillId="4" borderId="1"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4" xfId="0" applyFont="1" applyFill="1" applyBorder="1" applyAlignment="1">
      <alignment horizontal="center" vertical="center"/>
    </xf>
    <xf numFmtId="164" fontId="0" fillId="0" borderId="2"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0" fillId="0" borderId="4"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0" xfId="1" applyNumberFormat="1" applyFont="1" applyBorder="1" applyAlignment="1">
      <alignment horizontal="center" vertical="center"/>
    </xf>
    <xf numFmtId="164" fontId="0" fillId="0" borderId="6" xfId="1" applyNumberFormat="1" applyFont="1" applyBorder="1" applyAlignment="1">
      <alignment horizontal="center" vertical="center"/>
    </xf>
    <xf numFmtId="164" fontId="0" fillId="0" borderId="7" xfId="1" applyNumberFormat="1" applyFont="1" applyBorder="1" applyAlignment="1">
      <alignment horizontal="center" vertical="center"/>
    </xf>
    <xf numFmtId="164" fontId="0" fillId="0" borderId="8" xfId="1" applyNumberFormat="1" applyFont="1" applyBorder="1" applyAlignment="1">
      <alignment horizontal="center" vertical="center"/>
    </xf>
    <xf numFmtId="164" fontId="0" fillId="0" borderId="9" xfId="1" applyNumberFormat="1" applyFont="1" applyBorder="1" applyAlignment="1">
      <alignment horizontal="center" vertical="center"/>
    </xf>
    <xf numFmtId="164" fontId="0" fillId="0" borderId="0" xfId="1" applyNumberFormat="1" applyFont="1" applyBorder="1" applyAlignment="1">
      <alignment horizontal="center"/>
    </xf>
    <xf numFmtId="164" fontId="0" fillId="0" borderId="4" xfId="1" applyNumberFormat="1" applyFont="1" applyBorder="1" applyAlignment="1">
      <alignment horizontal="center"/>
    </xf>
    <xf numFmtId="164" fontId="0" fillId="0" borderId="6" xfId="1" applyNumberFormat="1" applyFont="1" applyBorder="1" applyAlignment="1">
      <alignment horizontal="center"/>
    </xf>
    <xf numFmtId="164" fontId="0" fillId="0" borderId="3" xfId="1" applyNumberFormat="1" applyFont="1" applyBorder="1" applyAlignment="1">
      <alignment horizontal="center"/>
    </xf>
    <xf numFmtId="164" fontId="0" fillId="0" borderId="8" xfId="1" applyNumberFormat="1" applyFont="1" applyBorder="1" applyAlignment="1">
      <alignment horizontal="center"/>
    </xf>
    <xf numFmtId="164" fontId="0" fillId="0" borderId="9" xfId="1" applyNumberFormat="1" applyFont="1" applyBorder="1" applyAlignment="1">
      <alignment horizontal="center"/>
    </xf>
    <xf numFmtId="0" fontId="0" fillId="0" borderId="10" xfId="0" applyBorder="1" applyAlignment="1">
      <alignment horizontal="center" vertical="center"/>
    </xf>
    <xf numFmtId="9" fontId="0" fillId="0" borderId="0" xfId="0" applyNumberFormat="1"/>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165" fontId="0" fillId="0" borderId="4" xfId="0" applyNumberFormat="1" applyBorder="1" applyAlignment="1">
      <alignment horizontal="center" vertical="center"/>
    </xf>
    <xf numFmtId="165" fontId="0" fillId="0" borderId="6" xfId="0" applyNumberFormat="1" applyBorder="1" applyAlignment="1">
      <alignment horizontal="center" vertical="center"/>
    </xf>
    <xf numFmtId="165" fontId="0" fillId="0" borderId="9" xfId="0" applyNumberFormat="1" applyBorder="1" applyAlignment="1">
      <alignment horizontal="center" vertical="center"/>
    </xf>
    <xf numFmtId="0" fontId="2" fillId="2" borderId="13" xfId="0" applyFont="1" applyFill="1" applyBorder="1" applyAlignment="1">
      <alignment horizontal="center" vertical="center"/>
    </xf>
    <xf numFmtId="166" fontId="0" fillId="0" borderId="4" xfId="0" applyNumberFormat="1" applyBorder="1" applyAlignment="1">
      <alignment horizontal="center"/>
    </xf>
    <xf numFmtId="166" fontId="0" fillId="0" borderId="6" xfId="0" applyNumberFormat="1" applyBorder="1" applyAlignment="1">
      <alignment horizontal="center"/>
    </xf>
    <xf numFmtId="166" fontId="0" fillId="0" borderId="9" xfId="0" applyNumberFormat="1" applyBorder="1" applyAlignment="1">
      <alignment horizontal="center"/>
    </xf>
    <xf numFmtId="166" fontId="0" fillId="0" borderId="6" xfId="0" applyNumberFormat="1" applyBorder="1" applyAlignment="1">
      <alignment horizontal="center" vertical="center"/>
    </xf>
    <xf numFmtId="166" fontId="0" fillId="0" borderId="9" xfId="0" applyNumberFormat="1" applyBorder="1" applyAlignment="1">
      <alignment horizontal="center" vertical="center"/>
    </xf>
    <xf numFmtId="166" fontId="0" fillId="0" borderId="3" xfId="0" applyNumberFormat="1" applyBorder="1" applyAlignment="1">
      <alignment horizontal="center"/>
    </xf>
    <xf numFmtId="166" fontId="0" fillId="0" borderId="0" xfId="0" applyNumberFormat="1" applyBorder="1" applyAlignment="1">
      <alignment horizontal="center"/>
    </xf>
    <xf numFmtId="166" fontId="0" fillId="0" borderId="8" xfId="0" applyNumberFormat="1" applyBorder="1" applyAlignment="1">
      <alignment horizont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5" xfId="0" applyNumberFormat="1" applyBorder="1" applyAlignment="1">
      <alignment horizontal="center" vertical="center"/>
    </xf>
    <xf numFmtId="166" fontId="0" fillId="0" borderId="3" xfId="0" applyNumberFormat="1" applyBorder="1" applyAlignment="1">
      <alignment horizontal="center" vertical="center"/>
    </xf>
    <xf numFmtId="166" fontId="0" fillId="0" borderId="0" xfId="0" applyNumberFormat="1" applyBorder="1" applyAlignment="1">
      <alignment horizontal="center" vertical="center"/>
    </xf>
    <xf numFmtId="166" fontId="0" fillId="0" borderId="8" xfId="0" applyNumberFormat="1" applyBorder="1" applyAlignment="1">
      <alignment horizontal="center" vertical="center"/>
    </xf>
    <xf numFmtId="0" fontId="2" fillId="2" borderId="13" xfId="0" applyFont="1" applyFill="1" applyBorder="1" applyAlignment="1">
      <alignment horizontal="center" vertical="center" wrapText="1"/>
    </xf>
    <xf numFmtId="0" fontId="2" fillId="0" borderId="0" xfId="0" applyFont="1" applyBorder="1" applyAlignment="1">
      <alignment vertical="center" textRotation="90"/>
    </xf>
    <xf numFmtId="0" fontId="2" fillId="3" borderId="13" xfId="0" applyFont="1" applyFill="1" applyBorder="1" applyAlignment="1">
      <alignment horizontal="center" vertical="center"/>
    </xf>
    <xf numFmtId="0" fontId="2" fillId="3" borderId="5" xfId="0" applyFont="1" applyFill="1" applyBorder="1" applyAlignment="1">
      <alignment horizontal="center" vertical="center"/>
    </xf>
    <xf numFmtId="10" fontId="2" fillId="3" borderId="0" xfId="1" applyNumberFormat="1" applyFont="1" applyFill="1" applyBorder="1" applyAlignment="1">
      <alignment horizontal="center"/>
    </xf>
    <xf numFmtId="10" fontId="2" fillId="3" borderId="6" xfId="1" applyNumberFormat="1" applyFont="1" applyFill="1" applyBorder="1" applyAlignment="1">
      <alignment horizont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7" xfId="0" applyFont="1" applyFill="1" applyBorder="1" applyAlignment="1">
      <alignment horizontal="center" vertical="center"/>
    </xf>
    <xf numFmtId="10" fontId="2" fillId="3" borderId="8" xfId="1" applyNumberFormat="1" applyFont="1" applyFill="1" applyBorder="1" applyAlignment="1">
      <alignment horizontal="center"/>
    </xf>
    <xf numFmtId="10" fontId="2" fillId="3" borderId="9" xfId="1" applyNumberFormat="1" applyFont="1" applyFill="1" applyBorder="1" applyAlignment="1">
      <alignment horizontal="center"/>
    </xf>
    <xf numFmtId="0" fontId="2" fillId="3" borderId="2" xfId="0" applyFont="1" applyFill="1" applyBorder="1" applyAlignment="1">
      <alignment horizontal="center" vertical="center"/>
    </xf>
    <xf numFmtId="10" fontId="2" fillId="3" borderId="3" xfId="1" applyNumberFormat="1" applyFont="1" applyFill="1" applyBorder="1" applyAlignment="1">
      <alignment horizontal="center"/>
    </xf>
    <xf numFmtId="10" fontId="2" fillId="3" borderId="4" xfId="1" applyNumberFormat="1" applyFont="1" applyFill="1" applyBorder="1" applyAlignment="1">
      <alignment horizontal="center"/>
    </xf>
    <xf numFmtId="9" fontId="2" fillId="3" borderId="13" xfId="0" applyNumberFormat="1" applyFont="1" applyFill="1" applyBorder="1" applyAlignment="1">
      <alignment horizontal="center" vertical="center"/>
    </xf>
    <xf numFmtId="9" fontId="2" fillId="3" borderId="14" xfId="0" applyNumberFormat="1" applyFont="1" applyFill="1" applyBorder="1" applyAlignment="1">
      <alignment horizontal="center" vertical="center"/>
    </xf>
    <xf numFmtId="9" fontId="2" fillId="3" borderId="15" xfId="0" applyNumberFormat="1" applyFont="1" applyFill="1" applyBorder="1" applyAlignment="1">
      <alignment horizontal="center" vertical="center"/>
    </xf>
    <xf numFmtId="0" fontId="2" fillId="3" borderId="0" xfId="0" applyFont="1" applyFill="1" applyBorder="1" applyAlignment="1">
      <alignment horizontal="center" vertical="center"/>
    </xf>
    <xf numFmtId="0" fontId="0" fillId="5" borderId="0" xfId="0" applyFill="1"/>
    <xf numFmtId="165" fontId="0" fillId="0" borderId="0" xfId="0" applyNumberFormat="1" applyBorder="1" applyAlignment="1">
      <alignment horizontal="center" vertical="center"/>
    </xf>
    <xf numFmtId="167" fontId="0" fillId="0" borderId="4" xfId="0" applyNumberFormat="1" applyBorder="1" applyAlignment="1">
      <alignment horizontal="center" vertical="center"/>
    </xf>
    <xf numFmtId="167" fontId="0" fillId="0" borderId="6" xfId="0" applyNumberFormat="1" applyBorder="1" applyAlignment="1">
      <alignment horizontal="center" vertical="center"/>
    </xf>
    <xf numFmtId="167" fontId="0" fillId="0" borderId="9" xfId="0" applyNumberFormat="1" applyBorder="1" applyAlignment="1">
      <alignment horizontal="center" vertical="center"/>
    </xf>
    <xf numFmtId="2" fontId="0" fillId="0" borderId="0" xfId="0" applyNumberFormat="1" applyBorder="1" applyAlignment="1">
      <alignment horizontal="center" vertical="center"/>
    </xf>
    <xf numFmtId="165" fontId="0" fillId="0" borderId="3"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6" xfId="0" applyNumberFormat="1" applyBorder="1" applyAlignment="1">
      <alignment horizontal="center" vertical="center"/>
    </xf>
    <xf numFmtId="165"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 fillId="0" borderId="10" xfId="0" applyFont="1" applyBorder="1" applyAlignment="1">
      <alignment horizontal="center" vertical="center" textRotation="90" wrapText="1"/>
    </xf>
    <xf numFmtId="0" fontId="0" fillId="0" borderId="1" xfId="0"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7"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Border="1" applyAlignment="1">
      <alignment vertical="center" textRotation="90" wrapText="1"/>
    </xf>
    <xf numFmtId="0" fontId="2" fillId="0" borderId="15" xfId="0" applyFont="1" applyBorder="1" applyAlignment="1">
      <alignment horizontal="center" vertical="center" wrapText="1"/>
    </xf>
    <xf numFmtId="9" fontId="0" fillId="0" borderId="8" xfId="1" applyFont="1" applyBorder="1" applyAlignment="1">
      <alignment horizontal="center" vertical="center" wrapText="1"/>
    </xf>
    <xf numFmtId="9" fontId="0" fillId="0" borderId="9" xfId="1" applyFont="1" applyBorder="1" applyAlignment="1">
      <alignment horizontal="center" vertical="center" wrapText="1"/>
    </xf>
    <xf numFmtId="0" fontId="3" fillId="3"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11" borderId="10"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10" borderId="12"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9" fontId="0" fillId="0" borderId="12" xfId="1" applyFont="1" applyBorder="1" applyAlignment="1">
      <alignment horizontal="center" vertical="center" wrapText="1"/>
    </xf>
    <xf numFmtId="9" fontId="0" fillId="0" borderId="11" xfId="1" applyFont="1" applyBorder="1" applyAlignment="1">
      <alignment horizontal="center" vertical="center" wrapText="1"/>
    </xf>
    <xf numFmtId="0" fontId="2" fillId="0" borderId="1" xfId="0" applyFont="1" applyBorder="1" applyAlignment="1">
      <alignment horizontal="center" vertical="center" wrapText="1"/>
    </xf>
    <xf numFmtId="0" fontId="2" fillId="4" borderId="15" xfId="0" applyFont="1" applyFill="1" applyBorder="1" applyAlignment="1">
      <alignment horizontal="center" vertical="center" wrapText="1"/>
    </xf>
    <xf numFmtId="0" fontId="2" fillId="3" borderId="1" xfId="0" applyFont="1" applyFill="1" applyBorder="1" applyAlignment="1">
      <alignment horizontal="center" vertical="center" wrapText="1"/>
    </xf>
    <xf numFmtId="9" fontId="2" fillId="4" borderId="12" xfId="1" applyFont="1" applyFill="1" applyBorder="1" applyAlignment="1">
      <alignment horizontal="center" vertical="center" wrapText="1"/>
    </xf>
    <xf numFmtId="9" fontId="2" fillId="4" borderId="11" xfId="1" applyFont="1" applyFill="1" applyBorder="1" applyAlignment="1">
      <alignment horizontal="center" vertical="center" wrapText="1"/>
    </xf>
    <xf numFmtId="9" fontId="2" fillId="4" borderId="8" xfId="1" applyFont="1" applyFill="1" applyBorder="1" applyAlignment="1">
      <alignment horizontal="center" vertical="center" wrapText="1"/>
    </xf>
    <xf numFmtId="9" fontId="2" fillId="4" borderId="9" xfId="1" applyFont="1" applyFill="1" applyBorder="1" applyAlignment="1">
      <alignment horizontal="center" vertical="center" wrapText="1"/>
    </xf>
    <xf numFmtId="9" fontId="0" fillId="0" borderId="6" xfId="1" applyFont="1" applyFill="1" applyBorder="1" applyAlignment="1">
      <alignment horizontal="center" vertical="center" wrapText="1"/>
    </xf>
    <xf numFmtId="9" fontId="2" fillId="6" borderId="12" xfId="1" applyFont="1" applyFill="1" applyBorder="1" applyAlignment="1">
      <alignment horizontal="center" vertical="center" wrapText="1"/>
    </xf>
    <xf numFmtId="9" fontId="2" fillId="6" borderId="11" xfId="1" applyFont="1" applyFill="1" applyBorder="1" applyAlignment="1">
      <alignment horizontal="center" vertical="center" wrapText="1"/>
    </xf>
    <xf numFmtId="9" fontId="2" fillId="6" borderId="8" xfId="1" applyFont="1" applyFill="1" applyBorder="1" applyAlignment="1">
      <alignment horizontal="center" vertical="center" wrapText="1"/>
    </xf>
    <xf numFmtId="9" fontId="2" fillId="6" borderId="9" xfId="1" applyFont="1" applyFill="1" applyBorder="1" applyAlignment="1">
      <alignment horizontal="center"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13" xfId="0" applyFont="1" applyBorder="1" applyAlignment="1">
      <alignment horizontal="center" vertical="center" textRotation="90"/>
    </xf>
    <xf numFmtId="0" fontId="2" fillId="0" borderId="14" xfId="0" applyFont="1" applyBorder="1" applyAlignment="1">
      <alignment horizontal="center" vertical="center" textRotation="90"/>
    </xf>
    <xf numFmtId="0" fontId="2" fillId="0" borderId="15" xfId="0" applyFont="1" applyBorder="1" applyAlignment="1">
      <alignment horizontal="center" vertical="center" textRotation="90"/>
    </xf>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0" fontId="2" fillId="0" borderId="14" xfId="0" applyFont="1" applyBorder="1" applyAlignment="1">
      <alignment horizontal="center" vertical="center"/>
    </xf>
    <xf numFmtId="164" fontId="0" fillId="0" borderId="10" xfId="0" applyNumberFormat="1" applyBorder="1" applyAlignment="1">
      <alignment horizontal="center"/>
    </xf>
    <xf numFmtId="164" fontId="0" fillId="0" borderId="12" xfId="0" applyNumberFormat="1" applyBorder="1" applyAlignment="1">
      <alignment horizontal="center"/>
    </xf>
    <xf numFmtId="164" fontId="0" fillId="0" borderId="11" xfId="0" applyNumberFormat="1" applyBorder="1" applyAlignment="1">
      <alignment horizontal="center"/>
    </xf>
    <xf numFmtId="164" fontId="0" fillId="0" borderId="5" xfId="0" applyNumberFormat="1" applyBorder="1" applyAlignment="1">
      <alignment horizontal="center"/>
    </xf>
    <xf numFmtId="164" fontId="0" fillId="0" borderId="0" xfId="0" applyNumberFormat="1" applyBorder="1" applyAlignment="1">
      <alignment horizontal="center"/>
    </xf>
    <xf numFmtId="164" fontId="0" fillId="0" borderId="6" xfId="0" applyNumberFormat="1" applyBorder="1" applyAlignment="1">
      <alignment horizont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 xfId="0" applyFont="1" applyBorder="1" applyAlignment="1">
      <alignment horizontal="center" vertical="center" textRotation="90"/>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9" fontId="0" fillId="0" borderId="5" xfId="0" applyNumberFormat="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9" fontId="0" fillId="0" borderId="7"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0" borderId="6"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 fillId="0" borderId="2" xfId="0" applyFont="1" applyBorder="1" applyAlignment="1">
      <alignment horizontal="center" vertical="center" textRotation="90"/>
    </xf>
    <xf numFmtId="0" fontId="2" fillId="0" borderId="5" xfId="0" applyFont="1" applyBorder="1" applyAlignment="1">
      <alignment horizontal="center" vertical="center" textRotation="90"/>
    </xf>
    <xf numFmtId="0" fontId="2" fillId="0" borderId="7" xfId="0" applyFont="1" applyBorder="1" applyAlignment="1">
      <alignment horizontal="center" vertical="center" textRotation="90"/>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166" fontId="0" fillId="0" borderId="13" xfId="0" applyNumberFormat="1" applyBorder="1" applyAlignment="1">
      <alignment horizontal="center" vertical="center"/>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9" fontId="0" fillId="0" borderId="2" xfId="1" applyFont="1" applyBorder="1" applyAlignment="1">
      <alignment horizontal="center" vertical="center"/>
    </xf>
    <xf numFmtId="9" fontId="0" fillId="0" borderId="5" xfId="1" applyFont="1" applyBorder="1" applyAlignment="1">
      <alignment horizontal="center" vertical="center"/>
    </xf>
    <xf numFmtId="9" fontId="0" fillId="0" borderId="7" xfId="1" applyFont="1" applyBorder="1" applyAlignment="1">
      <alignment horizontal="center" vertical="center"/>
    </xf>
    <xf numFmtId="0" fontId="2" fillId="2" borderId="1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2" xfId="0" applyFont="1" applyBorder="1" applyAlignment="1">
      <alignment horizontal="center" vertical="center" textRotation="90" wrapText="1"/>
    </xf>
    <xf numFmtId="0" fontId="2" fillId="0" borderId="7" xfId="0" applyFont="1" applyBorder="1" applyAlignment="1">
      <alignment horizontal="center" vertical="center" textRotation="90" wrapText="1"/>
    </xf>
    <xf numFmtId="0" fontId="2" fillId="0" borderId="5" xfId="0" applyFont="1" applyBorder="1" applyAlignment="1">
      <alignment horizontal="center" vertical="center" textRotation="90" wrapText="1"/>
    </xf>
    <xf numFmtId="0" fontId="2" fillId="4" borderId="1" xfId="0" applyFont="1" applyFill="1" applyBorder="1" applyAlignment="1">
      <alignment horizontal="center" vertical="center" wrapText="1"/>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9" borderId="10" xfId="0" applyFill="1" applyBorder="1" applyAlignment="1">
      <alignment horizontal="center" vertical="center"/>
    </xf>
    <xf numFmtId="0" fontId="0" fillId="9" borderId="12" xfId="0" applyFill="1" applyBorder="1" applyAlignment="1">
      <alignment horizontal="center" vertical="center"/>
    </xf>
    <xf numFmtId="0" fontId="0" fillId="9" borderId="11" xfId="0" applyFill="1" applyBorder="1" applyAlignment="1">
      <alignment horizontal="center" vertical="center"/>
    </xf>
    <xf numFmtId="0" fontId="0" fillId="3" borderId="10"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7" borderId="1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1"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2" xfId="0" applyFill="1" applyBorder="1" applyAlignment="1">
      <alignment horizontal="center" vertical="center" wrapText="1"/>
    </xf>
    <xf numFmtId="0" fontId="0" fillId="8" borderId="11" xfId="0"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 xfId="0" applyBorder="1" applyAlignment="1">
      <alignment horizontal="center" vertical="center" wrapText="1"/>
    </xf>
    <xf numFmtId="0" fontId="2" fillId="2" borderId="1" xfId="0" applyFont="1" applyFill="1" applyBorder="1" applyAlignment="1">
      <alignment horizontal="center" vertical="center"/>
    </xf>
    <xf numFmtId="0" fontId="0" fillId="11" borderId="10"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11" xfId="0" applyFill="1"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0" fillId="10" borderId="10"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9" fontId="0" fillId="0" borderId="3" xfId="0" applyNumberForma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2" fillId="6" borderId="0" xfId="0" applyFont="1" applyFill="1" applyAlignment="1">
      <alignment horizontal="center"/>
    </xf>
    <xf numFmtId="0" fontId="2" fillId="4" borderId="10"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166" fontId="0" fillId="0" borderId="3" xfId="0" applyNumberFormat="1" applyBorder="1" applyAlignment="1">
      <alignment horizontal="center" vertical="center"/>
    </xf>
    <xf numFmtId="166" fontId="0" fillId="0" borderId="0" xfId="0" applyNumberFormat="1" applyBorder="1" applyAlignment="1">
      <alignment horizontal="center" vertical="center"/>
    </xf>
    <xf numFmtId="166" fontId="0" fillId="0" borderId="8" xfId="0" applyNumberForma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4" borderId="0" xfId="0" applyFont="1" applyFill="1" applyBorder="1" applyAlignment="1">
      <alignment horizontal="center" vertical="center"/>
    </xf>
    <xf numFmtId="0" fontId="0" fillId="0" borderId="3" xfId="0" applyBorder="1" applyAlignment="1">
      <alignment horizontal="center" vertical="center"/>
    </xf>
    <xf numFmtId="0" fontId="2" fillId="3" borderId="0" xfId="0" applyFont="1" applyFill="1" applyAlignment="1">
      <alignment horizontal="center" vertical="center"/>
    </xf>
    <xf numFmtId="0" fontId="2" fillId="4" borderId="10"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1" xfId="0" applyFont="1" applyFill="1" applyBorder="1" applyAlignment="1">
      <alignment horizontal="center" vertical="center" wrapText="1"/>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164" fontId="0" fillId="0" borderId="8" xfId="0" applyNumberFormat="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1"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EAC0E3"/>
      <color rgb="FFFC9C9C"/>
      <color rgb="FFD6E9FE"/>
      <color rgb="FFF7E3E1"/>
      <color rgb="FFC0E1E6"/>
      <color rgb="FFDAF0E8"/>
      <color rgb="FFE1D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C06C-1655-409E-9EDF-4F93423A239D}">
  <dimension ref="B2:J43"/>
  <sheetViews>
    <sheetView workbookViewId="0">
      <pane xSplit="4" ySplit="3" topLeftCell="E10" activePane="bottomRight" state="frozen"/>
      <selection pane="topRight" activeCell="E1" sqref="E1"/>
      <selection pane="bottomLeft" activeCell="A4" sqref="A4"/>
      <selection pane="bottomRight" activeCell="M5" sqref="M5:O6"/>
    </sheetView>
  </sheetViews>
  <sheetFormatPr defaultRowHeight="14.4" x14ac:dyDescent="0.3"/>
  <cols>
    <col min="1" max="1" width="12.109375" bestFit="1" customWidth="1"/>
    <col min="2" max="2" width="9.6640625" bestFit="1" customWidth="1"/>
    <col min="3" max="3" width="10.33203125" bestFit="1" customWidth="1"/>
    <col min="4" max="4" width="18" bestFit="1" customWidth="1"/>
    <col min="13" max="14" width="10.109375" bestFit="1" customWidth="1"/>
    <col min="15" max="15" width="18" bestFit="1" customWidth="1"/>
  </cols>
  <sheetData>
    <row r="2" spans="2:10" x14ac:dyDescent="0.3">
      <c r="E2" s="214" t="s">
        <v>24</v>
      </c>
      <c r="F2" s="215"/>
      <c r="G2" s="215"/>
      <c r="H2" s="215"/>
      <c r="I2" s="215"/>
      <c r="J2" s="216"/>
    </row>
    <row r="3" spans="2:10" x14ac:dyDescent="0.3">
      <c r="B3" s="1" t="s">
        <v>0</v>
      </c>
      <c r="C3" s="214" t="s">
        <v>17</v>
      </c>
      <c r="D3" s="216"/>
      <c r="E3" s="1">
        <v>1</v>
      </c>
      <c r="F3" s="1">
        <v>2</v>
      </c>
      <c r="G3" s="1">
        <v>3</v>
      </c>
      <c r="H3" s="1">
        <v>4</v>
      </c>
      <c r="I3" s="1">
        <v>5</v>
      </c>
      <c r="J3" s="1">
        <v>6</v>
      </c>
    </row>
    <row r="4" spans="2:10" x14ac:dyDescent="0.3">
      <c r="B4" s="217" t="s">
        <v>14</v>
      </c>
      <c r="C4" s="190" t="s">
        <v>18</v>
      </c>
      <c r="D4" s="4" t="s">
        <v>1</v>
      </c>
      <c r="E4" s="8">
        <v>10000</v>
      </c>
      <c r="F4" s="8">
        <f>$E4*(0.9+(0.1*F$3))</f>
        <v>11000</v>
      </c>
      <c r="G4" s="8">
        <f t="shared" ref="G4:J6" si="0">$E4*(0.9+(0.1*G$3))</f>
        <v>12000.000000000002</v>
      </c>
      <c r="H4" s="8">
        <f t="shared" si="0"/>
        <v>13000</v>
      </c>
      <c r="I4" s="8">
        <f t="shared" si="0"/>
        <v>14000</v>
      </c>
      <c r="J4" s="9">
        <f t="shared" si="0"/>
        <v>15000</v>
      </c>
    </row>
    <row r="5" spans="2:10" x14ac:dyDescent="0.3">
      <c r="B5" s="217"/>
      <c r="C5" s="207"/>
      <c r="D5" s="5" t="s">
        <v>2</v>
      </c>
      <c r="E5" s="10">
        <v>3000</v>
      </c>
      <c r="F5" s="10">
        <f>$E5*(0.9+(0.1*F$3))</f>
        <v>3300.0000000000005</v>
      </c>
      <c r="G5" s="10">
        <f t="shared" si="0"/>
        <v>3600.0000000000005</v>
      </c>
      <c r="H5" s="10">
        <f t="shared" si="0"/>
        <v>3900</v>
      </c>
      <c r="I5" s="10">
        <f t="shared" si="0"/>
        <v>4200</v>
      </c>
      <c r="J5" s="11">
        <f>$E5*(0.9+(0.1*J$3))</f>
        <v>4500</v>
      </c>
    </row>
    <row r="6" spans="2:10" x14ac:dyDescent="0.3">
      <c r="B6" s="217"/>
      <c r="C6" s="191"/>
      <c r="D6" s="6" t="s">
        <v>3</v>
      </c>
      <c r="E6" s="12">
        <v>48</v>
      </c>
      <c r="F6" s="10">
        <f>$E6*(0.9+(0.1*F$3))</f>
        <v>52.800000000000004</v>
      </c>
      <c r="G6" s="10">
        <f t="shared" si="0"/>
        <v>57.600000000000009</v>
      </c>
      <c r="H6" s="10">
        <f t="shared" si="0"/>
        <v>62.400000000000006</v>
      </c>
      <c r="I6" s="10">
        <f t="shared" si="0"/>
        <v>67.199999999999989</v>
      </c>
      <c r="J6" s="13">
        <f>$E6*(0.9+(0.1*J$3))</f>
        <v>72</v>
      </c>
    </row>
    <row r="7" spans="2:10" x14ac:dyDescent="0.3">
      <c r="B7" s="217"/>
      <c r="C7" s="190" t="s">
        <v>19</v>
      </c>
      <c r="D7" s="4" t="s">
        <v>5</v>
      </c>
      <c r="E7" s="201">
        <v>2</v>
      </c>
      <c r="F7" s="202"/>
      <c r="G7" s="202"/>
      <c r="H7" s="202"/>
      <c r="I7" s="202"/>
      <c r="J7" s="203"/>
    </row>
    <row r="8" spans="2:10" x14ac:dyDescent="0.3">
      <c r="B8" s="217"/>
      <c r="C8" s="207"/>
      <c r="D8" s="5" t="s">
        <v>6</v>
      </c>
      <c r="E8" s="211">
        <v>3</v>
      </c>
      <c r="F8" s="212"/>
      <c r="G8" s="212"/>
      <c r="H8" s="212"/>
      <c r="I8" s="212"/>
      <c r="J8" s="213"/>
    </row>
    <row r="9" spans="2:10" x14ac:dyDescent="0.3">
      <c r="B9" s="217"/>
      <c r="C9" s="207"/>
      <c r="D9" s="5" t="s">
        <v>4</v>
      </c>
      <c r="E9" s="211">
        <v>1</v>
      </c>
      <c r="F9" s="212"/>
      <c r="G9" s="212"/>
      <c r="H9" s="212"/>
      <c r="I9" s="212">
        <v>2</v>
      </c>
      <c r="J9" s="213"/>
    </row>
    <row r="10" spans="2:10" x14ac:dyDescent="0.3">
      <c r="B10" s="217"/>
      <c r="C10" s="191"/>
      <c r="D10" s="6" t="s">
        <v>7</v>
      </c>
      <c r="E10" s="204" t="s">
        <v>25</v>
      </c>
      <c r="F10" s="205"/>
      <c r="G10" s="205">
        <v>1</v>
      </c>
      <c r="H10" s="205"/>
      <c r="I10" s="205"/>
      <c r="J10" s="206"/>
    </row>
    <row r="11" spans="2:10" x14ac:dyDescent="0.3">
      <c r="B11" s="217"/>
      <c r="C11" s="190" t="s">
        <v>21</v>
      </c>
      <c r="D11" s="4" t="s">
        <v>10</v>
      </c>
      <c r="E11" s="201">
        <v>2000</v>
      </c>
      <c r="F11" s="202"/>
      <c r="G11" s="202"/>
      <c r="H11" s="202"/>
      <c r="I11" s="202"/>
      <c r="J11" s="203"/>
    </row>
    <row r="12" spans="2:10" x14ac:dyDescent="0.3">
      <c r="B12" s="217"/>
      <c r="C12" s="191"/>
      <c r="D12" s="6" t="s">
        <v>9</v>
      </c>
      <c r="E12" s="204">
        <v>40</v>
      </c>
      <c r="F12" s="205"/>
      <c r="G12" s="205"/>
      <c r="H12" s="205"/>
      <c r="I12" s="205"/>
      <c r="J12" s="206"/>
    </row>
    <row r="13" spans="2:10" x14ac:dyDescent="0.3">
      <c r="B13" s="217"/>
      <c r="C13" s="190" t="s">
        <v>20</v>
      </c>
      <c r="D13" s="4" t="s">
        <v>11</v>
      </c>
      <c r="E13" s="195">
        <v>4.5</v>
      </c>
      <c r="F13" s="196"/>
      <c r="G13" s="196"/>
      <c r="H13" s="196"/>
      <c r="I13" s="196"/>
      <c r="J13" s="197"/>
    </row>
    <row r="14" spans="2:10" x14ac:dyDescent="0.3">
      <c r="B14" s="217"/>
      <c r="C14" s="191"/>
      <c r="D14" s="6" t="s">
        <v>12</v>
      </c>
      <c r="E14" s="198">
        <v>10.8</v>
      </c>
      <c r="F14" s="199"/>
      <c r="G14" s="199"/>
      <c r="H14" s="199"/>
      <c r="I14" s="199"/>
      <c r="J14" s="200"/>
    </row>
    <row r="15" spans="2:10" x14ac:dyDescent="0.3">
      <c r="B15" s="217"/>
      <c r="C15" s="2" t="s">
        <v>22</v>
      </c>
      <c r="D15" s="5" t="s">
        <v>8</v>
      </c>
      <c r="E15" s="10">
        <v>80</v>
      </c>
      <c r="F15" s="10">
        <f>E$15+5</f>
        <v>85</v>
      </c>
      <c r="G15" s="10">
        <f t="shared" ref="G15:J15" si="1">F$15+5</f>
        <v>90</v>
      </c>
      <c r="H15" s="10">
        <f t="shared" si="1"/>
        <v>95</v>
      </c>
      <c r="I15" s="10">
        <f t="shared" si="1"/>
        <v>100</v>
      </c>
      <c r="J15" s="14">
        <f t="shared" si="1"/>
        <v>105</v>
      </c>
    </row>
    <row r="16" spans="2:10" x14ac:dyDescent="0.3">
      <c r="B16" s="217"/>
      <c r="C16" s="3" t="s">
        <v>23</v>
      </c>
      <c r="D16" s="7" t="s">
        <v>13</v>
      </c>
      <c r="E16" s="208" t="s">
        <v>25</v>
      </c>
      <c r="F16" s="209"/>
      <c r="G16" s="209"/>
      <c r="H16" s="209"/>
      <c r="I16" s="209"/>
      <c r="J16" s="210"/>
    </row>
    <row r="17" spans="2:10" x14ac:dyDescent="0.3">
      <c r="B17" s="217" t="s">
        <v>16</v>
      </c>
      <c r="C17" s="190" t="s">
        <v>18</v>
      </c>
      <c r="D17" s="4" t="s">
        <v>1</v>
      </c>
      <c r="E17" s="8">
        <v>13000</v>
      </c>
      <c r="F17" s="8">
        <f>$E17*(0.9+(0.1*F$3))</f>
        <v>14300.000000000002</v>
      </c>
      <c r="G17" s="8">
        <f t="shared" ref="G17:J19" si="2">$E17*(0.9+(0.1*G$3))</f>
        <v>15600.000000000002</v>
      </c>
      <c r="H17" s="8">
        <f t="shared" si="2"/>
        <v>16900</v>
      </c>
      <c r="I17" s="8">
        <f t="shared" si="2"/>
        <v>18200</v>
      </c>
      <c r="J17" s="9">
        <f t="shared" si="2"/>
        <v>19500</v>
      </c>
    </row>
    <row r="18" spans="2:10" x14ac:dyDescent="0.3">
      <c r="B18" s="217"/>
      <c r="C18" s="207"/>
      <c r="D18" s="5" t="s">
        <v>2</v>
      </c>
      <c r="E18" s="10">
        <v>3600</v>
      </c>
      <c r="F18" s="10">
        <f>$E18*(0.9+(0.1*F$3))</f>
        <v>3960.0000000000005</v>
      </c>
      <c r="G18" s="10">
        <f t="shared" si="2"/>
        <v>4320.0000000000009</v>
      </c>
      <c r="H18" s="10">
        <f t="shared" si="2"/>
        <v>4680</v>
      </c>
      <c r="I18" s="10">
        <f t="shared" si="2"/>
        <v>5040</v>
      </c>
      <c r="J18" s="11">
        <f>$E18*(0.9+(0.1*J$3))</f>
        <v>5400</v>
      </c>
    </row>
    <row r="19" spans="2:10" x14ac:dyDescent="0.3">
      <c r="B19" s="217"/>
      <c r="C19" s="191"/>
      <c r="D19" s="6" t="s">
        <v>3</v>
      </c>
      <c r="E19" s="12">
        <v>48</v>
      </c>
      <c r="F19" s="10">
        <f>$E19*(0.9+(0.1*F$3))</f>
        <v>52.800000000000004</v>
      </c>
      <c r="G19" s="10">
        <f t="shared" si="2"/>
        <v>57.600000000000009</v>
      </c>
      <c r="H19" s="10">
        <f t="shared" si="2"/>
        <v>62.400000000000006</v>
      </c>
      <c r="I19" s="10">
        <f t="shared" si="2"/>
        <v>67.199999999999989</v>
      </c>
      <c r="J19" s="13">
        <f>$E19*(0.9+(0.1*J$3))</f>
        <v>72</v>
      </c>
    </row>
    <row r="20" spans="2:10" x14ac:dyDescent="0.3">
      <c r="B20" s="217"/>
      <c r="C20" s="190" t="s">
        <v>19</v>
      </c>
      <c r="D20" s="4" t="s">
        <v>5</v>
      </c>
      <c r="E20" s="201">
        <v>3</v>
      </c>
      <c r="F20" s="202"/>
      <c r="G20" s="202"/>
      <c r="H20" s="202"/>
      <c r="I20" s="202"/>
      <c r="J20" s="203"/>
    </row>
    <row r="21" spans="2:10" x14ac:dyDescent="0.3">
      <c r="B21" s="217"/>
      <c r="C21" s="207"/>
      <c r="D21" s="5" t="s">
        <v>6</v>
      </c>
      <c r="E21" s="211">
        <v>3</v>
      </c>
      <c r="F21" s="212"/>
      <c r="G21" s="212"/>
      <c r="H21" s="212"/>
      <c r="I21" s="212"/>
      <c r="J21" s="213"/>
    </row>
    <row r="22" spans="2:10" x14ac:dyDescent="0.3">
      <c r="B22" s="217"/>
      <c r="C22" s="207"/>
      <c r="D22" s="5" t="s">
        <v>4</v>
      </c>
      <c r="E22" s="211">
        <v>1</v>
      </c>
      <c r="F22" s="212"/>
      <c r="G22" s="212"/>
      <c r="H22" s="212"/>
      <c r="I22" s="212">
        <v>2</v>
      </c>
      <c r="J22" s="213"/>
    </row>
    <row r="23" spans="2:10" x14ac:dyDescent="0.3">
      <c r="B23" s="217"/>
      <c r="C23" s="191"/>
      <c r="D23" s="6" t="s">
        <v>7</v>
      </c>
      <c r="E23" s="204" t="s">
        <v>25</v>
      </c>
      <c r="F23" s="205"/>
      <c r="G23" s="205">
        <v>1</v>
      </c>
      <c r="H23" s="205"/>
      <c r="I23" s="205"/>
      <c r="J23" s="206"/>
    </row>
    <row r="24" spans="2:10" x14ac:dyDescent="0.3">
      <c r="B24" s="217"/>
      <c r="C24" s="190" t="s">
        <v>21</v>
      </c>
      <c r="D24" s="4" t="s">
        <v>10</v>
      </c>
      <c r="E24" s="201">
        <v>2000</v>
      </c>
      <c r="F24" s="202"/>
      <c r="G24" s="202"/>
      <c r="H24" s="202"/>
      <c r="I24" s="202"/>
      <c r="J24" s="203"/>
    </row>
    <row r="25" spans="2:10" x14ac:dyDescent="0.3">
      <c r="B25" s="217"/>
      <c r="C25" s="191"/>
      <c r="D25" s="6" t="s">
        <v>9</v>
      </c>
      <c r="E25" s="204">
        <v>50</v>
      </c>
      <c r="F25" s="205"/>
      <c r="G25" s="205"/>
      <c r="H25" s="205"/>
      <c r="I25" s="205"/>
      <c r="J25" s="206"/>
    </row>
    <row r="26" spans="2:10" x14ac:dyDescent="0.3">
      <c r="B26" s="217"/>
      <c r="C26" s="190" t="s">
        <v>20</v>
      </c>
      <c r="D26" s="4" t="s">
        <v>11</v>
      </c>
      <c r="E26" s="195">
        <v>4.9000000000000004</v>
      </c>
      <c r="F26" s="196"/>
      <c r="G26" s="196"/>
      <c r="H26" s="196"/>
      <c r="I26" s="196"/>
      <c r="J26" s="197"/>
    </row>
    <row r="27" spans="2:10" x14ac:dyDescent="0.3">
      <c r="B27" s="217"/>
      <c r="C27" s="191"/>
      <c r="D27" s="6" t="s">
        <v>12</v>
      </c>
      <c r="E27" s="198">
        <v>10.8</v>
      </c>
      <c r="F27" s="199"/>
      <c r="G27" s="199"/>
      <c r="H27" s="199"/>
      <c r="I27" s="199"/>
      <c r="J27" s="200"/>
    </row>
    <row r="28" spans="2:10" x14ac:dyDescent="0.3">
      <c r="B28" s="217"/>
      <c r="C28" s="2" t="s">
        <v>22</v>
      </c>
      <c r="D28" s="5" t="s">
        <v>8</v>
      </c>
      <c r="E28" s="10">
        <v>120</v>
      </c>
      <c r="F28" s="10">
        <f>E$28+5</f>
        <v>125</v>
      </c>
      <c r="G28" s="10">
        <f t="shared" ref="G28:J28" si="3">F$28+5</f>
        <v>130</v>
      </c>
      <c r="H28" s="10">
        <f t="shared" si="3"/>
        <v>135</v>
      </c>
      <c r="I28" s="10">
        <f t="shared" si="3"/>
        <v>140</v>
      </c>
      <c r="J28" s="14">
        <f t="shared" si="3"/>
        <v>145</v>
      </c>
    </row>
    <row r="29" spans="2:10" x14ac:dyDescent="0.3">
      <c r="B29" s="217"/>
      <c r="C29" s="3" t="s">
        <v>23</v>
      </c>
      <c r="D29" s="7" t="s">
        <v>13</v>
      </c>
      <c r="E29" s="208" t="s">
        <v>25</v>
      </c>
      <c r="F29" s="209"/>
      <c r="G29" s="209"/>
      <c r="H29" s="209"/>
      <c r="I29" s="209"/>
      <c r="J29" s="210"/>
    </row>
    <row r="30" spans="2:10" ht="14.4" customHeight="1" x14ac:dyDescent="0.3">
      <c r="B30" s="192" t="s">
        <v>15</v>
      </c>
      <c r="C30" s="190" t="s">
        <v>18</v>
      </c>
      <c r="D30" s="4" t="s">
        <v>1</v>
      </c>
      <c r="E30" s="8">
        <v>15000</v>
      </c>
      <c r="F30" s="8">
        <f>$E30*(0.9+(0.1*F$3))</f>
        <v>16500</v>
      </c>
      <c r="G30" s="8">
        <f t="shared" ref="G30:J32" si="4">$E30*(0.9+(0.1*G$3))</f>
        <v>18000.000000000004</v>
      </c>
      <c r="H30" s="8">
        <f t="shared" si="4"/>
        <v>19500</v>
      </c>
      <c r="I30" s="8">
        <f t="shared" si="4"/>
        <v>21000</v>
      </c>
      <c r="J30" s="9">
        <f t="shared" si="4"/>
        <v>22500</v>
      </c>
    </row>
    <row r="31" spans="2:10" x14ac:dyDescent="0.3">
      <c r="B31" s="193"/>
      <c r="C31" s="207"/>
      <c r="D31" s="5" t="s">
        <v>2</v>
      </c>
      <c r="E31" s="10">
        <v>4500</v>
      </c>
      <c r="F31" s="10">
        <f>$E31*(0.9+(0.1*F$3))</f>
        <v>4950</v>
      </c>
      <c r="G31" s="10">
        <f t="shared" si="4"/>
        <v>5400.0000000000009</v>
      </c>
      <c r="H31" s="10">
        <f t="shared" si="4"/>
        <v>5850</v>
      </c>
      <c r="I31" s="10">
        <f t="shared" si="4"/>
        <v>6300</v>
      </c>
      <c r="J31" s="11">
        <f>$E31*(0.9+(0.1*J$3))</f>
        <v>6750</v>
      </c>
    </row>
    <row r="32" spans="2:10" x14ac:dyDescent="0.3">
      <c r="B32" s="193"/>
      <c r="C32" s="191"/>
      <c r="D32" s="6" t="s">
        <v>3</v>
      </c>
      <c r="E32" s="12">
        <v>48</v>
      </c>
      <c r="F32" s="10">
        <f>$E32*(0.9+(0.1*F$3))</f>
        <v>52.800000000000004</v>
      </c>
      <c r="G32" s="10">
        <f t="shared" si="4"/>
        <v>57.600000000000009</v>
      </c>
      <c r="H32" s="10">
        <f t="shared" si="4"/>
        <v>62.400000000000006</v>
      </c>
      <c r="I32" s="10">
        <f t="shared" si="4"/>
        <v>67.199999999999989</v>
      </c>
      <c r="J32" s="13">
        <f>$E32*(0.9+(0.1*J$3))</f>
        <v>72</v>
      </c>
    </row>
    <row r="33" spans="2:10" x14ac:dyDescent="0.3">
      <c r="B33" s="193"/>
      <c r="C33" s="190" t="s">
        <v>19</v>
      </c>
      <c r="D33" s="4" t="s">
        <v>5</v>
      </c>
      <c r="E33" s="201">
        <v>4</v>
      </c>
      <c r="F33" s="202"/>
      <c r="G33" s="202"/>
      <c r="H33" s="202"/>
      <c r="I33" s="202"/>
      <c r="J33" s="203"/>
    </row>
    <row r="34" spans="2:10" x14ac:dyDescent="0.3">
      <c r="B34" s="193"/>
      <c r="C34" s="207"/>
      <c r="D34" s="5" t="s">
        <v>6</v>
      </c>
      <c r="E34" s="211">
        <v>3</v>
      </c>
      <c r="F34" s="212"/>
      <c r="G34" s="212"/>
      <c r="H34" s="212"/>
      <c r="I34" s="212"/>
      <c r="J34" s="213"/>
    </row>
    <row r="35" spans="2:10" x14ac:dyDescent="0.3">
      <c r="B35" s="193"/>
      <c r="C35" s="207"/>
      <c r="D35" s="5" t="s">
        <v>4</v>
      </c>
      <c r="E35" s="211">
        <v>1</v>
      </c>
      <c r="F35" s="212"/>
      <c r="G35" s="212"/>
      <c r="H35" s="212"/>
      <c r="I35" s="212">
        <v>2</v>
      </c>
      <c r="J35" s="213"/>
    </row>
    <row r="36" spans="2:10" x14ac:dyDescent="0.3">
      <c r="B36" s="193"/>
      <c r="C36" s="191"/>
      <c r="D36" s="6" t="s">
        <v>7</v>
      </c>
      <c r="E36" s="204" t="s">
        <v>25</v>
      </c>
      <c r="F36" s="205"/>
      <c r="G36" s="205">
        <v>1</v>
      </c>
      <c r="H36" s="205"/>
      <c r="I36" s="205"/>
      <c r="J36" s="206"/>
    </row>
    <row r="37" spans="2:10" x14ac:dyDescent="0.3">
      <c r="B37" s="193"/>
      <c r="C37" s="190" t="s">
        <v>21</v>
      </c>
      <c r="D37" s="4" t="s">
        <v>10</v>
      </c>
      <c r="E37" s="201">
        <v>6000</v>
      </c>
      <c r="F37" s="202"/>
      <c r="G37" s="202"/>
      <c r="H37" s="202"/>
      <c r="I37" s="202"/>
      <c r="J37" s="203"/>
    </row>
    <row r="38" spans="2:10" x14ac:dyDescent="0.3">
      <c r="B38" s="193"/>
      <c r="C38" s="191"/>
      <c r="D38" s="6" t="s">
        <v>9</v>
      </c>
      <c r="E38" s="204">
        <v>60</v>
      </c>
      <c r="F38" s="205"/>
      <c r="G38" s="205"/>
      <c r="H38" s="205"/>
      <c r="I38" s="205"/>
      <c r="J38" s="206"/>
    </row>
    <row r="39" spans="2:10" x14ac:dyDescent="0.3">
      <c r="B39" s="193"/>
      <c r="C39" s="190" t="s">
        <v>20</v>
      </c>
      <c r="D39" s="4" t="s">
        <v>11</v>
      </c>
      <c r="E39" s="195">
        <v>4.9000000000000004</v>
      </c>
      <c r="F39" s="196"/>
      <c r="G39" s="196"/>
      <c r="H39" s="196"/>
      <c r="I39" s="196"/>
      <c r="J39" s="197"/>
    </row>
    <row r="40" spans="2:10" x14ac:dyDescent="0.3">
      <c r="B40" s="193"/>
      <c r="C40" s="191"/>
      <c r="D40" s="6" t="s">
        <v>12</v>
      </c>
      <c r="E40" s="198">
        <v>10.8</v>
      </c>
      <c r="F40" s="199"/>
      <c r="G40" s="199"/>
      <c r="H40" s="199"/>
      <c r="I40" s="199"/>
      <c r="J40" s="200"/>
    </row>
    <row r="41" spans="2:10" x14ac:dyDescent="0.3">
      <c r="B41" s="193"/>
      <c r="C41" s="2" t="s">
        <v>22</v>
      </c>
      <c r="D41" s="5" t="s">
        <v>8</v>
      </c>
      <c r="E41" s="10">
        <v>140</v>
      </c>
      <c r="F41" s="10">
        <v>145</v>
      </c>
      <c r="G41" s="10">
        <v>155</v>
      </c>
      <c r="H41" s="10">
        <v>165</v>
      </c>
      <c r="I41" s="10">
        <v>175</v>
      </c>
      <c r="J41" s="14">
        <v>185</v>
      </c>
    </row>
    <row r="42" spans="2:10" x14ac:dyDescent="0.3">
      <c r="B42" s="193"/>
      <c r="C42" s="190" t="s">
        <v>23</v>
      </c>
      <c r="D42" s="4" t="s">
        <v>26</v>
      </c>
      <c r="E42" s="18">
        <v>1.05</v>
      </c>
      <c r="F42" s="19">
        <f>E42+2%</f>
        <v>1.07</v>
      </c>
      <c r="G42" s="19">
        <f t="shared" ref="G42:J42" si="5">F42+2%</f>
        <v>1.0900000000000001</v>
      </c>
      <c r="H42" s="19">
        <f t="shared" si="5"/>
        <v>1.1100000000000001</v>
      </c>
      <c r="I42" s="19">
        <f t="shared" si="5"/>
        <v>1.1300000000000001</v>
      </c>
      <c r="J42" s="20">
        <f t="shared" si="5"/>
        <v>1.1500000000000001</v>
      </c>
    </row>
    <row r="43" spans="2:10" x14ac:dyDescent="0.3">
      <c r="B43" s="194"/>
      <c r="C43" s="191"/>
      <c r="D43" s="17" t="s">
        <v>27</v>
      </c>
      <c r="E43" s="21">
        <v>1.45</v>
      </c>
      <c r="F43" s="21">
        <f>E43+2%</f>
        <v>1.47</v>
      </c>
      <c r="G43" s="21">
        <f t="shared" ref="G43:J43" si="6">F43+2%</f>
        <v>1.49</v>
      </c>
      <c r="H43" s="21">
        <f t="shared" si="6"/>
        <v>1.51</v>
      </c>
      <c r="I43" s="21">
        <f t="shared" si="6"/>
        <v>1.53</v>
      </c>
      <c r="J43" s="22">
        <f t="shared" si="6"/>
        <v>1.55</v>
      </c>
    </row>
  </sheetData>
  <mergeCells count="50">
    <mergeCell ref="B4:B16"/>
    <mergeCell ref="B17:B29"/>
    <mergeCell ref="C3:D3"/>
    <mergeCell ref="C4:C6"/>
    <mergeCell ref="C7:C10"/>
    <mergeCell ref="C13:C14"/>
    <mergeCell ref="C11:C12"/>
    <mergeCell ref="C17:C19"/>
    <mergeCell ref="C20:C23"/>
    <mergeCell ref="C24:C25"/>
    <mergeCell ref="C26:C27"/>
    <mergeCell ref="E29:J29"/>
    <mergeCell ref="E33:J33"/>
    <mergeCell ref="E34:J34"/>
    <mergeCell ref="E35:H35"/>
    <mergeCell ref="I35:J35"/>
    <mergeCell ref="E2:J2"/>
    <mergeCell ref="E13:J13"/>
    <mergeCell ref="E14:J14"/>
    <mergeCell ref="E11:J11"/>
    <mergeCell ref="E12:J12"/>
    <mergeCell ref="E7:J7"/>
    <mergeCell ref="E8:J8"/>
    <mergeCell ref="E9:H9"/>
    <mergeCell ref="I9:J9"/>
    <mergeCell ref="E10:F10"/>
    <mergeCell ref="G10:J10"/>
    <mergeCell ref="E16:J16"/>
    <mergeCell ref="E24:J24"/>
    <mergeCell ref="E25:J25"/>
    <mergeCell ref="E26:J26"/>
    <mergeCell ref="E27:J27"/>
    <mergeCell ref="E20:J20"/>
    <mergeCell ref="E21:J21"/>
    <mergeCell ref="E22:H22"/>
    <mergeCell ref="I22:J22"/>
    <mergeCell ref="E23:F23"/>
    <mergeCell ref="G23:J23"/>
    <mergeCell ref="C42:C43"/>
    <mergeCell ref="B30:B43"/>
    <mergeCell ref="E39:J39"/>
    <mergeCell ref="E40:J40"/>
    <mergeCell ref="E37:J37"/>
    <mergeCell ref="E38:J38"/>
    <mergeCell ref="C39:C40"/>
    <mergeCell ref="C30:C32"/>
    <mergeCell ref="C33:C36"/>
    <mergeCell ref="C37:C38"/>
    <mergeCell ref="E36:F36"/>
    <mergeCell ref="G36:J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E7CD-64B0-43F1-ACC5-94103A3E8C57}">
  <dimension ref="B2:J93"/>
  <sheetViews>
    <sheetView workbookViewId="0">
      <pane xSplit="4" ySplit="3" topLeftCell="E79" activePane="bottomRight" state="frozen"/>
      <selection pane="topRight" activeCell="E1" sqref="E1"/>
      <selection pane="bottomLeft" activeCell="A4" sqref="A4"/>
      <selection pane="bottomRight" activeCell="H30" sqref="H30"/>
    </sheetView>
  </sheetViews>
  <sheetFormatPr defaultRowHeight="14.4" x14ac:dyDescent="0.3"/>
  <cols>
    <col min="2" max="2" width="10.109375" bestFit="1" customWidth="1"/>
    <col min="3" max="3" width="10.33203125" bestFit="1" customWidth="1"/>
    <col min="4" max="4" width="18" bestFit="1" customWidth="1"/>
  </cols>
  <sheetData>
    <row r="2" spans="2:10" x14ac:dyDescent="0.3">
      <c r="E2" s="214" t="s">
        <v>24</v>
      </c>
      <c r="F2" s="215"/>
      <c r="G2" s="215"/>
      <c r="H2" s="215"/>
      <c r="I2" s="215"/>
      <c r="J2" s="216"/>
    </row>
    <row r="3" spans="2:10" x14ac:dyDescent="0.3">
      <c r="B3" s="1" t="s">
        <v>0</v>
      </c>
      <c r="C3" s="214" t="s">
        <v>17</v>
      </c>
      <c r="D3" s="216"/>
      <c r="E3" s="1">
        <v>1</v>
      </c>
      <c r="F3" s="1">
        <v>2</v>
      </c>
      <c r="G3" s="1">
        <v>3</v>
      </c>
      <c r="H3" s="1">
        <v>4</v>
      </c>
      <c r="I3" s="1">
        <v>5</v>
      </c>
      <c r="J3" s="1">
        <v>6</v>
      </c>
    </row>
    <row r="4" spans="2:10" ht="14.4" customHeight="1" x14ac:dyDescent="0.3">
      <c r="B4" s="192" t="s">
        <v>28</v>
      </c>
      <c r="C4" s="218" t="s">
        <v>18</v>
      </c>
      <c r="D4" s="4" t="s">
        <v>1</v>
      </c>
      <c r="E4" s="8">
        <v>30000</v>
      </c>
      <c r="F4" s="8">
        <f>$E4*(0.9+(0.1*F$3))</f>
        <v>33000</v>
      </c>
      <c r="G4" s="8">
        <f t="shared" ref="G4:J6" si="0">$E4*(0.9+(0.1*G$3))</f>
        <v>36000.000000000007</v>
      </c>
      <c r="H4" s="8">
        <f t="shared" si="0"/>
        <v>39000</v>
      </c>
      <c r="I4" s="8">
        <f t="shared" si="0"/>
        <v>42000</v>
      </c>
      <c r="J4" s="9">
        <f t="shared" si="0"/>
        <v>45000</v>
      </c>
    </row>
    <row r="5" spans="2:10" x14ac:dyDescent="0.3">
      <c r="B5" s="193"/>
      <c r="C5" s="229"/>
      <c r="D5" s="5" t="s">
        <v>2</v>
      </c>
      <c r="E5" s="10">
        <v>9000</v>
      </c>
      <c r="F5" s="10">
        <f>$E5*(0.9+(0.1*F$3))</f>
        <v>9900</v>
      </c>
      <c r="G5" s="10">
        <f t="shared" si="0"/>
        <v>10800.000000000002</v>
      </c>
      <c r="H5" s="10">
        <f t="shared" si="0"/>
        <v>11700</v>
      </c>
      <c r="I5" s="10">
        <f t="shared" si="0"/>
        <v>12600</v>
      </c>
      <c r="J5" s="11">
        <f>$E5*(0.9+(0.1*J$3))</f>
        <v>13500</v>
      </c>
    </row>
    <row r="6" spans="2:10" x14ac:dyDescent="0.3">
      <c r="B6" s="193"/>
      <c r="C6" s="219"/>
      <c r="D6" s="6" t="s">
        <v>3</v>
      </c>
      <c r="E6" s="12">
        <v>168</v>
      </c>
      <c r="F6" s="10">
        <f>$E6*(0.9+(0.1*F$3))</f>
        <v>184.8</v>
      </c>
      <c r="G6" s="10">
        <f t="shared" si="0"/>
        <v>201.60000000000002</v>
      </c>
      <c r="H6" s="10">
        <f t="shared" si="0"/>
        <v>218.4</v>
      </c>
      <c r="I6" s="10">
        <f t="shared" si="0"/>
        <v>235.2</v>
      </c>
      <c r="J6" s="13">
        <f>$E6*(0.9+(0.1*J$3))</f>
        <v>252</v>
      </c>
    </row>
    <row r="7" spans="2:10" x14ac:dyDescent="0.3">
      <c r="B7" s="193"/>
      <c r="C7" s="218" t="s">
        <v>19</v>
      </c>
      <c r="D7" s="4" t="s">
        <v>5</v>
      </c>
      <c r="E7" s="201">
        <v>3</v>
      </c>
      <c r="F7" s="202"/>
      <c r="G7" s="202"/>
      <c r="H7" s="202"/>
      <c r="I7" s="202"/>
      <c r="J7" s="203"/>
    </row>
    <row r="8" spans="2:10" x14ac:dyDescent="0.3">
      <c r="B8" s="193"/>
      <c r="C8" s="229"/>
      <c r="D8" s="5" t="s">
        <v>6</v>
      </c>
      <c r="E8" s="211">
        <v>5</v>
      </c>
      <c r="F8" s="212"/>
      <c r="G8" s="212"/>
      <c r="H8" s="212"/>
      <c r="I8" s="212"/>
      <c r="J8" s="213"/>
    </row>
    <row r="9" spans="2:10" x14ac:dyDescent="0.3">
      <c r="B9" s="193"/>
      <c r="C9" s="229"/>
      <c r="D9" s="5" t="s">
        <v>4</v>
      </c>
      <c r="E9" s="211">
        <v>1</v>
      </c>
      <c r="F9" s="212"/>
      <c r="G9" s="212"/>
      <c r="H9" s="212"/>
      <c r="I9" s="212">
        <v>2</v>
      </c>
      <c r="J9" s="213"/>
    </row>
    <row r="10" spans="2:10" x14ac:dyDescent="0.3">
      <c r="B10" s="193"/>
      <c r="C10" s="219"/>
      <c r="D10" s="6" t="s">
        <v>7</v>
      </c>
      <c r="E10" s="204" t="s">
        <v>25</v>
      </c>
      <c r="F10" s="205"/>
      <c r="G10" s="205">
        <v>1</v>
      </c>
      <c r="H10" s="205"/>
      <c r="I10" s="205"/>
      <c r="J10" s="206"/>
    </row>
    <row r="11" spans="2:10" x14ac:dyDescent="0.3">
      <c r="B11" s="193"/>
      <c r="C11" s="218" t="s">
        <v>21</v>
      </c>
      <c r="D11" s="4" t="s">
        <v>10</v>
      </c>
      <c r="E11" s="201">
        <v>5000</v>
      </c>
      <c r="F11" s="202"/>
      <c r="G11" s="202"/>
      <c r="H11" s="202"/>
      <c r="I11" s="202"/>
      <c r="J11" s="203"/>
    </row>
    <row r="12" spans="2:10" x14ac:dyDescent="0.3">
      <c r="B12" s="193"/>
      <c r="C12" s="219"/>
      <c r="D12" s="6" t="s">
        <v>9</v>
      </c>
      <c r="E12" s="204">
        <v>40</v>
      </c>
      <c r="F12" s="205"/>
      <c r="G12" s="205"/>
      <c r="H12" s="205"/>
      <c r="I12" s="205"/>
      <c r="J12" s="206"/>
    </row>
    <row r="13" spans="2:10" x14ac:dyDescent="0.3">
      <c r="B13" s="193"/>
      <c r="C13" s="218" t="s">
        <v>20</v>
      </c>
      <c r="D13" s="4" t="s">
        <v>11</v>
      </c>
      <c r="E13" s="195">
        <v>3.1</v>
      </c>
      <c r="F13" s="196"/>
      <c r="G13" s="196"/>
      <c r="H13" s="196"/>
      <c r="I13" s="196"/>
      <c r="J13" s="197"/>
    </row>
    <row r="14" spans="2:10" x14ac:dyDescent="0.3">
      <c r="B14" s="193"/>
      <c r="C14" s="219"/>
      <c r="D14" s="6" t="s">
        <v>12</v>
      </c>
      <c r="E14" s="198">
        <v>6.6</v>
      </c>
      <c r="F14" s="199"/>
      <c r="G14" s="199"/>
      <c r="H14" s="199"/>
      <c r="I14" s="199"/>
      <c r="J14" s="200"/>
    </row>
    <row r="15" spans="2:10" x14ac:dyDescent="0.3">
      <c r="B15" s="193"/>
      <c r="C15" s="24" t="s">
        <v>22</v>
      </c>
      <c r="D15" s="5" t="s">
        <v>8</v>
      </c>
      <c r="E15" s="10">
        <v>250</v>
      </c>
      <c r="F15" s="10">
        <f>E$15+10</f>
        <v>260</v>
      </c>
      <c r="G15" s="10">
        <f t="shared" ref="G15:J15" si="1">F$15+10</f>
        <v>270</v>
      </c>
      <c r="H15" s="10">
        <f t="shared" si="1"/>
        <v>280</v>
      </c>
      <c r="I15" s="10">
        <f t="shared" si="1"/>
        <v>290</v>
      </c>
      <c r="J15" s="14">
        <f t="shared" si="1"/>
        <v>300</v>
      </c>
    </row>
    <row r="16" spans="2:10" x14ac:dyDescent="0.3">
      <c r="B16" s="193"/>
      <c r="C16" s="190" t="s">
        <v>23</v>
      </c>
      <c r="D16" s="4" t="s">
        <v>26</v>
      </c>
      <c r="E16" s="19">
        <v>1.05</v>
      </c>
      <c r="F16" s="19">
        <f>E16+2%</f>
        <v>1.07</v>
      </c>
      <c r="G16" s="19">
        <f t="shared" ref="G16:J16" si="2">F16+2%</f>
        <v>1.0900000000000001</v>
      </c>
      <c r="H16" s="19">
        <f t="shared" si="2"/>
        <v>1.1100000000000001</v>
      </c>
      <c r="I16" s="19">
        <f t="shared" si="2"/>
        <v>1.1300000000000001</v>
      </c>
      <c r="J16" s="20">
        <f t="shared" si="2"/>
        <v>1.1500000000000001</v>
      </c>
    </row>
    <row r="17" spans="2:10" x14ac:dyDescent="0.3">
      <c r="B17" s="194"/>
      <c r="C17" s="191"/>
      <c r="D17" s="16" t="s">
        <v>29</v>
      </c>
      <c r="E17" s="21">
        <v>1.05</v>
      </c>
      <c r="F17" s="21">
        <f>E17+2%</f>
        <v>1.07</v>
      </c>
      <c r="G17" s="21">
        <f t="shared" ref="G17:J17" si="3">F17+2%</f>
        <v>1.0900000000000001</v>
      </c>
      <c r="H17" s="21">
        <f t="shared" si="3"/>
        <v>1.1100000000000001</v>
      </c>
      <c r="I17" s="21">
        <f t="shared" si="3"/>
        <v>1.1300000000000001</v>
      </c>
      <c r="J17" s="22">
        <f t="shared" si="3"/>
        <v>1.1500000000000001</v>
      </c>
    </row>
    <row r="18" spans="2:10" x14ac:dyDescent="0.3">
      <c r="B18" s="192" t="s">
        <v>30</v>
      </c>
      <c r="C18" s="218" t="s">
        <v>18</v>
      </c>
      <c r="D18" s="4" t="s">
        <v>1</v>
      </c>
      <c r="E18" s="8">
        <v>30000</v>
      </c>
      <c r="F18" s="8">
        <f>$E18*(0.9+(0.1*F$3))</f>
        <v>33000</v>
      </c>
      <c r="G18" s="8">
        <f t="shared" ref="G18:J20" si="4">$E18*(0.9+(0.1*G$3))</f>
        <v>36000.000000000007</v>
      </c>
      <c r="H18" s="8">
        <f t="shared" si="4"/>
        <v>39000</v>
      </c>
      <c r="I18" s="8">
        <f t="shared" si="4"/>
        <v>42000</v>
      </c>
      <c r="J18" s="9">
        <f t="shared" si="4"/>
        <v>45000</v>
      </c>
    </row>
    <row r="19" spans="2:10" x14ac:dyDescent="0.3">
      <c r="B19" s="193"/>
      <c r="C19" s="229"/>
      <c r="D19" s="5" t="s">
        <v>2</v>
      </c>
      <c r="E19" s="10">
        <v>9000</v>
      </c>
      <c r="F19" s="10">
        <f>$E19*(0.9+(0.1*F$3))</f>
        <v>9900</v>
      </c>
      <c r="G19" s="10">
        <f t="shared" si="4"/>
        <v>10800.000000000002</v>
      </c>
      <c r="H19" s="10">
        <f t="shared" si="4"/>
        <v>11700</v>
      </c>
      <c r="I19" s="10">
        <f t="shared" si="4"/>
        <v>12600</v>
      </c>
      <c r="J19" s="11">
        <f>$E19*(0.9+(0.1*J$3))</f>
        <v>13500</v>
      </c>
    </row>
    <row r="20" spans="2:10" x14ac:dyDescent="0.3">
      <c r="B20" s="193"/>
      <c r="C20" s="219"/>
      <c r="D20" s="6" t="s">
        <v>3</v>
      </c>
      <c r="E20" s="12">
        <v>168</v>
      </c>
      <c r="F20" s="10">
        <f>$E20*(0.9+(0.1*F$3))</f>
        <v>184.8</v>
      </c>
      <c r="G20" s="10">
        <f t="shared" si="4"/>
        <v>201.60000000000002</v>
      </c>
      <c r="H20" s="10">
        <f t="shared" si="4"/>
        <v>218.4</v>
      </c>
      <c r="I20" s="10">
        <f t="shared" si="4"/>
        <v>235.2</v>
      </c>
      <c r="J20" s="13">
        <f>$E20*(0.9+(0.1*J$3))</f>
        <v>252</v>
      </c>
    </row>
    <row r="21" spans="2:10" x14ac:dyDescent="0.3">
      <c r="B21" s="193"/>
      <c r="C21" s="218" t="s">
        <v>19</v>
      </c>
      <c r="D21" s="4" t="s">
        <v>5</v>
      </c>
      <c r="E21" s="201">
        <v>4</v>
      </c>
      <c r="F21" s="202"/>
      <c r="G21" s="202"/>
      <c r="H21" s="202"/>
      <c r="I21" s="202"/>
      <c r="J21" s="203"/>
    </row>
    <row r="22" spans="2:10" x14ac:dyDescent="0.3">
      <c r="B22" s="193"/>
      <c r="C22" s="229"/>
      <c r="D22" s="5" t="s">
        <v>6</v>
      </c>
      <c r="E22" s="211">
        <v>4</v>
      </c>
      <c r="F22" s="212"/>
      <c r="G22" s="212"/>
      <c r="H22" s="212"/>
      <c r="I22" s="212"/>
      <c r="J22" s="213"/>
    </row>
    <row r="23" spans="2:10" x14ac:dyDescent="0.3">
      <c r="B23" s="193"/>
      <c r="C23" s="229"/>
      <c r="D23" s="5" t="s">
        <v>4</v>
      </c>
      <c r="E23" s="211">
        <v>1</v>
      </c>
      <c r="F23" s="212"/>
      <c r="G23" s="212"/>
      <c r="H23" s="212"/>
      <c r="I23" s="212">
        <v>2</v>
      </c>
      <c r="J23" s="213"/>
    </row>
    <row r="24" spans="2:10" x14ac:dyDescent="0.3">
      <c r="B24" s="193"/>
      <c r="C24" s="219"/>
      <c r="D24" s="6" t="s">
        <v>7</v>
      </c>
      <c r="E24" s="204" t="s">
        <v>25</v>
      </c>
      <c r="F24" s="205"/>
      <c r="G24" s="205">
        <v>1</v>
      </c>
      <c r="H24" s="205"/>
      <c r="I24" s="205"/>
      <c r="J24" s="206"/>
    </row>
    <row r="25" spans="2:10" x14ac:dyDescent="0.3">
      <c r="B25" s="193"/>
      <c r="C25" s="218" t="s">
        <v>21</v>
      </c>
      <c r="D25" s="4" t="s">
        <v>10</v>
      </c>
      <c r="E25" s="201">
        <v>6000</v>
      </c>
      <c r="F25" s="202"/>
      <c r="G25" s="202"/>
      <c r="H25" s="202"/>
      <c r="I25" s="202"/>
      <c r="J25" s="203"/>
    </row>
    <row r="26" spans="2:10" x14ac:dyDescent="0.3">
      <c r="B26" s="193"/>
      <c r="C26" s="219"/>
      <c r="D26" s="6" t="s">
        <v>9</v>
      </c>
      <c r="E26" s="204">
        <v>50</v>
      </c>
      <c r="F26" s="205"/>
      <c r="G26" s="205"/>
      <c r="H26" s="205"/>
      <c r="I26" s="205"/>
      <c r="J26" s="206"/>
    </row>
    <row r="27" spans="2:10" x14ac:dyDescent="0.3">
      <c r="B27" s="193"/>
      <c r="C27" s="218" t="s">
        <v>20</v>
      </c>
      <c r="D27" s="4" t="s">
        <v>11</v>
      </c>
      <c r="E27" s="195">
        <v>3.1</v>
      </c>
      <c r="F27" s="196"/>
      <c r="G27" s="196"/>
      <c r="H27" s="196"/>
      <c r="I27" s="196"/>
      <c r="J27" s="197"/>
    </row>
    <row r="28" spans="2:10" x14ac:dyDescent="0.3">
      <c r="B28" s="193"/>
      <c r="C28" s="219"/>
      <c r="D28" s="6" t="s">
        <v>12</v>
      </c>
      <c r="E28" s="198">
        <v>6.6</v>
      </c>
      <c r="F28" s="199"/>
      <c r="G28" s="199"/>
      <c r="H28" s="199"/>
      <c r="I28" s="199"/>
      <c r="J28" s="200"/>
    </row>
    <row r="29" spans="2:10" x14ac:dyDescent="0.3">
      <c r="B29" s="193"/>
      <c r="C29" s="24" t="s">
        <v>22</v>
      </c>
      <c r="D29" s="5" t="s">
        <v>8</v>
      </c>
      <c r="E29" s="10">
        <v>200</v>
      </c>
      <c r="F29" s="10">
        <f>E$29+10</f>
        <v>210</v>
      </c>
      <c r="G29" s="10">
        <f t="shared" ref="G29:J29" si="5">F$29+10</f>
        <v>220</v>
      </c>
      <c r="H29" s="10">
        <f t="shared" si="5"/>
        <v>230</v>
      </c>
      <c r="I29" s="10">
        <f t="shared" si="5"/>
        <v>240</v>
      </c>
      <c r="J29" s="14">
        <f t="shared" si="5"/>
        <v>250</v>
      </c>
    </row>
    <row r="30" spans="2:10" x14ac:dyDescent="0.3">
      <c r="B30" s="193"/>
      <c r="C30" s="190" t="s">
        <v>23</v>
      </c>
      <c r="D30" s="4" t="s">
        <v>26</v>
      </c>
      <c r="E30" s="19">
        <v>1.05</v>
      </c>
      <c r="F30" s="19">
        <f>E30+2%</f>
        <v>1.07</v>
      </c>
      <c r="G30" s="19">
        <f t="shared" ref="G30:J30" si="6">F30+2%</f>
        <v>1.0900000000000001</v>
      </c>
      <c r="H30" s="19">
        <f t="shared" si="6"/>
        <v>1.1100000000000001</v>
      </c>
      <c r="I30" s="19">
        <f t="shared" si="6"/>
        <v>1.1300000000000001</v>
      </c>
      <c r="J30" s="20">
        <f t="shared" si="6"/>
        <v>1.1500000000000001</v>
      </c>
    </row>
    <row r="31" spans="2:10" x14ac:dyDescent="0.3">
      <c r="B31" s="194"/>
      <c r="C31" s="191"/>
      <c r="D31" s="16" t="s">
        <v>29</v>
      </c>
      <c r="E31" s="21">
        <v>1.05</v>
      </c>
      <c r="F31" s="21">
        <f>E31+2%</f>
        <v>1.07</v>
      </c>
      <c r="G31" s="21">
        <f t="shared" ref="G31:J31" si="7">F31+2%</f>
        <v>1.0900000000000001</v>
      </c>
      <c r="H31" s="21">
        <f t="shared" si="7"/>
        <v>1.1100000000000001</v>
      </c>
      <c r="I31" s="21">
        <f t="shared" si="7"/>
        <v>1.1300000000000001</v>
      </c>
      <c r="J31" s="22">
        <f t="shared" si="7"/>
        <v>1.1500000000000001</v>
      </c>
    </row>
    <row r="32" spans="2:10" x14ac:dyDescent="0.3">
      <c r="B32" s="192" t="s">
        <v>31</v>
      </c>
      <c r="C32" s="218" t="s">
        <v>18</v>
      </c>
      <c r="D32" s="4" t="s">
        <v>1</v>
      </c>
      <c r="E32" s="8">
        <v>28000</v>
      </c>
      <c r="F32" s="8">
        <f>$E32*(0.9+(0.1*F$3))</f>
        <v>30800.000000000004</v>
      </c>
      <c r="G32" s="8">
        <f t="shared" ref="G32:J34" si="8">$E32*(0.9+(0.1*G$3))</f>
        <v>33600.000000000007</v>
      </c>
      <c r="H32" s="8">
        <f t="shared" si="8"/>
        <v>36400</v>
      </c>
      <c r="I32" s="8">
        <f t="shared" si="8"/>
        <v>39200</v>
      </c>
      <c r="J32" s="9">
        <f t="shared" si="8"/>
        <v>42000</v>
      </c>
    </row>
    <row r="33" spans="2:10" x14ac:dyDescent="0.3">
      <c r="B33" s="193"/>
      <c r="C33" s="229"/>
      <c r="D33" s="5" t="s">
        <v>2</v>
      </c>
      <c r="E33" s="10">
        <v>10000</v>
      </c>
      <c r="F33" s="10">
        <f>$E33*(0.9+(0.1*F$3))</f>
        <v>11000</v>
      </c>
      <c r="G33" s="10">
        <f t="shared" si="8"/>
        <v>12000.000000000002</v>
      </c>
      <c r="H33" s="10">
        <f t="shared" si="8"/>
        <v>13000</v>
      </c>
      <c r="I33" s="10">
        <f t="shared" si="8"/>
        <v>14000</v>
      </c>
      <c r="J33" s="11">
        <f>$E33*(0.9+(0.1*J$3))</f>
        <v>15000</v>
      </c>
    </row>
    <row r="34" spans="2:10" x14ac:dyDescent="0.3">
      <c r="B34" s="193"/>
      <c r="C34" s="219"/>
      <c r="D34" s="6" t="s">
        <v>3</v>
      </c>
      <c r="E34" s="12">
        <v>336</v>
      </c>
      <c r="F34" s="10">
        <f>$E34*(0.9+(0.1*F$3))</f>
        <v>369.6</v>
      </c>
      <c r="G34" s="10">
        <f t="shared" si="8"/>
        <v>403.20000000000005</v>
      </c>
      <c r="H34" s="10">
        <f>$E34*(0.9+(0.1*H$3))</f>
        <v>436.8</v>
      </c>
      <c r="I34" s="10">
        <f t="shared" si="8"/>
        <v>470.4</v>
      </c>
      <c r="J34" s="13">
        <f>$E34*(0.9+(0.1*J$3))</f>
        <v>504</v>
      </c>
    </row>
    <row r="35" spans="2:10" x14ac:dyDescent="0.3">
      <c r="B35" s="193"/>
      <c r="C35" s="218" t="s">
        <v>19</v>
      </c>
      <c r="D35" s="4" t="s">
        <v>5</v>
      </c>
      <c r="E35" s="201">
        <v>4</v>
      </c>
      <c r="F35" s="202"/>
      <c r="G35" s="202"/>
      <c r="H35" s="202"/>
      <c r="I35" s="202"/>
      <c r="J35" s="203"/>
    </row>
    <row r="36" spans="2:10" x14ac:dyDescent="0.3">
      <c r="B36" s="193"/>
      <c r="C36" s="229"/>
      <c r="D36" s="5" t="s">
        <v>6</v>
      </c>
      <c r="E36" s="211">
        <v>4</v>
      </c>
      <c r="F36" s="212"/>
      <c r="G36" s="212"/>
      <c r="H36" s="212"/>
      <c r="I36" s="212"/>
      <c r="J36" s="213"/>
    </row>
    <row r="37" spans="2:10" x14ac:dyDescent="0.3">
      <c r="B37" s="193"/>
      <c r="C37" s="229"/>
      <c r="D37" s="5" t="s">
        <v>4</v>
      </c>
      <c r="E37" s="211">
        <v>1</v>
      </c>
      <c r="F37" s="212"/>
      <c r="G37" s="212"/>
      <c r="H37" s="212"/>
      <c r="I37" s="212">
        <v>2</v>
      </c>
      <c r="J37" s="213"/>
    </row>
    <row r="38" spans="2:10" x14ac:dyDescent="0.3">
      <c r="B38" s="193"/>
      <c r="C38" s="219"/>
      <c r="D38" s="6" t="s">
        <v>7</v>
      </c>
      <c r="E38" s="204" t="s">
        <v>25</v>
      </c>
      <c r="F38" s="205"/>
      <c r="G38" s="205">
        <v>1</v>
      </c>
      <c r="H38" s="205"/>
      <c r="I38" s="205"/>
      <c r="J38" s="206"/>
    </row>
    <row r="39" spans="2:10" x14ac:dyDescent="0.3">
      <c r="B39" s="193"/>
      <c r="C39" s="218" t="s">
        <v>21</v>
      </c>
      <c r="D39" s="4" t="s">
        <v>10</v>
      </c>
      <c r="E39" s="201">
        <v>6000</v>
      </c>
      <c r="F39" s="202"/>
      <c r="G39" s="202"/>
      <c r="H39" s="202"/>
      <c r="I39" s="202"/>
      <c r="J39" s="203"/>
    </row>
    <row r="40" spans="2:10" x14ac:dyDescent="0.3">
      <c r="B40" s="193"/>
      <c r="C40" s="219"/>
      <c r="D40" s="6" t="s">
        <v>9</v>
      </c>
      <c r="E40" s="204">
        <v>50</v>
      </c>
      <c r="F40" s="205"/>
      <c r="G40" s="205"/>
      <c r="H40" s="205"/>
      <c r="I40" s="205"/>
      <c r="J40" s="206"/>
    </row>
    <row r="41" spans="2:10" x14ac:dyDescent="0.3">
      <c r="B41" s="193"/>
      <c r="C41" s="218" t="s">
        <v>20</v>
      </c>
      <c r="D41" s="4" t="s">
        <v>11</v>
      </c>
      <c r="E41" s="195">
        <v>3.9</v>
      </c>
      <c r="F41" s="196"/>
      <c r="G41" s="196"/>
      <c r="H41" s="196"/>
      <c r="I41" s="196"/>
      <c r="J41" s="197"/>
    </row>
    <row r="42" spans="2:10" x14ac:dyDescent="0.3">
      <c r="B42" s="193"/>
      <c r="C42" s="219"/>
      <c r="D42" s="6" t="s">
        <v>12</v>
      </c>
      <c r="E42" s="198">
        <v>7.8</v>
      </c>
      <c r="F42" s="199"/>
      <c r="G42" s="199"/>
      <c r="H42" s="199"/>
      <c r="I42" s="199"/>
      <c r="J42" s="200"/>
    </row>
    <row r="43" spans="2:10" x14ac:dyDescent="0.3">
      <c r="B43" s="193"/>
      <c r="C43" s="24" t="s">
        <v>22</v>
      </c>
      <c r="D43" s="5" t="s">
        <v>8</v>
      </c>
      <c r="E43" s="10">
        <v>200</v>
      </c>
      <c r="F43" s="10">
        <f>E$29+10</f>
        <v>210</v>
      </c>
      <c r="G43" s="10">
        <f t="shared" ref="G43:J43" si="9">F$29+10</f>
        <v>220</v>
      </c>
      <c r="H43" s="10">
        <f t="shared" si="9"/>
        <v>230</v>
      </c>
      <c r="I43" s="10">
        <f t="shared" si="9"/>
        <v>240</v>
      </c>
      <c r="J43" s="14">
        <f t="shared" si="9"/>
        <v>250</v>
      </c>
    </row>
    <row r="44" spans="2:10" x14ac:dyDescent="0.3">
      <c r="B44" s="193"/>
      <c r="C44" s="190" t="s">
        <v>23</v>
      </c>
      <c r="D44" s="4" t="s">
        <v>26</v>
      </c>
      <c r="E44" s="19">
        <v>1.05</v>
      </c>
      <c r="F44" s="19">
        <f>E44+2%</f>
        <v>1.07</v>
      </c>
      <c r="G44" s="19">
        <f t="shared" ref="G44:J44" si="10">F44+2%</f>
        <v>1.0900000000000001</v>
      </c>
      <c r="H44" s="19">
        <f t="shared" si="10"/>
        <v>1.1100000000000001</v>
      </c>
      <c r="I44" s="19">
        <f t="shared" si="10"/>
        <v>1.1300000000000001</v>
      </c>
      <c r="J44" s="20">
        <f t="shared" si="10"/>
        <v>1.1500000000000001</v>
      </c>
    </row>
    <row r="45" spans="2:10" x14ac:dyDescent="0.3">
      <c r="B45" s="194"/>
      <c r="C45" s="191"/>
      <c r="D45" s="16" t="s">
        <v>29</v>
      </c>
      <c r="E45" s="21">
        <v>1.05</v>
      </c>
      <c r="F45" s="21">
        <f>E45+2%</f>
        <v>1.07</v>
      </c>
      <c r="G45" s="21">
        <f t="shared" ref="G45:J45" si="11">F45+2%</f>
        <v>1.0900000000000001</v>
      </c>
      <c r="H45" s="21">
        <f t="shared" si="11"/>
        <v>1.1100000000000001</v>
      </c>
      <c r="I45" s="21">
        <f t="shared" si="11"/>
        <v>1.1300000000000001</v>
      </c>
      <c r="J45" s="22">
        <f t="shared" si="11"/>
        <v>1.1500000000000001</v>
      </c>
    </row>
    <row r="46" spans="2:10" ht="14.4" customHeight="1" x14ac:dyDescent="0.3">
      <c r="B46" s="192" t="s">
        <v>32</v>
      </c>
      <c r="C46" s="218" t="s">
        <v>18</v>
      </c>
      <c r="D46" s="4" t="s">
        <v>1</v>
      </c>
      <c r="E46" s="8">
        <v>32000</v>
      </c>
      <c r="F46" s="8">
        <f>$E46*(0.9+(0.1*F$3))</f>
        <v>35200</v>
      </c>
      <c r="G46" s="8">
        <f t="shared" ref="G46:J48" si="12">$E46*(0.9+(0.1*G$3))</f>
        <v>38400.000000000007</v>
      </c>
      <c r="H46" s="8">
        <f t="shared" si="12"/>
        <v>41600</v>
      </c>
      <c r="I46" s="8">
        <f t="shared" si="12"/>
        <v>44800</v>
      </c>
      <c r="J46" s="9">
        <f t="shared" si="12"/>
        <v>48000</v>
      </c>
    </row>
    <row r="47" spans="2:10" x14ac:dyDescent="0.3">
      <c r="B47" s="193"/>
      <c r="C47" s="229"/>
      <c r="D47" s="5" t="s">
        <v>2</v>
      </c>
      <c r="E47" s="10">
        <v>8000</v>
      </c>
      <c r="F47" s="10">
        <f>$E47*(0.9+(0.1*F$3))</f>
        <v>8800</v>
      </c>
      <c r="G47" s="10">
        <f t="shared" si="12"/>
        <v>9600.0000000000018</v>
      </c>
      <c r="H47" s="10">
        <f t="shared" si="12"/>
        <v>10400</v>
      </c>
      <c r="I47" s="10">
        <f t="shared" si="12"/>
        <v>11200</v>
      </c>
      <c r="J47" s="11">
        <f>$E47*(0.9+(0.1*J$3))</f>
        <v>12000</v>
      </c>
    </row>
    <row r="48" spans="2:10" x14ac:dyDescent="0.3">
      <c r="B48" s="193"/>
      <c r="C48" s="219"/>
      <c r="D48" s="6" t="s">
        <v>3</v>
      </c>
      <c r="E48" s="12">
        <v>168</v>
      </c>
      <c r="F48" s="10">
        <f>$E48*(0.9+(0.1*F$3))</f>
        <v>184.8</v>
      </c>
      <c r="G48" s="10">
        <f t="shared" si="12"/>
        <v>201.60000000000002</v>
      </c>
      <c r="H48" s="10">
        <f t="shared" si="12"/>
        <v>218.4</v>
      </c>
      <c r="I48" s="10">
        <f t="shared" si="12"/>
        <v>235.2</v>
      </c>
      <c r="J48" s="13">
        <f>$E48*(0.9+(0.1*J$3))</f>
        <v>252</v>
      </c>
    </row>
    <row r="49" spans="2:10" x14ac:dyDescent="0.3">
      <c r="B49" s="193"/>
      <c r="C49" s="218" t="s">
        <v>19</v>
      </c>
      <c r="D49" s="4" t="s">
        <v>5</v>
      </c>
      <c r="E49" s="201">
        <v>3</v>
      </c>
      <c r="F49" s="202"/>
      <c r="G49" s="202"/>
      <c r="H49" s="202"/>
      <c r="I49" s="202"/>
      <c r="J49" s="203"/>
    </row>
    <row r="50" spans="2:10" x14ac:dyDescent="0.3">
      <c r="B50" s="193"/>
      <c r="C50" s="229"/>
      <c r="D50" s="5" t="s">
        <v>6</v>
      </c>
      <c r="E50" s="211">
        <v>4</v>
      </c>
      <c r="F50" s="212"/>
      <c r="G50" s="212"/>
      <c r="H50" s="212"/>
      <c r="I50" s="212"/>
      <c r="J50" s="213"/>
    </row>
    <row r="51" spans="2:10" x14ac:dyDescent="0.3">
      <c r="B51" s="193"/>
      <c r="C51" s="229"/>
      <c r="D51" s="5" t="s">
        <v>4</v>
      </c>
      <c r="E51" s="211">
        <v>1</v>
      </c>
      <c r="F51" s="212"/>
      <c r="G51" s="212"/>
      <c r="H51" s="212"/>
      <c r="I51" s="212">
        <v>2</v>
      </c>
      <c r="J51" s="213"/>
    </row>
    <row r="52" spans="2:10" x14ac:dyDescent="0.3">
      <c r="B52" s="193"/>
      <c r="C52" s="219"/>
      <c r="D52" s="6" t="s">
        <v>7</v>
      </c>
      <c r="E52" s="204" t="s">
        <v>25</v>
      </c>
      <c r="F52" s="205"/>
      <c r="G52" s="205">
        <v>1</v>
      </c>
      <c r="H52" s="205"/>
      <c r="I52" s="205"/>
      <c r="J52" s="206"/>
    </row>
    <row r="53" spans="2:10" x14ac:dyDescent="0.3">
      <c r="B53" s="193"/>
      <c r="C53" s="218" t="s">
        <v>21</v>
      </c>
      <c r="D53" s="4" t="s">
        <v>10</v>
      </c>
      <c r="E53" s="201">
        <v>6000</v>
      </c>
      <c r="F53" s="202"/>
      <c r="G53" s="202"/>
      <c r="H53" s="202"/>
      <c r="I53" s="202"/>
      <c r="J53" s="203"/>
    </row>
    <row r="54" spans="2:10" x14ac:dyDescent="0.3">
      <c r="B54" s="193"/>
      <c r="C54" s="219"/>
      <c r="D54" s="6" t="s">
        <v>9</v>
      </c>
      <c r="E54" s="204">
        <v>60</v>
      </c>
      <c r="F54" s="205"/>
      <c r="G54" s="205"/>
      <c r="H54" s="205"/>
      <c r="I54" s="205"/>
      <c r="J54" s="206"/>
    </row>
    <row r="55" spans="2:10" x14ac:dyDescent="0.3">
      <c r="B55" s="193"/>
      <c r="C55" s="218" t="s">
        <v>20</v>
      </c>
      <c r="D55" s="4" t="s">
        <v>11</v>
      </c>
      <c r="E55" s="195">
        <v>3.1</v>
      </c>
      <c r="F55" s="196"/>
      <c r="G55" s="196"/>
      <c r="H55" s="196"/>
      <c r="I55" s="196"/>
      <c r="J55" s="197"/>
    </row>
    <row r="56" spans="2:10" x14ac:dyDescent="0.3">
      <c r="B56" s="193"/>
      <c r="C56" s="219"/>
      <c r="D56" s="6" t="s">
        <v>12</v>
      </c>
      <c r="E56" s="198">
        <v>6.6</v>
      </c>
      <c r="F56" s="199"/>
      <c r="G56" s="199"/>
      <c r="H56" s="199"/>
      <c r="I56" s="199"/>
      <c r="J56" s="200"/>
    </row>
    <row r="57" spans="2:10" x14ac:dyDescent="0.3">
      <c r="B57" s="193"/>
      <c r="C57" s="24" t="s">
        <v>22</v>
      </c>
      <c r="D57" s="5" t="s">
        <v>8</v>
      </c>
      <c r="E57" s="10">
        <v>200</v>
      </c>
      <c r="F57" s="10">
        <f>E$29+10</f>
        <v>210</v>
      </c>
      <c r="G57" s="10">
        <f t="shared" ref="G57:J57" si="13">F$29+10</f>
        <v>220</v>
      </c>
      <c r="H57" s="10">
        <f t="shared" si="13"/>
        <v>230</v>
      </c>
      <c r="I57" s="10">
        <f t="shared" si="13"/>
        <v>240</v>
      </c>
      <c r="J57" s="14">
        <f t="shared" si="13"/>
        <v>250</v>
      </c>
    </row>
    <row r="58" spans="2:10" x14ac:dyDescent="0.3">
      <c r="B58" s="193"/>
      <c r="C58" s="220" t="s">
        <v>23</v>
      </c>
      <c r="D58" s="4" t="s">
        <v>26</v>
      </c>
      <c r="E58" s="18">
        <v>1.05</v>
      </c>
      <c r="F58" s="19">
        <f>E58+2%</f>
        <v>1.07</v>
      </c>
      <c r="G58" s="19">
        <f t="shared" ref="G58:J58" si="14">F58+2%</f>
        <v>1.0900000000000001</v>
      </c>
      <c r="H58" s="19">
        <f t="shared" si="14"/>
        <v>1.1100000000000001</v>
      </c>
      <c r="I58" s="19">
        <f t="shared" si="14"/>
        <v>1.1300000000000001</v>
      </c>
      <c r="J58" s="20">
        <f t="shared" si="14"/>
        <v>1.1500000000000001</v>
      </c>
    </row>
    <row r="59" spans="2:10" x14ac:dyDescent="0.3">
      <c r="B59" s="193"/>
      <c r="C59" s="221"/>
      <c r="D59" s="15" t="s">
        <v>27</v>
      </c>
      <c r="E59" s="26">
        <v>1.25</v>
      </c>
      <c r="F59" s="23">
        <f>E59+2%</f>
        <v>1.27</v>
      </c>
      <c r="G59" s="23">
        <f t="shared" ref="G59:J59" si="15">F59+2%</f>
        <v>1.29</v>
      </c>
      <c r="H59" s="23">
        <f t="shared" si="15"/>
        <v>1.31</v>
      </c>
      <c r="I59" s="23">
        <f t="shared" si="15"/>
        <v>1.33</v>
      </c>
      <c r="J59" s="25">
        <f t="shared" si="15"/>
        <v>1.35</v>
      </c>
    </row>
    <row r="60" spans="2:10" x14ac:dyDescent="0.3">
      <c r="B60" s="193"/>
      <c r="C60" s="221"/>
      <c r="D60" s="15" t="s">
        <v>33</v>
      </c>
      <c r="E60" s="223">
        <v>0.8</v>
      </c>
      <c r="F60" s="224"/>
      <c r="G60" s="224"/>
      <c r="H60" s="224"/>
      <c r="I60" s="224"/>
      <c r="J60" s="225"/>
    </row>
    <row r="61" spans="2:10" x14ac:dyDescent="0.3">
      <c r="B61" s="194"/>
      <c r="C61" s="222"/>
      <c r="D61" s="16" t="s">
        <v>34</v>
      </c>
      <c r="E61" s="226">
        <v>0.8</v>
      </c>
      <c r="F61" s="227"/>
      <c r="G61" s="227"/>
      <c r="H61" s="227"/>
      <c r="I61" s="227"/>
      <c r="J61" s="228"/>
    </row>
    <row r="62" spans="2:10" x14ac:dyDescent="0.3">
      <c r="B62" s="192" t="s">
        <v>35</v>
      </c>
      <c r="C62" s="218" t="s">
        <v>18</v>
      </c>
      <c r="D62" s="4" t="s">
        <v>1</v>
      </c>
      <c r="E62" s="8">
        <v>28000</v>
      </c>
      <c r="F62" s="8">
        <f>$E62*(0.9+(0.1*F$3))</f>
        <v>30800.000000000004</v>
      </c>
      <c r="G62" s="8">
        <f t="shared" ref="G62:J64" si="16">$E62*(0.9+(0.1*G$3))</f>
        <v>33600.000000000007</v>
      </c>
      <c r="H62" s="8">
        <f t="shared" si="16"/>
        <v>36400</v>
      </c>
      <c r="I62" s="8">
        <f t="shared" si="16"/>
        <v>39200</v>
      </c>
      <c r="J62" s="9">
        <f t="shared" si="16"/>
        <v>42000</v>
      </c>
    </row>
    <row r="63" spans="2:10" x14ac:dyDescent="0.3">
      <c r="B63" s="193"/>
      <c r="C63" s="229"/>
      <c r="D63" s="5" t="s">
        <v>2</v>
      </c>
      <c r="E63" s="10">
        <v>14000</v>
      </c>
      <c r="F63" s="10">
        <f>$E63*(0.9+(0.1*F$3))</f>
        <v>15400.000000000002</v>
      </c>
      <c r="G63" s="10">
        <f t="shared" si="16"/>
        <v>16800.000000000004</v>
      </c>
      <c r="H63" s="10">
        <f t="shared" si="16"/>
        <v>18200</v>
      </c>
      <c r="I63" s="10">
        <f t="shared" si="16"/>
        <v>19600</v>
      </c>
      <c r="J63" s="11">
        <f>$E63*(0.9+(0.1*J$3))</f>
        <v>21000</v>
      </c>
    </row>
    <row r="64" spans="2:10" x14ac:dyDescent="0.3">
      <c r="B64" s="193"/>
      <c r="C64" s="219"/>
      <c r="D64" s="6" t="s">
        <v>3</v>
      </c>
      <c r="E64" s="12">
        <v>168</v>
      </c>
      <c r="F64" s="10">
        <f>$E64*(0.9+(0.1*F$3))</f>
        <v>184.8</v>
      </c>
      <c r="G64" s="10">
        <f t="shared" si="16"/>
        <v>201.60000000000002</v>
      </c>
      <c r="H64" s="10">
        <f t="shared" si="16"/>
        <v>218.4</v>
      </c>
      <c r="I64" s="10">
        <f t="shared" si="16"/>
        <v>235.2</v>
      </c>
      <c r="J64" s="13">
        <f>$E64*(0.9+(0.1*J$3))</f>
        <v>252</v>
      </c>
    </row>
    <row r="65" spans="2:10" x14ac:dyDescent="0.3">
      <c r="B65" s="193"/>
      <c r="C65" s="218" t="s">
        <v>19</v>
      </c>
      <c r="D65" s="4" t="s">
        <v>5</v>
      </c>
      <c r="E65" s="201">
        <v>3</v>
      </c>
      <c r="F65" s="202"/>
      <c r="G65" s="202"/>
      <c r="H65" s="202"/>
      <c r="I65" s="202"/>
      <c r="J65" s="203"/>
    </row>
    <row r="66" spans="2:10" x14ac:dyDescent="0.3">
      <c r="B66" s="193"/>
      <c r="C66" s="229"/>
      <c r="D66" s="5" t="s">
        <v>6</v>
      </c>
      <c r="E66" s="211">
        <v>4</v>
      </c>
      <c r="F66" s="212"/>
      <c r="G66" s="212"/>
      <c r="H66" s="212"/>
      <c r="I66" s="212"/>
      <c r="J66" s="213"/>
    </row>
    <row r="67" spans="2:10" x14ac:dyDescent="0.3">
      <c r="B67" s="193"/>
      <c r="C67" s="229"/>
      <c r="D67" s="5" t="s">
        <v>4</v>
      </c>
      <c r="E67" s="211">
        <v>1</v>
      </c>
      <c r="F67" s="212"/>
      <c r="G67" s="212"/>
      <c r="H67" s="212"/>
      <c r="I67" s="212">
        <v>2</v>
      </c>
      <c r="J67" s="213"/>
    </row>
    <row r="68" spans="2:10" x14ac:dyDescent="0.3">
      <c r="B68" s="193"/>
      <c r="C68" s="219"/>
      <c r="D68" s="6" t="s">
        <v>7</v>
      </c>
      <c r="E68" s="204" t="s">
        <v>25</v>
      </c>
      <c r="F68" s="205"/>
      <c r="G68" s="205">
        <v>1</v>
      </c>
      <c r="H68" s="205"/>
      <c r="I68" s="205"/>
      <c r="J68" s="206"/>
    </row>
    <row r="69" spans="2:10" x14ac:dyDescent="0.3">
      <c r="B69" s="193"/>
      <c r="C69" s="218" t="s">
        <v>21</v>
      </c>
      <c r="D69" s="4" t="s">
        <v>10</v>
      </c>
      <c r="E69" s="201">
        <v>6000</v>
      </c>
      <c r="F69" s="202"/>
      <c r="G69" s="202"/>
      <c r="H69" s="202"/>
      <c r="I69" s="202"/>
      <c r="J69" s="203"/>
    </row>
    <row r="70" spans="2:10" x14ac:dyDescent="0.3">
      <c r="B70" s="193"/>
      <c r="C70" s="219"/>
      <c r="D70" s="6" t="s">
        <v>9</v>
      </c>
      <c r="E70" s="204">
        <v>50</v>
      </c>
      <c r="F70" s="205"/>
      <c r="G70" s="205"/>
      <c r="H70" s="205"/>
      <c r="I70" s="205"/>
      <c r="J70" s="206"/>
    </row>
    <row r="71" spans="2:10" x14ac:dyDescent="0.3">
      <c r="B71" s="193"/>
      <c r="C71" s="218" t="s">
        <v>20</v>
      </c>
      <c r="D71" s="4" t="s">
        <v>11</v>
      </c>
      <c r="E71" s="195">
        <v>3.4</v>
      </c>
      <c r="F71" s="196"/>
      <c r="G71" s="196"/>
      <c r="H71" s="196"/>
      <c r="I71" s="196"/>
      <c r="J71" s="197"/>
    </row>
    <row r="72" spans="2:10" x14ac:dyDescent="0.3">
      <c r="B72" s="193"/>
      <c r="C72" s="219"/>
      <c r="D72" s="6" t="s">
        <v>12</v>
      </c>
      <c r="E72" s="198">
        <v>7.9</v>
      </c>
      <c r="F72" s="199"/>
      <c r="G72" s="199"/>
      <c r="H72" s="199"/>
      <c r="I72" s="199"/>
      <c r="J72" s="200"/>
    </row>
    <row r="73" spans="2:10" x14ac:dyDescent="0.3">
      <c r="B73" s="193"/>
      <c r="C73" s="24" t="s">
        <v>22</v>
      </c>
      <c r="D73" s="5" t="s">
        <v>8</v>
      </c>
      <c r="E73" s="10">
        <v>200</v>
      </c>
      <c r="F73" s="10">
        <f>E$29+10</f>
        <v>210</v>
      </c>
      <c r="G73" s="10">
        <f t="shared" ref="G73:J73" si="17">F$29+10</f>
        <v>220</v>
      </c>
      <c r="H73" s="10">
        <f t="shared" si="17"/>
        <v>230</v>
      </c>
      <c r="I73" s="10">
        <f t="shared" si="17"/>
        <v>240</v>
      </c>
      <c r="J73" s="14">
        <f t="shared" si="17"/>
        <v>250</v>
      </c>
    </row>
    <row r="74" spans="2:10" x14ac:dyDescent="0.3">
      <c r="B74" s="193"/>
      <c r="C74" s="220" t="s">
        <v>23</v>
      </c>
      <c r="D74" s="4" t="s">
        <v>26</v>
      </c>
      <c r="E74" s="18">
        <v>1.05</v>
      </c>
      <c r="F74" s="19">
        <f>E74+2%</f>
        <v>1.07</v>
      </c>
      <c r="G74" s="19">
        <f t="shared" ref="G74:J74" si="18">F74+2%</f>
        <v>1.0900000000000001</v>
      </c>
      <c r="H74" s="19">
        <f t="shared" si="18"/>
        <v>1.1100000000000001</v>
      </c>
      <c r="I74" s="19">
        <f t="shared" si="18"/>
        <v>1.1300000000000001</v>
      </c>
      <c r="J74" s="20">
        <f t="shared" si="18"/>
        <v>1.1500000000000001</v>
      </c>
    </row>
    <row r="75" spans="2:10" x14ac:dyDescent="0.3">
      <c r="B75" s="193"/>
      <c r="C75" s="221"/>
      <c r="D75" s="15" t="s">
        <v>33</v>
      </c>
      <c r="E75" s="26">
        <v>1.25</v>
      </c>
      <c r="F75" s="23">
        <f>E75+2%</f>
        <v>1.27</v>
      </c>
      <c r="G75" s="23">
        <f t="shared" ref="G75:J75" si="19">F75+2%</f>
        <v>1.29</v>
      </c>
      <c r="H75" s="23">
        <f t="shared" si="19"/>
        <v>1.31</v>
      </c>
      <c r="I75" s="23">
        <f t="shared" si="19"/>
        <v>1.33</v>
      </c>
      <c r="J75" s="25">
        <f t="shared" si="19"/>
        <v>1.35</v>
      </c>
    </row>
    <row r="76" spans="2:10" x14ac:dyDescent="0.3">
      <c r="B76" s="193"/>
      <c r="C76" s="221"/>
      <c r="D76" s="15" t="s">
        <v>27</v>
      </c>
      <c r="E76" s="223">
        <v>0.8</v>
      </c>
      <c r="F76" s="224"/>
      <c r="G76" s="224"/>
      <c r="H76" s="224"/>
      <c r="I76" s="224"/>
      <c r="J76" s="225"/>
    </row>
    <row r="77" spans="2:10" x14ac:dyDescent="0.3">
      <c r="B77" s="194"/>
      <c r="C77" s="222"/>
      <c r="D77" s="16" t="s">
        <v>34</v>
      </c>
      <c r="E77" s="226">
        <v>0.8</v>
      </c>
      <c r="F77" s="227"/>
      <c r="G77" s="227"/>
      <c r="H77" s="227"/>
      <c r="I77" s="227"/>
      <c r="J77" s="228"/>
    </row>
    <row r="78" spans="2:10" x14ac:dyDescent="0.3">
      <c r="B78" s="192" t="s">
        <v>36</v>
      </c>
      <c r="C78" s="218" t="s">
        <v>18</v>
      </c>
      <c r="D78" s="4" t="s">
        <v>1</v>
      </c>
      <c r="E78" s="8">
        <v>30000</v>
      </c>
      <c r="F78" s="8">
        <f>$E78*(0.9+(0.1*F$3))</f>
        <v>33000</v>
      </c>
      <c r="G78" s="8">
        <f t="shared" ref="G78:J80" si="20">$E78*(0.9+(0.1*G$3))</f>
        <v>36000.000000000007</v>
      </c>
      <c r="H78" s="8">
        <f t="shared" si="20"/>
        <v>39000</v>
      </c>
      <c r="I78" s="8">
        <f t="shared" si="20"/>
        <v>42000</v>
      </c>
      <c r="J78" s="9">
        <f t="shared" si="20"/>
        <v>45000</v>
      </c>
    </row>
    <row r="79" spans="2:10" x14ac:dyDescent="0.3">
      <c r="B79" s="193"/>
      <c r="C79" s="229"/>
      <c r="D79" s="5" t="s">
        <v>2</v>
      </c>
      <c r="E79" s="10">
        <v>9000</v>
      </c>
      <c r="F79" s="10">
        <f>$E79*(0.9+(0.1*F$3))</f>
        <v>9900</v>
      </c>
      <c r="G79" s="10">
        <f t="shared" si="20"/>
        <v>10800.000000000002</v>
      </c>
      <c r="H79" s="10">
        <f t="shared" si="20"/>
        <v>11700</v>
      </c>
      <c r="I79" s="10">
        <f t="shared" si="20"/>
        <v>12600</v>
      </c>
      <c r="J79" s="11">
        <f>$E79*(0.9+(0.1*J$3))</f>
        <v>13500</v>
      </c>
    </row>
    <row r="80" spans="2:10" x14ac:dyDescent="0.3">
      <c r="B80" s="193"/>
      <c r="C80" s="219"/>
      <c r="D80" s="6" t="s">
        <v>3</v>
      </c>
      <c r="E80" s="12">
        <v>168</v>
      </c>
      <c r="F80" s="10">
        <f>$E80*(0.9+(0.1*F$3))</f>
        <v>184.8</v>
      </c>
      <c r="G80" s="10">
        <f t="shared" si="20"/>
        <v>201.60000000000002</v>
      </c>
      <c r="H80" s="10">
        <f t="shared" si="20"/>
        <v>218.4</v>
      </c>
      <c r="I80" s="10">
        <f t="shared" si="20"/>
        <v>235.2</v>
      </c>
      <c r="J80" s="13">
        <f>$E80*(0.9+(0.1*J$3))</f>
        <v>252</v>
      </c>
    </row>
    <row r="81" spans="2:10" x14ac:dyDescent="0.3">
      <c r="B81" s="193"/>
      <c r="C81" s="218" t="s">
        <v>19</v>
      </c>
      <c r="D81" s="4" t="s">
        <v>5</v>
      </c>
      <c r="E81" s="201">
        <v>3</v>
      </c>
      <c r="F81" s="202"/>
      <c r="G81" s="202"/>
      <c r="H81" s="202"/>
      <c r="I81" s="202"/>
      <c r="J81" s="203"/>
    </row>
    <row r="82" spans="2:10" x14ac:dyDescent="0.3">
      <c r="B82" s="193"/>
      <c r="C82" s="229"/>
      <c r="D82" s="5" t="s">
        <v>6</v>
      </c>
      <c r="E82" s="211">
        <v>4</v>
      </c>
      <c r="F82" s="212"/>
      <c r="G82" s="212"/>
      <c r="H82" s="212"/>
      <c r="I82" s="212"/>
      <c r="J82" s="213"/>
    </row>
    <row r="83" spans="2:10" x14ac:dyDescent="0.3">
      <c r="B83" s="193"/>
      <c r="C83" s="229"/>
      <c r="D83" s="5" t="s">
        <v>4</v>
      </c>
      <c r="E83" s="211">
        <v>1</v>
      </c>
      <c r="F83" s="212"/>
      <c r="G83" s="212"/>
      <c r="H83" s="212"/>
      <c r="I83" s="212">
        <v>2</v>
      </c>
      <c r="J83" s="213"/>
    </row>
    <row r="84" spans="2:10" x14ac:dyDescent="0.3">
      <c r="B84" s="193"/>
      <c r="C84" s="219"/>
      <c r="D84" s="6" t="s">
        <v>7</v>
      </c>
      <c r="E84" s="204" t="s">
        <v>25</v>
      </c>
      <c r="F84" s="205"/>
      <c r="G84" s="205">
        <v>1</v>
      </c>
      <c r="H84" s="205"/>
      <c r="I84" s="205"/>
      <c r="J84" s="206"/>
    </row>
    <row r="85" spans="2:10" x14ac:dyDescent="0.3">
      <c r="B85" s="193"/>
      <c r="C85" s="218" t="s">
        <v>21</v>
      </c>
      <c r="D85" s="4" t="s">
        <v>10</v>
      </c>
      <c r="E85" s="201">
        <v>6000</v>
      </c>
      <c r="F85" s="202"/>
      <c r="G85" s="202"/>
      <c r="H85" s="202"/>
      <c r="I85" s="202"/>
      <c r="J85" s="203"/>
    </row>
    <row r="86" spans="2:10" x14ac:dyDescent="0.3">
      <c r="B86" s="193"/>
      <c r="C86" s="219"/>
      <c r="D86" s="6" t="s">
        <v>9</v>
      </c>
      <c r="E86" s="204">
        <v>50</v>
      </c>
      <c r="F86" s="205"/>
      <c r="G86" s="205"/>
      <c r="H86" s="205"/>
      <c r="I86" s="205"/>
      <c r="J86" s="206"/>
    </row>
    <row r="87" spans="2:10" x14ac:dyDescent="0.3">
      <c r="B87" s="193"/>
      <c r="C87" s="218" t="s">
        <v>20</v>
      </c>
      <c r="D87" s="4" t="s">
        <v>11</v>
      </c>
      <c r="E87" s="195">
        <v>3.1</v>
      </c>
      <c r="F87" s="196"/>
      <c r="G87" s="196"/>
      <c r="H87" s="196"/>
      <c r="I87" s="196"/>
      <c r="J87" s="197"/>
    </row>
    <row r="88" spans="2:10" x14ac:dyDescent="0.3">
      <c r="B88" s="193"/>
      <c r="C88" s="219"/>
      <c r="D88" s="6" t="s">
        <v>12</v>
      </c>
      <c r="E88" s="198">
        <v>6.6</v>
      </c>
      <c r="F88" s="199"/>
      <c r="G88" s="199"/>
      <c r="H88" s="199"/>
      <c r="I88" s="199"/>
      <c r="J88" s="200"/>
    </row>
    <row r="89" spans="2:10" x14ac:dyDescent="0.3">
      <c r="B89" s="193"/>
      <c r="C89" s="24" t="s">
        <v>22</v>
      </c>
      <c r="D89" s="5" t="s">
        <v>8</v>
      </c>
      <c r="E89" s="10">
        <v>200</v>
      </c>
      <c r="F89" s="10">
        <f>E$29+10</f>
        <v>210</v>
      </c>
      <c r="G89" s="10">
        <f t="shared" ref="G89:J89" si="21">F$29+10</f>
        <v>220</v>
      </c>
      <c r="H89" s="10">
        <f t="shared" si="21"/>
        <v>230</v>
      </c>
      <c r="I89" s="10">
        <f t="shared" si="21"/>
        <v>240</v>
      </c>
      <c r="J89" s="14">
        <f t="shared" si="21"/>
        <v>250</v>
      </c>
    </row>
    <row r="90" spans="2:10" x14ac:dyDescent="0.3">
      <c r="B90" s="193"/>
      <c r="C90" s="220" t="s">
        <v>23</v>
      </c>
      <c r="D90" s="4" t="s">
        <v>26</v>
      </c>
      <c r="E90" s="18">
        <v>1.05</v>
      </c>
      <c r="F90" s="19">
        <f>E90+2%</f>
        <v>1.07</v>
      </c>
      <c r="G90" s="19">
        <f t="shared" ref="G90:J90" si="22">F90+2%</f>
        <v>1.0900000000000001</v>
      </c>
      <c r="H90" s="19">
        <f t="shared" si="22"/>
        <v>1.1100000000000001</v>
      </c>
      <c r="I90" s="19">
        <f t="shared" si="22"/>
        <v>1.1300000000000001</v>
      </c>
      <c r="J90" s="20">
        <f t="shared" si="22"/>
        <v>1.1500000000000001</v>
      </c>
    </row>
    <row r="91" spans="2:10" x14ac:dyDescent="0.3">
      <c r="B91" s="193"/>
      <c r="C91" s="221"/>
      <c r="D91" s="15" t="s">
        <v>34</v>
      </c>
      <c r="E91" s="26">
        <v>1.25</v>
      </c>
      <c r="F91" s="23">
        <f>E91+2%</f>
        <v>1.27</v>
      </c>
      <c r="G91" s="23">
        <f t="shared" ref="G91:J91" si="23">F91+2%</f>
        <v>1.29</v>
      </c>
      <c r="H91" s="23">
        <f t="shared" si="23"/>
        <v>1.31</v>
      </c>
      <c r="I91" s="23">
        <f t="shared" si="23"/>
        <v>1.33</v>
      </c>
      <c r="J91" s="25">
        <f t="shared" si="23"/>
        <v>1.35</v>
      </c>
    </row>
    <row r="92" spans="2:10" x14ac:dyDescent="0.3">
      <c r="B92" s="193"/>
      <c r="C92" s="221"/>
      <c r="D92" s="15" t="s">
        <v>27</v>
      </c>
      <c r="E92" s="223">
        <v>0.8</v>
      </c>
      <c r="F92" s="224"/>
      <c r="G92" s="224"/>
      <c r="H92" s="224"/>
      <c r="I92" s="224"/>
      <c r="J92" s="225"/>
    </row>
    <row r="93" spans="2:10" x14ac:dyDescent="0.3">
      <c r="B93" s="194"/>
      <c r="C93" s="222"/>
      <c r="D93" s="16" t="s">
        <v>33</v>
      </c>
      <c r="E93" s="226">
        <v>0.8</v>
      </c>
      <c r="F93" s="227"/>
      <c r="G93" s="227"/>
      <c r="H93" s="227"/>
      <c r="I93" s="227"/>
      <c r="J93" s="228"/>
    </row>
  </sheetData>
  <mergeCells count="104">
    <mergeCell ref="E2:J2"/>
    <mergeCell ref="C3:D3"/>
    <mergeCell ref="C4:C6"/>
    <mergeCell ref="C7:C10"/>
    <mergeCell ref="E7:J7"/>
    <mergeCell ref="E8:J8"/>
    <mergeCell ref="E9:H9"/>
    <mergeCell ref="I9:J9"/>
    <mergeCell ref="E10:F10"/>
    <mergeCell ref="E22:J22"/>
    <mergeCell ref="E23:H23"/>
    <mergeCell ref="I23:J23"/>
    <mergeCell ref="E24:F24"/>
    <mergeCell ref="G24:J24"/>
    <mergeCell ref="C25:C26"/>
    <mergeCell ref="C16:C17"/>
    <mergeCell ref="B4:B17"/>
    <mergeCell ref="B18:B31"/>
    <mergeCell ref="C18:C20"/>
    <mergeCell ref="C21:C24"/>
    <mergeCell ref="C27:C28"/>
    <mergeCell ref="E25:J25"/>
    <mergeCell ref="E26:J26"/>
    <mergeCell ref="E27:J27"/>
    <mergeCell ref="E21:J21"/>
    <mergeCell ref="G10:J10"/>
    <mergeCell ref="C11:C12"/>
    <mergeCell ref="E11:J11"/>
    <mergeCell ref="E12:J12"/>
    <mergeCell ref="C13:C14"/>
    <mergeCell ref="E13:J13"/>
    <mergeCell ref="E14:J14"/>
    <mergeCell ref="E28:J28"/>
    <mergeCell ref="C30:C31"/>
    <mergeCell ref="B32:B45"/>
    <mergeCell ref="C32:C34"/>
    <mergeCell ref="C35:C38"/>
    <mergeCell ref="E35:J35"/>
    <mergeCell ref="E36:J36"/>
    <mergeCell ref="E37:H37"/>
    <mergeCell ref="I37:J37"/>
    <mergeCell ref="E38:F38"/>
    <mergeCell ref="C41:C42"/>
    <mergeCell ref="C39:C40"/>
    <mergeCell ref="E39:J39"/>
    <mergeCell ref="E40:J40"/>
    <mergeCell ref="G38:J38"/>
    <mergeCell ref="C53:C54"/>
    <mergeCell ref="E53:J53"/>
    <mergeCell ref="E54:J54"/>
    <mergeCell ref="C55:C56"/>
    <mergeCell ref="E55:J55"/>
    <mergeCell ref="E56:J56"/>
    <mergeCell ref="E41:J41"/>
    <mergeCell ref="E42:J42"/>
    <mergeCell ref="C44:C45"/>
    <mergeCell ref="C46:C48"/>
    <mergeCell ref="C49:C52"/>
    <mergeCell ref="E49:J49"/>
    <mergeCell ref="E50:J50"/>
    <mergeCell ref="E51:H51"/>
    <mergeCell ref="I51:J51"/>
    <mergeCell ref="C71:C72"/>
    <mergeCell ref="E71:J71"/>
    <mergeCell ref="E72:J72"/>
    <mergeCell ref="C74:C77"/>
    <mergeCell ref="E76:J76"/>
    <mergeCell ref="E77:J77"/>
    <mergeCell ref="B46:B61"/>
    <mergeCell ref="E60:J60"/>
    <mergeCell ref="E61:J61"/>
    <mergeCell ref="C58:C61"/>
    <mergeCell ref="B62:B77"/>
    <mergeCell ref="C62:C64"/>
    <mergeCell ref="C65:C68"/>
    <mergeCell ref="E65:J65"/>
    <mergeCell ref="E66:J66"/>
    <mergeCell ref="C69:C70"/>
    <mergeCell ref="E69:J69"/>
    <mergeCell ref="E70:J70"/>
    <mergeCell ref="E67:H67"/>
    <mergeCell ref="I67:J67"/>
    <mergeCell ref="E68:F68"/>
    <mergeCell ref="G68:J68"/>
    <mergeCell ref="E52:F52"/>
    <mergeCell ref="G52:J52"/>
    <mergeCell ref="E85:J85"/>
    <mergeCell ref="E86:J86"/>
    <mergeCell ref="C87:C88"/>
    <mergeCell ref="E87:J87"/>
    <mergeCell ref="E88:J88"/>
    <mergeCell ref="C90:C93"/>
    <mergeCell ref="E92:J92"/>
    <mergeCell ref="E93:J93"/>
    <mergeCell ref="B78:B93"/>
    <mergeCell ref="C78:C80"/>
    <mergeCell ref="C81:C84"/>
    <mergeCell ref="E81:J81"/>
    <mergeCell ref="E82:J82"/>
    <mergeCell ref="E83:H83"/>
    <mergeCell ref="I83:J83"/>
    <mergeCell ref="E84:F84"/>
    <mergeCell ref="G84:J84"/>
    <mergeCell ref="C85:C8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FD96-5FFE-4DA0-9311-03FF28D091B5}">
  <dimension ref="B2:J83"/>
  <sheetViews>
    <sheetView workbookViewId="0">
      <pane xSplit="4" ySplit="3" topLeftCell="E25" activePane="bottomRight" state="frozen"/>
      <selection pane="topRight" activeCell="E1" sqref="E1"/>
      <selection pane="bottomLeft" activeCell="A4" sqref="A4"/>
      <selection pane="bottomRight" activeCell="B44" sqref="B44:B56"/>
    </sheetView>
  </sheetViews>
  <sheetFormatPr defaultRowHeight="14.4" x14ac:dyDescent="0.3"/>
  <cols>
    <col min="2" max="2" width="10.109375" bestFit="1" customWidth="1"/>
    <col min="3" max="3" width="10.33203125" bestFit="1" customWidth="1"/>
    <col min="4" max="4" width="18" bestFit="1" customWidth="1"/>
  </cols>
  <sheetData>
    <row r="2" spans="2:10" x14ac:dyDescent="0.3">
      <c r="E2" s="214" t="s">
        <v>24</v>
      </c>
      <c r="F2" s="215"/>
      <c r="G2" s="215"/>
      <c r="H2" s="215"/>
      <c r="I2" s="215"/>
      <c r="J2" s="216"/>
    </row>
    <row r="3" spans="2:10" x14ac:dyDescent="0.3">
      <c r="B3" s="1" t="s">
        <v>0</v>
      </c>
      <c r="C3" s="214" t="s">
        <v>17</v>
      </c>
      <c r="D3" s="216"/>
      <c r="E3" s="1">
        <v>1</v>
      </c>
      <c r="F3" s="1">
        <v>2</v>
      </c>
      <c r="G3" s="1">
        <v>3</v>
      </c>
      <c r="H3" s="1">
        <v>4</v>
      </c>
      <c r="I3" s="1">
        <v>5</v>
      </c>
      <c r="J3" s="1">
        <v>6</v>
      </c>
    </row>
    <row r="4" spans="2:10" x14ac:dyDescent="0.3">
      <c r="B4" s="217" t="s">
        <v>37</v>
      </c>
      <c r="C4" s="190" t="s">
        <v>18</v>
      </c>
      <c r="D4" s="4" t="s">
        <v>1</v>
      </c>
      <c r="E4" s="33">
        <v>90000</v>
      </c>
      <c r="F4" s="33">
        <f>$E4*(0.9+(0.1*F$3))</f>
        <v>99000.000000000015</v>
      </c>
      <c r="G4" s="33">
        <f t="shared" ref="G4:J6" si="0">$E4*(0.9+(0.1*G$3))</f>
        <v>108000.00000000001</v>
      </c>
      <c r="H4" s="33">
        <f t="shared" si="0"/>
        <v>117000</v>
      </c>
      <c r="I4" s="33">
        <f t="shared" si="0"/>
        <v>125999.99999999999</v>
      </c>
      <c r="J4" s="34">
        <f t="shared" si="0"/>
        <v>135000</v>
      </c>
    </row>
    <row r="5" spans="2:10" x14ac:dyDescent="0.3">
      <c r="B5" s="217"/>
      <c r="C5" s="207"/>
      <c r="D5" s="5" t="s">
        <v>2</v>
      </c>
      <c r="E5" s="27">
        <v>35000</v>
      </c>
      <c r="F5" s="27">
        <f>$E5*(0.9+(0.1*F$3))</f>
        <v>38500</v>
      </c>
      <c r="G5" s="27">
        <f t="shared" si="0"/>
        <v>42000.000000000007</v>
      </c>
      <c r="H5" s="27">
        <f t="shared" si="0"/>
        <v>45500</v>
      </c>
      <c r="I5" s="27">
        <f t="shared" si="0"/>
        <v>49000</v>
      </c>
      <c r="J5" s="28">
        <f>$E5*(0.9+(0.1*J$3))</f>
        <v>52500</v>
      </c>
    </row>
    <row r="6" spans="2:10" x14ac:dyDescent="0.3">
      <c r="B6" s="217"/>
      <c r="C6" s="191"/>
      <c r="D6" s="6" t="s">
        <v>3</v>
      </c>
      <c r="E6" s="30">
        <v>240</v>
      </c>
      <c r="F6" s="27">
        <f>$E6*(0.9+(0.1*F$3))</f>
        <v>264</v>
      </c>
      <c r="G6" s="27">
        <f t="shared" si="0"/>
        <v>288.00000000000006</v>
      </c>
      <c r="H6" s="27">
        <f t="shared" si="0"/>
        <v>312</v>
      </c>
      <c r="I6" s="27">
        <f t="shared" si="0"/>
        <v>336</v>
      </c>
      <c r="J6" s="31">
        <f>$E6*(0.9+(0.1*J$3))</f>
        <v>360</v>
      </c>
    </row>
    <row r="7" spans="2:10" x14ac:dyDescent="0.3">
      <c r="B7" s="217"/>
      <c r="C7" s="190" t="s">
        <v>19</v>
      </c>
      <c r="D7" s="4" t="s">
        <v>5</v>
      </c>
      <c r="E7" s="201">
        <v>3</v>
      </c>
      <c r="F7" s="202"/>
      <c r="G7" s="202"/>
      <c r="H7" s="202"/>
      <c r="I7" s="202"/>
      <c r="J7" s="203"/>
    </row>
    <row r="8" spans="2:10" x14ac:dyDescent="0.3">
      <c r="B8" s="217"/>
      <c r="C8" s="207"/>
      <c r="D8" s="5" t="s">
        <v>6</v>
      </c>
      <c r="E8" s="211">
        <v>5</v>
      </c>
      <c r="F8" s="212"/>
      <c r="G8" s="212"/>
      <c r="H8" s="212"/>
      <c r="I8" s="212"/>
      <c r="J8" s="213"/>
    </row>
    <row r="9" spans="2:10" x14ac:dyDescent="0.3">
      <c r="B9" s="217"/>
      <c r="C9" s="207"/>
      <c r="D9" s="5" t="s">
        <v>4</v>
      </c>
      <c r="E9" s="211">
        <v>1</v>
      </c>
      <c r="F9" s="212"/>
      <c r="G9" s="212"/>
      <c r="H9" s="212"/>
      <c r="I9" s="212">
        <v>2</v>
      </c>
      <c r="J9" s="213"/>
    </row>
    <row r="10" spans="2:10" x14ac:dyDescent="0.3">
      <c r="B10" s="217"/>
      <c r="C10" s="191"/>
      <c r="D10" s="6" t="s">
        <v>7</v>
      </c>
      <c r="E10" s="204" t="s">
        <v>25</v>
      </c>
      <c r="F10" s="205"/>
      <c r="G10" s="205">
        <v>1</v>
      </c>
      <c r="H10" s="205"/>
      <c r="I10" s="205"/>
      <c r="J10" s="206"/>
    </row>
    <row r="11" spans="2:10" x14ac:dyDescent="0.3">
      <c r="B11" s="217"/>
      <c r="C11" s="190" t="s">
        <v>21</v>
      </c>
      <c r="D11" s="4" t="s">
        <v>10</v>
      </c>
      <c r="E11" s="201">
        <v>5000</v>
      </c>
      <c r="F11" s="202"/>
      <c r="G11" s="202"/>
      <c r="H11" s="202"/>
      <c r="I11" s="202"/>
      <c r="J11" s="203"/>
    </row>
    <row r="12" spans="2:10" x14ac:dyDescent="0.3">
      <c r="B12" s="217"/>
      <c r="C12" s="191"/>
      <c r="D12" s="6" t="s">
        <v>9</v>
      </c>
      <c r="E12" s="204">
        <v>40</v>
      </c>
      <c r="F12" s="205"/>
      <c r="G12" s="205"/>
      <c r="H12" s="205"/>
      <c r="I12" s="205"/>
      <c r="J12" s="206"/>
    </row>
    <row r="13" spans="2:10" x14ac:dyDescent="0.3">
      <c r="B13" s="217"/>
      <c r="C13" s="190" t="s">
        <v>20</v>
      </c>
      <c r="D13" s="4" t="s">
        <v>11</v>
      </c>
      <c r="E13" s="195">
        <v>2.5</v>
      </c>
      <c r="F13" s="196"/>
      <c r="G13" s="196"/>
      <c r="H13" s="196"/>
      <c r="I13" s="196"/>
      <c r="J13" s="197"/>
    </row>
    <row r="14" spans="2:10" x14ac:dyDescent="0.3">
      <c r="B14" s="217"/>
      <c r="C14" s="191"/>
      <c r="D14" s="6" t="s">
        <v>12</v>
      </c>
      <c r="E14" s="198">
        <v>4.2</v>
      </c>
      <c r="F14" s="199"/>
      <c r="G14" s="199"/>
      <c r="H14" s="199"/>
      <c r="I14" s="199"/>
      <c r="J14" s="200"/>
    </row>
    <row r="15" spans="2:10" x14ac:dyDescent="0.3">
      <c r="B15" s="217"/>
      <c r="C15" s="41" t="s">
        <v>22</v>
      </c>
      <c r="D15" s="7" t="s">
        <v>8</v>
      </c>
      <c r="E15" s="37">
        <v>450</v>
      </c>
      <c r="F15" s="37">
        <f>E$15+25</f>
        <v>475</v>
      </c>
      <c r="G15" s="37">
        <f>F$15+20</f>
        <v>495</v>
      </c>
      <c r="H15" s="37">
        <f>G$15+25</f>
        <v>520</v>
      </c>
      <c r="I15" s="37">
        <f>H$15+20</f>
        <v>540</v>
      </c>
      <c r="J15" s="38">
        <f>I$15+25</f>
        <v>565</v>
      </c>
    </row>
    <row r="16" spans="2:10" x14ac:dyDescent="0.3">
      <c r="B16" s="217"/>
      <c r="C16" s="3" t="s">
        <v>23</v>
      </c>
      <c r="D16" s="16" t="s">
        <v>29</v>
      </c>
      <c r="E16" s="21">
        <v>1.1000000000000001</v>
      </c>
      <c r="F16" s="21">
        <f>E16+5%</f>
        <v>1.1500000000000001</v>
      </c>
      <c r="G16" s="21">
        <f t="shared" ref="G16:J16" si="1">F16+5%</f>
        <v>1.2000000000000002</v>
      </c>
      <c r="H16" s="21">
        <f t="shared" si="1"/>
        <v>1.2500000000000002</v>
      </c>
      <c r="I16" s="21">
        <f t="shared" si="1"/>
        <v>1.3000000000000003</v>
      </c>
      <c r="J16" s="22">
        <f t="shared" si="1"/>
        <v>1.3500000000000003</v>
      </c>
    </row>
    <row r="17" spans="2:10" x14ac:dyDescent="0.3">
      <c r="B17" s="192" t="s">
        <v>38</v>
      </c>
      <c r="C17" s="218" t="s">
        <v>18</v>
      </c>
      <c r="D17" s="4" t="s">
        <v>1</v>
      </c>
      <c r="E17" s="33">
        <v>75000</v>
      </c>
      <c r="F17" s="33">
        <f>$E17*(0.9+(0.1*F$3))</f>
        <v>82500</v>
      </c>
      <c r="G17" s="33">
        <f t="shared" ref="G17:J19" si="2">$E17*(0.9+(0.1*G$3))</f>
        <v>90000.000000000015</v>
      </c>
      <c r="H17" s="33">
        <f t="shared" si="2"/>
        <v>97500</v>
      </c>
      <c r="I17" s="33">
        <f t="shared" si="2"/>
        <v>105000</v>
      </c>
      <c r="J17" s="34">
        <f t="shared" si="2"/>
        <v>112500</v>
      </c>
    </row>
    <row r="18" spans="2:10" x14ac:dyDescent="0.3">
      <c r="B18" s="193"/>
      <c r="C18" s="229"/>
      <c r="D18" s="5" t="s">
        <v>2</v>
      </c>
      <c r="E18" s="27">
        <v>50000</v>
      </c>
      <c r="F18" s="27">
        <f>$E18*(0.9+(0.1*F$3))</f>
        <v>55000.000000000007</v>
      </c>
      <c r="G18" s="27">
        <f t="shared" si="2"/>
        <v>60000.000000000007</v>
      </c>
      <c r="H18" s="27">
        <f t="shared" si="2"/>
        <v>65000</v>
      </c>
      <c r="I18" s="27">
        <f t="shared" si="2"/>
        <v>70000</v>
      </c>
      <c r="J18" s="28">
        <f>$E18*(0.9+(0.1*J$3))</f>
        <v>75000</v>
      </c>
    </row>
    <row r="19" spans="2:10" x14ac:dyDescent="0.3">
      <c r="B19" s="193"/>
      <c r="C19" s="219"/>
      <c r="D19" s="6" t="s">
        <v>3</v>
      </c>
      <c r="E19" s="30">
        <v>240</v>
      </c>
      <c r="F19" s="27">
        <f>$E19*(0.9+(0.1*F$3))</f>
        <v>264</v>
      </c>
      <c r="G19" s="27">
        <f t="shared" si="2"/>
        <v>288.00000000000006</v>
      </c>
      <c r="H19" s="27">
        <f t="shared" si="2"/>
        <v>312</v>
      </c>
      <c r="I19" s="27">
        <f t="shared" si="2"/>
        <v>336</v>
      </c>
      <c r="J19" s="31">
        <f>$E19*(0.9+(0.1*J$3))</f>
        <v>360</v>
      </c>
    </row>
    <row r="20" spans="2:10" x14ac:dyDescent="0.3">
      <c r="B20" s="193"/>
      <c r="C20" s="218" t="s">
        <v>19</v>
      </c>
      <c r="D20" s="4" t="s">
        <v>5</v>
      </c>
      <c r="E20" s="201">
        <v>3</v>
      </c>
      <c r="F20" s="202"/>
      <c r="G20" s="202"/>
      <c r="H20" s="202"/>
      <c r="I20" s="202"/>
      <c r="J20" s="203"/>
    </row>
    <row r="21" spans="2:10" x14ac:dyDescent="0.3">
      <c r="B21" s="193"/>
      <c r="C21" s="229"/>
      <c r="D21" s="5" t="s">
        <v>6</v>
      </c>
      <c r="E21" s="211">
        <v>5</v>
      </c>
      <c r="F21" s="212"/>
      <c r="G21" s="212"/>
      <c r="H21" s="212"/>
      <c r="I21" s="212"/>
      <c r="J21" s="213"/>
    </row>
    <row r="22" spans="2:10" x14ac:dyDescent="0.3">
      <c r="B22" s="193"/>
      <c r="C22" s="229"/>
      <c r="D22" s="5" t="s">
        <v>4</v>
      </c>
      <c r="E22" s="211">
        <v>1</v>
      </c>
      <c r="F22" s="212"/>
      <c r="G22" s="212"/>
      <c r="H22" s="212"/>
      <c r="I22" s="212">
        <v>2</v>
      </c>
      <c r="J22" s="213"/>
    </row>
    <row r="23" spans="2:10" x14ac:dyDescent="0.3">
      <c r="B23" s="193"/>
      <c r="C23" s="219"/>
      <c r="D23" s="6" t="s">
        <v>7</v>
      </c>
      <c r="E23" s="204" t="s">
        <v>25</v>
      </c>
      <c r="F23" s="205"/>
      <c r="G23" s="205">
        <v>1</v>
      </c>
      <c r="H23" s="205"/>
      <c r="I23" s="205"/>
      <c r="J23" s="206"/>
    </row>
    <row r="24" spans="2:10" x14ac:dyDescent="0.3">
      <c r="B24" s="193"/>
      <c r="C24" s="218" t="s">
        <v>21</v>
      </c>
      <c r="D24" s="4" t="s">
        <v>10</v>
      </c>
      <c r="E24" s="201">
        <v>5000</v>
      </c>
      <c r="F24" s="202"/>
      <c r="G24" s="202"/>
      <c r="H24" s="202"/>
      <c r="I24" s="202"/>
      <c r="J24" s="203"/>
    </row>
    <row r="25" spans="2:10" x14ac:dyDescent="0.3">
      <c r="B25" s="193"/>
      <c r="C25" s="219"/>
      <c r="D25" s="6" t="s">
        <v>9</v>
      </c>
      <c r="E25" s="204">
        <v>40</v>
      </c>
      <c r="F25" s="205"/>
      <c r="G25" s="205"/>
      <c r="H25" s="205"/>
      <c r="I25" s="205"/>
      <c r="J25" s="206"/>
    </row>
    <row r="26" spans="2:10" x14ac:dyDescent="0.3">
      <c r="B26" s="193"/>
      <c r="C26" s="218" t="s">
        <v>20</v>
      </c>
      <c r="D26" s="4" t="s">
        <v>11</v>
      </c>
      <c r="E26" s="195">
        <v>2.5</v>
      </c>
      <c r="F26" s="196"/>
      <c r="G26" s="196"/>
      <c r="H26" s="196"/>
      <c r="I26" s="196"/>
      <c r="J26" s="197"/>
    </row>
    <row r="27" spans="2:10" x14ac:dyDescent="0.3">
      <c r="B27" s="193"/>
      <c r="C27" s="219"/>
      <c r="D27" s="6" t="s">
        <v>12</v>
      </c>
      <c r="E27" s="198">
        <v>4.2</v>
      </c>
      <c r="F27" s="199"/>
      <c r="G27" s="199"/>
      <c r="H27" s="199"/>
      <c r="I27" s="199"/>
      <c r="J27" s="200"/>
    </row>
    <row r="28" spans="2:10" x14ac:dyDescent="0.3">
      <c r="B28" s="193"/>
      <c r="C28" s="42" t="s">
        <v>22</v>
      </c>
      <c r="D28" s="5" t="s">
        <v>8</v>
      </c>
      <c r="E28" s="27">
        <v>400</v>
      </c>
      <c r="F28" s="27"/>
      <c r="G28" s="27"/>
      <c r="H28" s="27"/>
      <c r="I28" s="27"/>
      <c r="J28" s="38">
        <v>500</v>
      </c>
    </row>
    <row r="29" spans="2:10" x14ac:dyDescent="0.3">
      <c r="B29" s="193"/>
      <c r="C29" s="190" t="s">
        <v>23</v>
      </c>
      <c r="D29" s="4" t="s">
        <v>39</v>
      </c>
      <c r="E29" s="19">
        <v>1.4</v>
      </c>
      <c r="F29" s="19">
        <f>E29+5%</f>
        <v>1.45</v>
      </c>
      <c r="G29" s="19">
        <f>F29+5%</f>
        <v>1.5</v>
      </c>
      <c r="H29" s="19">
        <f>G29+5%</f>
        <v>1.55</v>
      </c>
      <c r="I29" s="19">
        <f>H29+5%</f>
        <v>1.6</v>
      </c>
      <c r="J29" s="20">
        <f>I29+5%</f>
        <v>1.6500000000000001</v>
      </c>
    </row>
    <row r="30" spans="2:10" x14ac:dyDescent="0.3">
      <c r="B30" s="194"/>
      <c r="C30" s="191"/>
      <c r="D30" s="16" t="s">
        <v>29</v>
      </c>
      <c r="E30" s="21">
        <v>1.1000000000000001</v>
      </c>
      <c r="F30" s="21">
        <f>E30+5%</f>
        <v>1.1500000000000001</v>
      </c>
      <c r="G30" s="21">
        <f t="shared" ref="G30:J30" si="3">F30+5%</f>
        <v>1.2000000000000002</v>
      </c>
      <c r="H30" s="21">
        <f t="shared" si="3"/>
        <v>1.2500000000000002</v>
      </c>
      <c r="I30" s="21">
        <f t="shared" si="3"/>
        <v>1.3000000000000003</v>
      </c>
      <c r="J30" s="43">
        <f t="shared" si="3"/>
        <v>1.3500000000000003</v>
      </c>
    </row>
    <row r="31" spans="2:10" x14ac:dyDescent="0.3">
      <c r="B31" s="217" t="s">
        <v>161</v>
      </c>
      <c r="C31" s="190" t="s">
        <v>18</v>
      </c>
      <c r="D31" s="4" t="s">
        <v>1</v>
      </c>
      <c r="E31" s="33">
        <v>120000</v>
      </c>
      <c r="F31" s="33">
        <f>$E31*(0.9+(0.1*F$3))</f>
        <v>132000</v>
      </c>
      <c r="G31" s="33">
        <f t="shared" ref="G31:J33" si="4">$E31*(0.9+(0.1*G$3))</f>
        <v>144000.00000000003</v>
      </c>
      <c r="H31" s="33">
        <f t="shared" si="4"/>
        <v>156000</v>
      </c>
      <c r="I31" s="33">
        <f t="shared" si="4"/>
        <v>168000</v>
      </c>
      <c r="J31" s="34">
        <f t="shared" si="4"/>
        <v>180000</v>
      </c>
    </row>
    <row r="32" spans="2:10" x14ac:dyDescent="0.3">
      <c r="B32" s="217"/>
      <c r="C32" s="207"/>
      <c r="D32" s="5" t="s">
        <v>2</v>
      </c>
      <c r="E32" s="27">
        <v>30000</v>
      </c>
      <c r="F32" s="27">
        <f>$E32*(0.9+(0.1*F$3))</f>
        <v>33000</v>
      </c>
      <c r="G32" s="27">
        <f t="shared" si="4"/>
        <v>36000.000000000007</v>
      </c>
      <c r="H32" s="27">
        <f t="shared" si="4"/>
        <v>39000</v>
      </c>
      <c r="I32" s="27">
        <f t="shared" si="4"/>
        <v>42000</v>
      </c>
      <c r="J32" s="28">
        <f>$E32*(0.9+(0.1*J$3))</f>
        <v>45000</v>
      </c>
    </row>
    <row r="33" spans="2:10" x14ac:dyDescent="0.3">
      <c r="B33" s="217"/>
      <c r="C33" s="191"/>
      <c r="D33" s="6" t="s">
        <v>3</v>
      </c>
      <c r="E33" s="30">
        <v>240</v>
      </c>
      <c r="F33" s="27">
        <f>$E33*(0.9+(0.1*F$3))</f>
        <v>264</v>
      </c>
      <c r="G33" s="27">
        <f t="shared" si="4"/>
        <v>288.00000000000006</v>
      </c>
      <c r="H33" s="27">
        <f t="shared" si="4"/>
        <v>312</v>
      </c>
      <c r="I33" s="27">
        <f t="shared" si="4"/>
        <v>336</v>
      </c>
      <c r="J33" s="31">
        <f>$E33*(0.9+(0.1*J$3))</f>
        <v>360</v>
      </c>
    </row>
    <row r="34" spans="2:10" x14ac:dyDescent="0.3">
      <c r="B34" s="217"/>
      <c r="C34" s="190" t="s">
        <v>19</v>
      </c>
      <c r="D34" s="4" t="s">
        <v>5</v>
      </c>
      <c r="E34" s="201">
        <v>3</v>
      </c>
      <c r="F34" s="202"/>
      <c r="G34" s="202"/>
      <c r="H34" s="202"/>
      <c r="I34" s="202"/>
      <c r="J34" s="203"/>
    </row>
    <row r="35" spans="2:10" x14ac:dyDescent="0.3">
      <c r="B35" s="217"/>
      <c r="C35" s="207"/>
      <c r="D35" s="5" t="s">
        <v>6</v>
      </c>
      <c r="E35" s="211">
        <v>5</v>
      </c>
      <c r="F35" s="212"/>
      <c r="G35" s="212"/>
      <c r="H35" s="212"/>
      <c r="I35" s="212"/>
      <c r="J35" s="213"/>
    </row>
    <row r="36" spans="2:10" x14ac:dyDescent="0.3">
      <c r="B36" s="217"/>
      <c r="C36" s="207"/>
      <c r="D36" s="5" t="s">
        <v>4</v>
      </c>
      <c r="E36" s="211">
        <v>1</v>
      </c>
      <c r="F36" s="212"/>
      <c r="G36" s="212"/>
      <c r="H36" s="212"/>
      <c r="I36" s="212">
        <v>2</v>
      </c>
      <c r="J36" s="213"/>
    </row>
    <row r="37" spans="2:10" x14ac:dyDescent="0.3">
      <c r="B37" s="217"/>
      <c r="C37" s="191"/>
      <c r="D37" s="6" t="s">
        <v>7</v>
      </c>
      <c r="E37" s="204" t="s">
        <v>25</v>
      </c>
      <c r="F37" s="205"/>
      <c r="G37" s="205">
        <v>1</v>
      </c>
      <c r="H37" s="205"/>
      <c r="I37" s="205"/>
      <c r="J37" s="206"/>
    </row>
    <row r="38" spans="2:10" x14ac:dyDescent="0.3">
      <c r="B38" s="217"/>
      <c r="C38" s="190" t="s">
        <v>21</v>
      </c>
      <c r="D38" s="4" t="s">
        <v>10</v>
      </c>
      <c r="E38" s="201">
        <v>5000</v>
      </c>
      <c r="F38" s="202"/>
      <c r="G38" s="202"/>
      <c r="H38" s="202"/>
      <c r="I38" s="202"/>
      <c r="J38" s="203"/>
    </row>
    <row r="39" spans="2:10" x14ac:dyDescent="0.3">
      <c r="B39" s="217"/>
      <c r="C39" s="191"/>
      <c r="D39" s="6" t="s">
        <v>9</v>
      </c>
      <c r="E39" s="204">
        <v>40</v>
      </c>
      <c r="F39" s="205"/>
      <c r="G39" s="205"/>
      <c r="H39" s="205"/>
      <c r="I39" s="205"/>
      <c r="J39" s="206"/>
    </row>
    <row r="40" spans="2:10" x14ac:dyDescent="0.3">
      <c r="B40" s="217"/>
      <c r="C40" s="190" t="s">
        <v>20</v>
      </c>
      <c r="D40" s="4" t="s">
        <v>11</v>
      </c>
      <c r="E40" s="195">
        <v>2.5</v>
      </c>
      <c r="F40" s="196"/>
      <c r="G40" s="196"/>
      <c r="H40" s="196"/>
      <c r="I40" s="196"/>
      <c r="J40" s="197"/>
    </row>
    <row r="41" spans="2:10" x14ac:dyDescent="0.3">
      <c r="B41" s="217"/>
      <c r="C41" s="191"/>
      <c r="D41" s="6" t="s">
        <v>12</v>
      </c>
      <c r="E41" s="198">
        <v>4.2</v>
      </c>
      <c r="F41" s="199"/>
      <c r="G41" s="199"/>
      <c r="H41" s="199"/>
      <c r="I41" s="199"/>
      <c r="J41" s="200"/>
    </row>
    <row r="42" spans="2:10" x14ac:dyDescent="0.3">
      <c r="B42" s="217"/>
      <c r="C42" s="41" t="s">
        <v>22</v>
      </c>
      <c r="D42" s="7" t="s">
        <v>8</v>
      </c>
      <c r="E42" s="37">
        <v>450</v>
      </c>
      <c r="F42" s="37">
        <f>E$15+25</f>
        <v>475</v>
      </c>
      <c r="G42" s="37">
        <f>F$15+20</f>
        <v>495</v>
      </c>
      <c r="H42" s="37">
        <f>G$15+25</f>
        <v>520</v>
      </c>
      <c r="I42" s="37">
        <f>H$15+20</f>
        <v>540</v>
      </c>
      <c r="J42" s="38">
        <f>I$15+25</f>
        <v>565</v>
      </c>
    </row>
    <row r="43" spans="2:10" x14ac:dyDescent="0.3">
      <c r="B43" s="217"/>
      <c r="C43" s="3" t="s">
        <v>23</v>
      </c>
      <c r="D43" s="16" t="s">
        <v>29</v>
      </c>
      <c r="E43" s="21">
        <v>1.1000000000000001</v>
      </c>
      <c r="F43" s="21">
        <f>E43+5%</f>
        <v>1.1500000000000001</v>
      </c>
      <c r="G43" s="21">
        <f t="shared" ref="G43:J43" si="5">F43+5%</f>
        <v>1.2000000000000002</v>
      </c>
      <c r="H43" s="21">
        <f t="shared" si="5"/>
        <v>1.2500000000000002</v>
      </c>
      <c r="I43" s="21">
        <f t="shared" si="5"/>
        <v>1.3000000000000003</v>
      </c>
      <c r="J43" s="22">
        <f t="shared" si="5"/>
        <v>1.3500000000000003</v>
      </c>
    </row>
    <row r="44" spans="2:10" x14ac:dyDescent="0.3">
      <c r="B44" s="217" t="s">
        <v>40</v>
      </c>
      <c r="C44" s="190" t="s">
        <v>18</v>
      </c>
      <c r="D44" s="4" t="s">
        <v>1</v>
      </c>
      <c r="E44" s="33">
        <v>90000</v>
      </c>
      <c r="F44" s="33">
        <f>$E44*(0.9+(0.1*F$3))</f>
        <v>99000.000000000015</v>
      </c>
      <c r="G44" s="33">
        <f t="shared" ref="G44:J46" si="6">$E44*(0.9+(0.1*G$3))</f>
        <v>108000.00000000001</v>
      </c>
      <c r="H44" s="33">
        <f t="shared" si="6"/>
        <v>117000</v>
      </c>
      <c r="I44" s="33">
        <f t="shared" si="6"/>
        <v>125999.99999999999</v>
      </c>
      <c r="J44" s="34">
        <f t="shared" si="6"/>
        <v>135000</v>
      </c>
    </row>
    <row r="45" spans="2:10" x14ac:dyDescent="0.3">
      <c r="B45" s="217"/>
      <c r="C45" s="207"/>
      <c r="D45" s="5" t="s">
        <v>2</v>
      </c>
      <c r="E45" s="27">
        <v>35000</v>
      </c>
      <c r="F45" s="27">
        <f>$E45*(0.9+(0.1*F$3))</f>
        <v>38500</v>
      </c>
      <c r="G45" s="27">
        <f t="shared" si="6"/>
        <v>42000.000000000007</v>
      </c>
      <c r="H45" s="27">
        <f t="shared" si="6"/>
        <v>45500</v>
      </c>
      <c r="I45" s="27">
        <f t="shared" si="6"/>
        <v>49000</v>
      </c>
      <c r="J45" s="28">
        <f>$E45*(0.9+(0.1*J$3))</f>
        <v>52500</v>
      </c>
    </row>
    <row r="46" spans="2:10" x14ac:dyDescent="0.3">
      <c r="B46" s="217"/>
      <c r="C46" s="191"/>
      <c r="D46" s="6" t="s">
        <v>3</v>
      </c>
      <c r="E46" s="30">
        <v>240</v>
      </c>
      <c r="F46" s="27">
        <f>$E46*(0.9+(0.1*F$3))</f>
        <v>264</v>
      </c>
      <c r="G46" s="27">
        <f t="shared" si="6"/>
        <v>288.00000000000006</v>
      </c>
      <c r="H46" s="27">
        <f t="shared" si="6"/>
        <v>312</v>
      </c>
      <c r="I46" s="27">
        <f t="shared" si="6"/>
        <v>336</v>
      </c>
      <c r="J46" s="31">
        <f>$E46*(0.9+(0.1*J$3))</f>
        <v>360</v>
      </c>
    </row>
    <row r="47" spans="2:10" x14ac:dyDescent="0.3">
      <c r="B47" s="217"/>
      <c r="C47" s="190" t="s">
        <v>19</v>
      </c>
      <c r="D47" s="4" t="s">
        <v>5</v>
      </c>
      <c r="E47" s="201">
        <v>4</v>
      </c>
      <c r="F47" s="202"/>
      <c r="G47" s="202"/>
      <c r="H47" s="202"/>
      <c r="I47" s="202"/>
      <c r="J47" s="203"/>
    </row>
    <row r="48" spans="2:10" x14ac:dyDescent="0.3">
      <c r="B48" s="217"/>
      <c r="C48" s="207"/>
      <c r="D48" s="5" t="s">
        <v>6</v>
      </c>
      <c r="E48" s="211">
        <v>3</v>
      </c>
      <c r="F48" s="212"/>
      <c r="G48" s="212"/>
      <c r="H48" s="212"/>
      <c r="I48" s="212"/>
      <c r="J48" s="213"/>
    </row>
    <row r="49" spans="2:10" x14ac:dyDescent="0.3">
      <c r="B49" s="217"/>
      <c r="C49" s="207"/>
      <c r="D49" s="5" t="s">
        <v>4</v>
      </c>
      <c r="E49" s="211">
        <v>1</v>
      </c>
      <c r="F49" s="212"/>
      <c r="G49" s="212"/>
      <c r="H49" s="212"/>
      <c r="I49" s="212">
        <v>2</v>
      </c>
      <c r="J49" s="213"/>
    </row>
    <row r="50" spans="2:10" x14ac:dyDescent="0.3">
      <c r="B50" s="217"/>
      <c r="C50" s="191"/>
      <c r="D50" s="6" t="s">
        <v>7</v>
      </c>
      <c r="E50" s="204" t="s">
        <v>25</v>
      </c>
      <c r="F50" s="205"/>
      <c r="G50" s="205">
        <v>1</v>
      </c>
      <c r="H50" s="205"/>
      <c r="I50" s="205"/>
      <c r="J50" s="206"/>
    </row>
    <row r="51" spans="2:10" x14ac:dyDescent="0.3">
      <c r="B51" s="217"/>
      <c r="C51" s="190" t="s">
        <v>21</v>
      </c>
      <c r="D51" s="4" t="s">
        <v>10</v>
      </c>
      <c r="E51" s="201">
        <v>5000</v>
      </c>
      <c r="F51" s="202"/>
      <c r="G51" s="202"/>
      <c r="H51" s="202"/>
      <c r="I51" s="202"/>
      <c r="J51" s="203"/>
    </row>
    <row r="52" spans="2:10" x14ac:dyDescent="0.3">
      <c r="B52" s="217"/>
      <c r="C52" s="191"/>
      <c r="D52" s="6" t="s">
        <v>9</v>
      </c>
      <c r="E52" s="204">
        <v>20</v>
      </c>
      <c r="F52" s="205"/>
      <c r="G52" s="205"/>
      <c r="H52" s="205"/>
      <c r="I52" s="205"/>
      <c r="J52" s="206"/>
    </row>
    <row r="53" spans="2:10" x14ac:dyDescent="0.3">
      <c r="B53" s="217"/>
      <c r="C53" s="190" t="s">
        <v>20</v>
      </c>
      <c r="D53" s="4" t="s">
        <v>11</v>
      </c>
      <c r="E53" s="195">
        <v>2.6</v>
      </c>
      <c r="F53" s="196"/>
      <c r="G53" s="196"/>
      <c r="H53" s="196"/>
      <c r="I53" s="196"/>
      <c r="J53" s="197"/>
    </row>
    <row r="54" spans="2:10" x14ac:dyDescent="0.3">
      <c r="B54" s="217"/>
      <c r="C54" s="191"/>
      <c r="D54" s="6" t="s">
        <v>12</v>
      </c>
      <c r="E54" s="198">
        <v>4.2</v>
      </c>
      <c r="F54" s="199"/>
      <c r="G54" s="199"/>
      <c r="H54" s="199"/>
      <c r="I54" s="199"/>
      <c r="J54" s="200"/>
    </row>
    <row r="55" spans="2:10" x14ac:dyDescent="0.3">
      <c r="B55" s="217"/>
      <c r="C55" s="41" t="s">
        <v>22</v>
      </c>
      <c r="D55" s="7" t="s">
        <v>8</v>
      </c>
      <c r="E55" s="37">
        <v>450</v>
      </c>
      <c r="F55" s="37">
        <f>E$15+25</f>
        <v>475</v>
      </c>
      <c r="G55" s="37">
        <f>F$15+20</f>
        <v>495</v>
      </c>
      <c r="H55" s="37">
        <f>G$15+25</f>
        <v>520</v>
      </c>
      <c r="I55" s="37">
        <f>H$15+20</f>
        <v>540</v>
      </c>
      <c r="J55" s="38">
        <f>I$15+25</f>
        <v>565</v>
      </c>
    </row>
    <row r="56" spans="2:10" x14ac:dyDescent="0.3">
      <c r="B56" s="217"/>
      <c r="C56" s="3" t="s">
        <v>23</v>
      </c>
      <c r="D56" s="16" t="s">
        <v>29</v>
      </c>
      <c r="E56" s="21">
        <v>1.1000000000000001</v>
      </c>
      <c r="F56" s="21">
        <f>E56+5%</f>
        <v>1.1500000000000001</v>
      </c>
      <c r="G56" s="21">
        <f t="shared" ref="G56:J56" si="7">F56+5%</f>
        <v>1.2000000000000002</v>
      </c>
      <c r="H56" s="21">
        <f t="shared" si="7"/>
        <v>1.2500000000000002</v>
      </c>
      <c r="I56" s="21">
        <f t="shared" si="7"/>
        <v>1.3000000000000003</v>
      </c>
      <c r="J56" s="22">
        <f t="shared" si="7"/>
        <v>1.3500000000000003</v>
      </c>
    </row>
    <row r="57" spans="2:10" x14ac:dyDescent="0.3">
      <c r="B57" s="217" t="s">
        <v>41</v>
      </c>
      <c r="C57" s="190" t="s">
        <v>18</v>
      </c>
      <c r="D57" s="4" t="s">
        <v>1</v>
      </c>
      <c r="E57" s="33">
        <v>90000</v>
      </c>
      <c r="F57" s="33">
        <f>$E57*(0.9+(0.1*F$3))</f>
        <v>99000.000000000015</v>
      </c>
      <c r="G57" s="33">
        <f t="shared" ref="G57:J59" si="8">$E57*(0.9+(0.1*G$3))</f>
        <v>108000.00000000001</v>
      </c>
      <c r="H57" s="33">
        <f t="shared" si="8"/>
        <v>117000</v>
      </c>
      <c r="I57" s="33">
        <f t="shared" si="8"/>
        <v>125999.99999999999</v>
      </c>
      <c r="J57" s="34">
        <f t="shared" si="8"/>
        <v>135000</v>
      </c>
    </row>
    <row r="58" spans="2:10" x14ac:dyDescent="0.3">
      <c r="B58" s="217"/>
      <c r="C58" s="207"/>
      <c r="D58" s="5" t="s">
        <v>2</v>
      </c>
      <c r="E58" s="27">
        <v>45000</v>
      </c>
      <c r="F58" s="27">
        <f>$E58*(0.9+(0.1*F$3))</f>
        <v>49500.000000000007</v>
      </c>
      <c r="G58" s="27">
        <f t="shared" si="8"/>
        <v>54000.000000000007</v>
      </c>
      <c r="H58" s="27">
        <f t="shared" si="8"/>
        <v>58500</v>
      </c>
      <c r="I58" s="27">
        <f t="shared" si="8"/>
        <v>62999.999999999993</v>
      </c>
      <c r="J58" s="28">
        <f>$E58*(0.9+(0.1*J$3))</f>
        <v>67500</v>
      </c>
    </row>
    <row r="59" spans="2:10" x14ac:dyDescent="0.3">
      <c r="B59" s="217"/>
      <c r="C59" s="191"/>
      <c r="D59" s="6" t="s">
        <v>3</v>
      </c>
      <c r="E59" s="30">
        <v>240</v>
      </c>
      <c r="F59" s="27">
        <f>$E59*(0.9+(0.1*F$3))</f>
        <v>264</v>
      </c>
      <c r="G59" s="27">
        <f t="shared" si="8"/>
        <v>288.00000000000006</v>
      </c>
      <c r="H59" s="27">
        <f t="shared" si="8"/>
        <v>312</v>
      </c>
      <c r="I59" s="27">
        <f t="shared" si="8"/>
        <v>336</v>
      </c>
      <c r="J59" s="31">
        <f>$E59*(0.9+(0.1*J$3))</f>
        <v>360</v>
      </c>
    </row>
    <row r="60" spans="2:10" x14ac:dyDescent="0.3">
      <c r="B60" s="217"/>
      <c r="C60" s="190" t="s">
        <v>19</v>
      </c>
      <c r="D60" s="4" t="s">
        <v>5</v>
      </c>
      <c r="E60" s="201">
        <v>3</v>
      </c>
      <c r="F60" s="202"/>
      <c r="G60" s="202"/>
      <c r="H60" s="202"/>
      <c r="I60" s="202"/>
      <c r="J60" s="203"/>
    </row>
    <row r="61" spans="2:10" x14ac:dyDescent="0.3">
      <c r="B61" s="217"/>
      <c r="C61" s="207"/>
      <c r="D61" s="5" t="s">
        <v>6</v>
      </c>
      <c r="E61" s="211">
        <v>4</v>
      </c>
      <c r="F61" s="212"/>
      <c r="G61" s="212"/>
      <c r="H61" s="212"/>
      <c r="I61" s="212"/>
      <c r="J61" s="213"/>
    </row>
    <row r="62" spans="2:10" x14ac:dyDescent="0.3">
      <c r="B62" s="217"/>
      <c r="C62" s="207"/>
      <c r="D62" s="5" t="s">
        <v>4</v>
      </c>
      <c r="E62" s="211">
        <v>1</v>
      </c>
      <c r="F62" s="212"/>
      <c r="G62" s="212"/>
      <c r="H62" s="212"/>
      <c r="I62" s="212">
        <v>2</v>
      </c>
      <c r="J62" s="213"/>
    </row>
    <row r="63" spans="2:10" x14ac:dyDescent="0.3">
      <c r="B63" s="217"/>
      <c r="C63" s="191"/>
      <c r="D63" s="6" t="s">
        <v>7</v>
      </c>
      <c r="E63" s="204" t="s">
        <v>25</v>
      </c>
      <c r="F63" s="205"/>
      <c r="G63" s="205">
        <v>1</v>
      </c>
      <c r="H63" s="205"/>
      <c r="I63" s="205"/>
      <c r="J63" s="206"/>
    </row>
    <row r="64" spans="2:10" x14ac:dyDescent="0.3">
      <c r="B64" s="217"/>
      <c r="C64" s="190" t="s">
        <v>21</v>
      </c>
      <c r="D64" s="4" t="s">
        <v>10</v>
      </c>
      <c r="E64" s="201">
        <v>5000</v>
      </c>
      <c r="F64" s="202"/>
      <c r="G64" s="202"/>
      <c r="H64" s="202"/>
      <c r="I64" s="202"/>
      <c r="J64" s="203"/>
    </row>
    <row r="65" spans="2:10" x14ac:dyDescent="0.3">
      <c r="B65" s="217"/>
      <c r="C65" s="191"/>
      <c r="D65" s="6" t="s">
        <v>9</v>
      </c>
      <c r="E65" s="204">
        <v>80</v>
      </c>
      <c r="F65" s="205"/>
      <c r="G65" s="205"/>
      <c r="H65" s="205"/>
      <c r="I65" s="205"/>
      <c r="J65" s="206"/>
    </row>
    <row r="66" spans="2:10" x14ac:dyDescent="0.3">
      <c r="B66" s="217"/>
      <c r="C66" s="190" t="s">
        <v>20</v>
      </c>
      <c r="D66" s="4" t="s">
        <v>11</v>
      </c>
      <c r="E66" s="195">
        <v>2.5</v>
      </c>
      <c r="F66" s="196"/>
      <c r="G66" s="196"/>
      <c r="H66" s="196"/>
      <c r="I66" s="196"/>
      <c r="J66" s="197"/>
    </row>
    <row r="67" spans="2:10" x14ac:dyDescent="0.3">
      <c r="B67" s="217"/>
      <c r="C67" s="191"/>
      <c r="D67" s="6" t="s">
        <v>12</v>
      </c>
      <c r="E67" s="198">
        <v>4.2</v>
      </c>
      <c r="F67" s="199"/>
      <c r="G67" s="199"/>
      <c r="H67" s="199"/>
      <c r="I67" s="199"/>
      <c r="J67" s="200"/>
    </row>
    <row r="68" spans="2:10" x14ac:dyDescent="0.3">
      <c r="B68" s="217"/>
      <c r="C68" s="41" t="s">
        <v>22</v>
      </c>
      <c r="D68" s="7" t="s">
        <v>8</v>
      </c>
      <c r="E68" s="37">
        <v>450</v>
      </c>
      <c r="F68" s="37">
        <f>E$15+25</f>
        <v>475</v>
      </c>
      <c r="G68" s="37">
        <f>F$15+20</f>
        <v>495</v>
      </c>
      <c r="H68" s="37">
        <f>G$15+25</f>
        <v>520</v>
      </c>
      <c r="I68" s="37">
        <f>H$15+20</f>
        <v>540</v>
      </c>
      <c r="J68" s="38">
        <f>I$15+25</f>
        <v>565</v>
      </c>
    </row>
    <row r="69" spans="2:10" x14ac:dyDescent="0.3">
      <c r="B69" s="217"/>
      <c r="C69" s="3" t="s">
        <v>23</v>
      </c>
      <c r="D69" s="16" t="s">
        <v>29</v>
      </c>
      <c r="E69" s="21">
        <v>1.1000000000000001</v>
      </c>
      <c r="F69" s="21">
        <f>E69+5%</f>
        <v>1.1500000000000001</v>
      </c>
      <c r="G69" s="21">
        <f t="shared" ref="G69:J69" si="9">F69+5%</f>
        <v>1.2000000000000002</v>
      </c>
      <c r="H69" s="21">
        <f t="shared" si="9"/>
        <v>1.2500000000000002</v>
      </c>
      <c r="I69" s="21">
        <f t="shared" si="9"/>
        <v>1.3000000000000003</v>
      </c>
      <c r="J69" s="22">
        <f t="shared" si="9"/>
        <v>1.3500000000000003</v>
      </c>
    </row>
    <row r="70" spans="2:10" x14ac:dyDescent="0.3">
      <c r="B70" s="192" t="s">
        <v>42</v>
      </c>
      <c r="C70" s="218" t="s">
        <v>18</v>
      </c>
      <c r="D70" s="4" t="s">
        <v>1</v>
      </c>
      <c r="E70" s="33">
        <v>120000</v>
      </c>
      <c r="F70" s="33">
        <f>$E70*(0.9+(0.1*F$3))</f>
        <v>132000</v>
      </c>
      <c r="G70" s="33">
        <f t="shared" ref="G70:J72" si="10">$E70*(0.9+(0.1*G$3))</f>
        <v>144000.00000000003</v>
      </c>
      <c r="H70" s="33">
        <f t="shared" si="10"/>
        <v>156000</v>
      </c>
      <c r="I70" s="33">
        <f t="shared" si="10"/>
        <v>168000</v>
      </c>
      <c r="J70" s="34">
        <f t="shared" si="10"/>
        <v>180000</v>
      </c>
    </row>
    <row r="71" spans="2:10" x14ac:dyDescent="0.3">
      <c r="B71" s="193"/>
      <c r="C71" s="229"/>
      <c r="D71" s="5" t="s">
        <v>2</v>
      </c>
      <c r="E71" s="27">
        <v>40000</v>
      </c>
      <c r="F71" s="27">
        <f>$E71*(0.9+(0.1*F$3))</f>
        <v>44000</v>
      </c>
      <c r="G71" s="27">
        <f t="shared" si="10"/>
        <v>48000.000000000007</v>
      </c>
      <c r="H71" s="27">
        <f t="shared" si="10"/>
        <v>52000</v>
      </c>
      <c r="I71" s="27">
        <f t="shared" si="10"/>
        <v>56000</v>
      </c>
      <c r="J71" s="28">
        <f>$E71*(0.9+(0.1*J$3))</f>
        <v>60000</v>
      </c>
    </row>
    <row r="72" spans="2:10" x14ac:dyDescent="0.3">
      <c r="B72" s="193"/>
      <c r="C72" s="219"/>
      <c r="D72" s="6" t="s">
        <v>3</v>
      </c>
      <c r="E72" s="30">
        <v>240</v>
      </c>
      <c r="F72" s="27">
        <f>$E72*(0.9+(0.1*F$3))</f>
        <v>264</v>
      </c>
      <c r="G72" s="27">
        <f t="shared" si="10"/>
        <v>288.00000000000006</v>
      </c>
      <c r="H72" s="27">
        <f t="shared" si="10"/>
        <v>312</v>
      </c>
      <c r="I72" s="27">
        <f t="shared" si="10"/>
        <v>336</v>
      </c>
      <c r="J72" s="31">
        <f>$E72*(0.9+(0.1*J$3))</f>
        <v>360</v>
      </c>
    </row>
    <row r="73" spans="2:10" x14ac:dyDescent="0.3">
      <c r="B73" s="193"/>
      <c r="C73" s="218" t="s">
        <v>19</v>
      </c>
      <c r="D73" s="4" t="s">
        <v>5</v>
      </c>
      <c r="E73" s="201">
        <v>3</v>
      </c>
      <c r="F73" s="202"/>
      <c r="G73" s="202"/>
      <c r="H73" s="202"/>
      <c r="I73" s="202"/>
      <c r="J73" s="203"/>
    </row>
    <row r="74" spans="2:10" x14ac:dyDescent="0.3">
      <c r="B74" s="193"/>
      <c r="C74" s="229"/>
      <c r="D74" s="5" t="s">
        <v>6</v>
      </c>
      <c r="E74" s="211">
        <v>3</v>
      </c>
      <c r="F74" s="212"/>
      <c r="G74" s="212"/>
      <c r="H74" s="212"/>
      <c r="I74" s="212"/>
      <c r="J74" s="213"/>
    </row>
    <row r="75" spans="2:10" x14ac:dyDescent="0.3">
      <c r="B75" s="193"/>
      <c r="C75" s="229"/>
      <c r="D75" s="5" t="s">
        <v>4</v>
      </c>
      <c r="E75" s="211">
        <v>1</v>
      </c>
      <c r="F75" s="212"/>
      <c r="G75" s="212"/>
      <c r="H75" s="212"/>
      <c r="I75" s="212">
        <v>2</v>
      </c>
      <c r="J75" s="213"/>
    </row>
    <row r="76" spans="2:10" x14ac:dyDescent="0.3">
      <c r="B76" s="193"/>
      <c r="C76" s="219"/>
      <c r="D76" s="6" t="s">
        <v>7</v>
      </c>
      <c r="E76" s="204" t="s">
        <v>25</v>
      </c>
      <c r="F76" s="205"/>
      <c r="G76" s="205">
        <v>1</v>
      </c>
      <c r="H76" s="205"/>
      <c r="I76" s="205"/>
      <c r="J76" s="206"/>
    </row>
    <row r="77" spans="2:10" x14ac:dyDescent="0.3">
      <c r="B77" s="193"/>
      <c r="C77" s="218" t="s">
        <v>21</v>
      </c>
      <c r="D77" s="4" t="s">
        <v>10</v>
      </c>
      <c r="E77" s="201">
        <v>5000</v>
      </c>
      <c r="F77" s="202"/>
      <c r="G77" s="202"/>
      <c r="H77" s="202"/>
      <c r="I77" s="202"/>
      <c r="J77" s="203"/>
    </row>
    <row r="78" spans="2:10" x14ac:dyDescent="0.3">
      <c r="B78" s="193"/>
      <c r="C78" s="219"/>
      <c r="D78" s="6" t="s">
        <v>9</v>
      </c>
      <c r="E78" s="204">
        <v>40</v>
      </c>
      <c r="F78" s="205"/>
      <c r="G78" s="205"/>
      <c r="H78" s="205"/>
      <c r="I78" s="205"/>
      <c r="J78" s="206"/>
    </row>
    <row r="79" spans="2:10" x14ac:dyDescent="0.3">
      <c r="B79" s="193"/>
      <c r="C79" s="218" t="s">
        <v>20</v>
      </c>
      <c r="D79" s="4" t="s">
        <v>11</v>
      </c>
      <c r="E79" s="195">
        <v>2.7</v>
      </c>
      <c r="F79" s="196"/>
      <c r="G79" s="196"/>
      <c r="H79" s="196"/>
      <c r="I79" s="196"/>
      <c r="J79" s="197"/>
    </row>
    <row r="80" spans="2:10" x14ac:dyDescent="0.3">
      <c r="B80" s="193"/>
      <c r="C80" s="219"/>
      <c r="D80" s="6" t="s">
        <v>12</v>
      </c>
      <c r="E80" s="198">
        <v>4.8</v>
      </c>
      <c r="F80" s="199"/>
      <c r="G80" s="199"/>
      <c r="H80" s="199"/>
      <c r="I80" s="199"/>
      <c r="J80" s="200"/>
    </row>
    <row r="81" spans="2:10" x14ac:dyDescent="0.3">
      <c r="B81" s="193"/>
      <c r="C81" s="42" t="s">
        <v>22</v>
      </c>
      <c r="D81" s="5" t="s">
        <v>8</v>
      </c>
      <c r="E81" s="27">
        <v>450</v>
      </c>
      <c r="F81" s="27">
        <f>E$15+25</f>
        <v>475</v>
      </c>
      <c r="G81" s="27">
        <f>F$15+20</f>
        <v>495</v>
      </c>
      <c r="H81" s="27">
        <f>G$15+25</f>
        <v>520</v>
      </c>
      <c r="I81" s="27">
        <f>H$15+20</f>
        <v>540</v>
      </c>
      <c r="J81" s="38">
        <f>I$15+25</f>
        <v>565</v>
      </c>
    </row>
    <row r="82" spans="2:10" x14ac:dyDescent="0.3">
      <c r="B82" s="193"/>
      <c r="C82" s="190" t="s">
        <v>23</v>
      </c>
      <c r="D82" s="4" t="s">
        <v>43</v>
      </c>
      <c r="E82" s="19">
        <v>1.1000000000000001</v>
      </c>
      <c r="F82" s="19">
        <v>1.1000000000000001</v>
      </c>
      <c r="G82" s="19">
        <v>1.1000000000000001</v>
      </c>
      <c r="H82" s="19">
        <v>1.1000000000000001</v>
      </c>
      <c r="I82" s="19">
        <v>1.1000000000000001</v>
      </c>
      <c r="J82" s="43">
        <v>1.1000000000000001</v>
      </c>
    </row>
    <row r="83" spans="2:10" x14ac:dyDescent="0.3">
      <c r="B83" s="194"/>
      <c r="C83" s="191"/>
      <c r="D83" s="16" t="s">
        <v>29</v>
      </c>
      <c r="E83" s="21">
        <v>1.1000000000000001</v>
      </c>
      <c r="F83" s="21">
        <f>E83+5%</f>
        <v>1.1500000000000001</v>
      </c>
      <c r="G83" s="21">
        <f t="shared" ref="G83:J83" si="11">F83+5%</f>
        <v>1.2000000000000002</v>
      </c>
      <c r="H83" s="21">
        <f t="shared" si="11"/>
        <v>1.2500000000000002</v>
      </c>
      <c r="I83" s="21">
        <f t="shared" si="11"/>
        <v>1.3000000000000003</v>
      </c>
      <c r="J83" s="43">
        <f t="shared" si="11"/>
        <v>1.3500000000000003</v>
      </c>
    </row>
  </sheetData>
  <mergeCells count="94">
    <mergeCell ref="E2:J2"/>
    <mergeCell ref="C3:D3"/>
    <mergeCell ref="B4:B16"/>
    <mergeCell ref="C4:C6"/>
    <mergeCell ref="C7:C10"/>
    <mergeCell ref="E7:J7"/>
    <mergeCell ref="E8:J8"/>
    <mergeCell ref="E9:H9"/>
    <mergeCell ref="I9:J9"/>
    <mergeCell ref="E10:F10"/>
    <mergeCell ref="I22:J22"/>
    <mergeCell ref="E23:F23"/>
    <mergeCell ref="G23:J23"/>
    <mergeCell ref="G10:J10"/>
    <mergeCell ref="C11:C12"/>
    <mergeCell ref="E11:J11"/>
    <mergeCell ref="E12:J12"/>
    <mergeCell ref="C13:C14"/>
    <mergeCell ref="E13:J13"/>
    <mergeCell ref="E14:J14"/>
    <mergeCell ref="C24:C25"/>
    <mergeCell ref="E24:J24"/>
    <mergeCell ref="E25:J25"/>
    <mergeCell ref="C26:C27"/>
    <mergeCell ref="E26:J26"/>
    <mergeCell ref="E27:J27"/>
    <mergeCell ref="C29:C30"/>
    <mergeCell ref="B31:B43"/>
    <mergeCell ref="C31:C33"/>
    <mergeCell ref="C34:C37"/>
    <mergeCell ref="E34:J34"/>
    <mergeCell ref="E35:J35"/>
    <mergeCell ref="E36:H36"/>
    <mergeCell ref="I36:J36"/>
    <mergeCell ref="E37:F37"/>
    <mergeCell ref="G37:J37"/>
    <mergeCell ref="B17:B30"/>
    <mergeCell ref="C17:C19"/>
    <mergeCell ref="C20:C23"/>
    <mergeCell ref="E20:J20"/>
    <mergeCell ref="E21:J21"/>
    <mergeCell ref="E22:H22"/>
    <mergeCell ref="C38:C39"/>
    <mergeCell ref="E38:J38"/>
    <mergeCell ref="E39:J39"/>
    <mergeCell ref="C40:C41"/>
    <mergeCell ref="E40:J40"/>
    <mergeCell ref="E41:J41"/>
    <mergeCell ref="B44:B56"/>
    <mergeCell ref="C44:C46"/>
    <mergeCell ref="C47:C50"/>
    <mergeCell ref="E47:J47"/>
    <mergeCell ref="E48:J48"/>
    <mergeCell ref="E49:H49"/>
    <mergeCell ref="I49:J49"/>
    <mergeCell ref="E50:F50"/>
    <mergeCell ref="G50:J50"/>
    <mergeCell ref="C51:C52"/>
    <mergeCell ref="E51:J51"/>
    <mergeCell ref="E52:J52"/>
    <mergeCell ref="C53:C54"/>
    <mergeCell ref="E53:J53"/>
    <mergeCell ref="E54:J54"/>
    <mergeCell ref="E62:H62"/>
    <mergeCell ref="I62:J62"/>
    <mergeCell ref="E63:F63"/>
    <mergeCell ref="G63:J63"/>
    <mergeCell ref="C64:C65"/>
    <mergeCell ref="E64:J64"/>
    <mergeCell ref="E65:J65"/>
    <mergeCell ref="C60:C63"/>
    <mergeCell ref="E60:J60"/>
    <mergeCell ref="E61:J61"/>
    <mergeCell ref="C66:C67"/>
    <mergeCell ref="E66:J66"/>
    <mergeCell ref="E67:J67"/>
    <mergeCell ref="B70:B83"/>
    <mergeCell ref="C70:C72"/>
    <mergeCell ref="C73:C76"/>
    <mergeCell ref="E73:J73"/>
    <mergeCell ref="E74:J74"/>
    <mergeCell ref="E75:H75"/>
    <mergeCell ref="I75:J75"/>
    <mergeCell ref="B57:B69"/>
    <mergeCell ref="C57:C59"/>
    <mergeCell ref="C82:C83"/>
    <mergeCell ref="E76:F76"/>
    <mergeCell ref="G76:J76"/>
    <mergeCell ref="C77:C78"/>
    <mergeCell ref="E77:J77"/>
    <mergeCell ref="E78:J78"/>
    <mergeCell ref="C79:C80"/>
    <mergeCell ref="E79:J79"/>
    <mergeCell ref="E80:J8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2D4D2-70C0-4644-92E0-E0889897267C}">
  <dimension ref="B2:J56"/>
  <sheetViews>
    <sheetView workbookViewId="0">
      <pane xSplit="4" ySplit="3" topLeftCell="E31" activePane="bottomRight" state="frozen"/>
      <selection pane="topRight" activeCell="E1" sqref="E1"/>
      <selection pane="bottomLeft" activeCell="A4" sqref="A4"/>
      <selection pane="bottomRight" activeCell="E20" sqref="E20:J20"/>
    </sheetView>
  </sheetViews>
  <sheetFormatPr defaultRowHeight="14.4" x14ac:dyDescent="0.3"/>
  <cols>
    <col min="2" max="2" width="10.109375" bestFit="1" customWidth="1"/>
    <col min="3" max="3" width="10.33203125" bestFit="1" customWidth="1"/>
    <col min="4" max="4" width="18" bestFit="1" customWidth="1"/>
  </cols>
  <sheetData>
    <row r="2" spans="2:10" x14ac:dyDescent="0.3">
      <c r="E2" s="214" t="s">
        <v>24</v>
      </c>
      <c r="F2" s="215"/>
      <c r="G2" s="215"/>
      <c r="H2" s="215"/>
      <c r="I2" s="215"/>
      <c r="J2" s="216"/>
    </row>
    <row r="3" spans="2:10" x14ac:dyDescent="0.3">
      <c r="B3" s="1" t="s">
        <v>0</v>
      </c>
      <c r="C3" s="214" t="s">
        <v>17</v>
      </c>
      <c r="D3" s="216"/>
      <c r="E3" s="1">
        <v>1</v>
      </c>
      <c r="F3" s="1">
        <v>2</v>
      </c>
      <c r="G3" s="1">
        <v>3</v>
      </c>
      <c r="H3" s="1">
        <v>4</v>
      </c>
      <c r="I3" s="1">
        <v>5</v>
      </c>
      <c r="J3" s="1">
        <v>6</v>
      </c>
    </row>
    <row r="4" spans="2:10" x14ac:dyDescent="0.3">
      <c r="B4" s="217" t="s">
        <v>45</v>
      </c>
      <c r="C4" s="190" t="s">
        <v>18</v>
      </c>
      <c r="D4" s="4" t="s">
        <v>1</v>
      </c>
      <c r="E4" s="33">
        <v>280000</v>
      </c>
      <c r="F4" s="33">
        <f>$E4*(0.9+(0.1*F$3))</f>
        <v>308000</v>
      </c>
      <c r="G4" s="33">
        <f t="shared" ref="G4:J6" si="0">$E4*(0.9+(0.1*G$3))</f>
        <v>336000.00000000006</v>
      </c>
      <c r="H4" s="33">
        <f t="shared" si="0"/>
        <v>364000</v>
      </c>
      <c r="I4" s="33">
        <f t="shared" si="0"/>
        <v>392000</v>
      </c>
      <c r="J4" s="34">
        <f t="shared" si="0"/>
        <v>420000</v>
      </c>
    </row>
    <row r="5" spans="2:10" x14ac:dyDescent="0.3">
      <c r="B5" s="217"/>
      <c r="C5" s="207"/>
      <c r="D5" s="5" t="s">
        <v>2</v>
      </c>
      <c r="E5" s="27">
        <v>75000</v>
      </c>
      <c r="F5" s="27">
        <f>$E5*(0.9+(0.1*F$3))</f>
        <v>82500</v>
      </c>
      <c r="G5" s="27">
        <f t="shared" si="0"/>
        <v>90000.000000000015</v>
      </c>
      <c r="H5" s="27">
        <f t="shared" si="0"/>
        <v>97500</v>
      </c>
      <c r="I5" s="27">
        <f t="shared" si="0"/>
        <v>105000</v>
      </c>
      <c r="J5" s="28">
        <f>$E5*(0.9+(0.1*J$3))</f>
        <v>112500</v>
      </c>
    </row>
    <row r="6" spans="2:10" x14ac:dyDescent="0.3">
      <c r="B6" s="217"/>
      <c r="C6" s="191"/>
      <c r="D6" s="6" t="s">
        <v>3</v>
      </c>
      <c r="E6" s="30">
        <v>312</v>
      </c>
      <c r="F6" s="27">
        <f>$E6*(0.9+(0.1*F$3))</f>
        <v>343.20000000000005</v>
      </c>
      <c r="G6" s="27">
        <f t="shared" si="0"/>
        <v>374.40000000000003</v>
      </c>
      <c r="H6" s="27">
        <f t="shared" si="0"/>
        <v>405.6</v>
      </c>
      <c r="I6" s="27">
        <f t="shared" si="0"/>
        <v>436.79999999999995</v>
      </c>
      <c r="J6" s="31">
        <f>$E6*(0.9+(0.1*J$3))</f>
        <v>468</v>
      </c>
    </row>
    <row r="7" spans="2:10" x14ac:dyDescent="0.3">
      <c r="B7" s="217"/>
      <c r="C7" s="190" t="s">
        <v>19</v>
      </c>
      <c r="D7" s="4" t="s">
        <v>5</v>
      </c>
      <c r="E7" s="201">
        <v>4</v>
      </c>
      <c r="F7" s="202"/>
      <c r="G7" s="202"/>
      <c r="H7" s="202"/>
      <c r="I7" s="202"/>
      <c r="J7" s="203"/>
    </row>
    <row r="8" spans="2:10" x14ac:dyDescent="0.3">
      <c r="B8" s="217"/>
      <c r="C8" s="207"/>
      <c r="D8" s="5" t="s">
        <v>6</v>
      </c>
      <c r="E8" s="211">
        <v>5</v>
      </c>
      <c r="F8" s="212"/>
      <c r="G8" s="212"/>
      <c r="H8" s="212"/>
      <c r="I8" s="212"/>
      <c r="J8" s="213"/>
    </row>
    <row r="9" spans="2:10" x14ac:dyDescent="0.3">
      <c r="B9" s="217"/>
      <c r="C9" s="207"/>
      <c r="D9" s="5" t="s">
        <v>4</v>
      </c>
      <c r="E9" s="211">
        <v>1</v>
      </c>
      <c r="F9" s="212"/>
      <c r="G9" s="212"/>
      <c r="H9" s="212"/>
      <c r="I9" s="212">
        <v>2</v>
      </c>
      <c r="J9" s="213"/>
    </row>
    <row r="10" spans="2:10" x14ac:dyDescent="0.3">
      <c r="B10" s="217"/>
      <c r="C10" s="191"/>
      <c r="D10" s="6" t="s">
        <v>7</v>
      </c>
      <c r="E10" s="204" t="s">
        <v>25</v>
      </c>
      <c r="F10" s="205"/>
      <c r="G10" s="205">
        <v>1</v>
      </c>
      <c r="H10" s="205"/>
      <c r="I10" s="205"/>
      <c r="J10" s="206"/>
    </row>
    <row r="11" spans="2:10" x14ac:dyDescent="0.3">
      <c r="B11" s="217"/>
      <c r="C11" s="190" t="s">
        <v>21</v>
      </c>
      <c r="D11" s="4" t="s">
        <v>10</v>
      </c>
      <c r="E11" s="201">
        <v>7000</v>
      </c>
      <c r="F11" s="202"/>
      <c r="G11" s="202"/>
      <c r="H11" s="202"/>
      <c r="I11" s="202"/>
      <c r="J11" s="203"/>
    </row>
    <row r="12" spans="2:10" x14ac:dyDescent="0.3">
      <c r="B12" s="217"/>
      <c r="C12" s="191"/>
      <c r="D12" s="6" t="s">
        <v>9</v>
      </c>
      <c r="E12" s="204">
        <v>60</v>
      </c>
      <c r="F12" s="205"/>
      <c r="G12" s="205"/>
      <c r="H12" s="205"/>
      <c r="I12" s="205"/>
      <c r="J12" s="206"/>
    </row>
    <row r="13" spans="2:10" x14ac:dyDescent="0.3">
      <c r="B13" s="217"/>
      <c r="C13" s="190" t="s">
        <v>20</v>
      </c>
      <c r="D13" s="4" t="s">
        <v>11</v>
      </c>
      <c r="E13" s="195">
        <v>1.4</v>
      </c>
      <c r="F13" s="196"/>
      <c r="G13" s="196"/>
      <c r="H13" s="196"/>
      <c r="I13" s="196"/>
      <c r="J13" s="197"/>
    </row>
    <row r="14" spans="2:10" x14ac:dyDescent="0.3">
      <c r="B14" s="217"/>
      <c r="C14" s="191"/>
      <c r="D14" s="6" t="s">
        <v>12</v>
      </c>
      <c r="E14" s="198">
        <v>1.8</v>
      </c>
      <c r="F14" s="199"/>
      <c r="G14" s="199"/>
      <c r="H14" s="199"/>
      <c r="I14" s="199"/>
      <c r="J14" s="200"/>
    </row>
    <row r="15" spans="2:10" x14ac:dyDescent="0.3">
      <c r="B15" s="217"/>
      <c r="C15" s="41" t="s">
        <v>22</v>
      </c>
      <c r="D15" s="7" t="s">
        <v>8</v>
      </c>
      <c r="E15" s="37">
        <v>800</v>
      </c>
      <c r="F15" s="37">
        <f>E$15+40</f>
        <v>840</v>
      </c>
      <c r="G15" s="37">
        <f t="shared" ref="G15:J15" si="1">F$15+40</f>
        <v>880</v>
      </c>
      <c r="H15" s="37">
        <f t="shared" si="1"/>
        <v>920</v>
      </c>
      <c r="I15" s="37">
        <f t="shared" si="1"/>
        <v>960</v>
      </c>
      <c r="J15" s="38">
        <f t="shared" si="1"/>
        <v>1000</v>
      </c>
    </row>
    <row r="16" spans="2:10" x14ac:dyDescent="0.3">
      <c r="B16" s="217"/>
      <c r="C16" s="3" t="s">
        <v>23</v>
      </c>
      <c r="D16" s="16" t="s">
        <v>26</v>
      </c>
      <c r="E16" s="21">
        <v>1.1000000000000001</v>
      </c>
      <c r="F16" s="21">
        <f>E16+3%</f>
        <v>1.1300000000000001</v>
      </c>
      <c r="G16" s="21">
        <f>F16+3%</f>
        <v>1.1600000000000001</v>
      </c>
      <c r="H16" s="21">
        <f>G16+3%</f>
        <v>1.1900000000000002</v>
      </c>
      <c r="I16" s="21">
        <f>H16+3%</f>
        <v>1.2200000000000002</v>
      </c>
      <c r="J16" s="22">
        <f>I16+3%</f>
        <v>1.2500000000000002</v>
      </c>
    </row>
    <row r="17" spans="2:10" x14ac:dyDescent="0.3">
      <c r="B17" s="192" t="s">
        <v>44</v>
      </c>
      <c r="C17" s="218" t="s">
        <v>18</v>
      </c>
      <c r="D17" s="4" t="s">
        <v>1</v>
      </c>
      <c r="E17" s="33">
        <v>125000</v>
      </c>
      <c r="F17" s="33">
        <f>$E17*(0.9+(0.1*F$3))</f>
        <v>137500</v>
      </c>
      <c r="G17" s="33">
        <f t="shared" ref="G17:J19" si="2">$E17*(0.9+(0.1*G$3))</f>
        <v>150000.00000000003</v>
      </c>
      <c r="H17" s="33">
        <f t="shared" si="2"/>
        <v>162500</v>
      </c>
      <c r="I17" s="33">
        <f t="shared" si="2"/>
        <v>175000</v>
      </c>
      <c r="J17" s="34">
        <f t="shared" si="2"/>
        <v>187500</v>
      </c>
    </row>
    <row r="18" spans="2:10" x14ac:dyDescent="0.3">
      <c r="B18" s="193"/>
      <c r="C18" s="229"/>
      <c r="D18" s="5" t="s">
        <v>2</v>
      </c>
      <c r="E18" s="27">
        <v>120000</v>
      </c>
      <c r="F18" s="27">
        <f>$E18*(0.9+(0.1*F$3))</f>
        <v>132000</v>
      </c>
      <c r="G18" s="27">
        <f t="shared" si="2"/>
        <v>144000.00000000003</v>
      </c>
      <c r="H18" s="27">
        <f t="shared" si="2"/>
        <v>156000</v>
      </c>
      <c r="I18" s="27">
        <f t="shared" si="2"/>
        <v>168000</v>
      </c>
      <c r="J18" s="28">
        <f>$E18*(0.9+(0.1*J$3))</f>
        <v>180000</v>
      </c>
    </row>
    <row r="19" spans="2:10" x14ac:dyDescent="0.3">
      <c r="B19" s="193"/>
      <c r="C19" s="219"/>
      <c r="D19" s="6" t="s">
        <v>3</v>
      </c>
      <c r="E19" s="30">
        <v>312</v>
      </c>
      <c r="F19" s="27">
        <f>$E19*(0.9+(0.1*F$3))</f>
        <v>343.20000000000005</v>
      </c>
      <c r="G19" s="27">
        <f t="shared" si="2"/>
        <v>374.40000000000003</v>
      </c>
      <c r="H19" s="27">
        <f t="shared" si="2"/>
        <v>405.6</v>
      </c>
      <c r="I19" s="27">
        <f t="shared" si="2"/>
        <v>436.79999999999995</v>
      </c>
      <c r="J19" s="31">
        <f>$E19*(0.9+(0.1*J$3))</f>
        <v>468</v>
      </c>
    </row>
    <row r="20" spans="2:10" x14ac:dyDescent="0.3">
      <c r="B20" s="193"/>
      <c r="C20" s="218" t="s">
        <v>19</v>
      </c>
      <c r="D20" s="4" t="s">
        <v>5</v>
      </c>
      <c r="E20" s="201">
        <v>3</v>
      </c>
      <c r="F20" s="202"/>
      <c r="G20" s="202"/>
      <c r="H20" s="202"/>
      <c r="I20" s="202"/>
      <c r="J20" s="203"/>
    </row>
    <row r="21" spans="2:10" x14ac:dyDescent="0.3">
      <c r="B21" s="193"/>
      <c r="C21" s="229"/>
      <c r="D21" s="5" t="s">
        <v>6</v>
      </c>
      <c r="E21" s="211">
        <v>5</v>
      </c>
      <c r="F21" s="212"/>
      <c r="G21" s="212"/>
      <c r="H21" s="212"/>
      <c r="I21" s="212"/>
      <c r="J21" s="213"/>
    </row>
    <row r="22" spans="2:10" x14ac:dyDescent="0.3">
      <c r="B22" s="193"/>
      <c r="C22" s="229"/>
      <c r="D22" s="5" t="s">
        <v>4</v>
      </c>
      <c r="E22" s="211">
        <v>1</v>
      </c>
      <c r="F22" s="212"/>
      <c r="G22" s="212"/>
      <c r="H22" s="212"/>
      <c r="I22" s="212">
        <v>2</v>
      </c>
      <c r="J22" s="213"/>
    </row>
    <row r="23" spans="2:10" x14ac:dyDescent="0.3">
      <c r="B23" s="193"/>
      <c r="C23" s="219"/>
      <c r="D23" s="6" t="s">
        <v>7</v>
      </c>
      <c r="E23" s="204" t="s">
        <v>25</v>
      </c>
      <c r="F23" s="205"/>
      <c r="G23" s="205">
        <v>1</v>
      </c>
      <c r="H23" s="205"/>
      <c r="I23" s="205"/>
      <c r="J23" s="206"/>
    </row>
    <row r="24" spans="2:10" x14ac:dyDescent="0.3">
      <c r="B24" s="193"/>
      <c r="C24" s="218" t="s">
        <v>21</v>
      </c>
      <c r="D24" s="4" t="s">
        <v>10</v>
      </c>
      <c r="E24" s="201">
        <v>8000</v>
      </c>
      <c r="F24" s="202"/>
      <c r="G24" s="202"/>
      <c r="H24" s="202"/>
      <c r="I24" s="202"/>
      <c r="J24" s="203"/>
    </row>
    <row r="25" spans="2:10" x14ac:dyDescent="0.3">
      <c r="B25" s="193"/>
      <c r="C25" s="219"/>
      <c r="D25" s="6" t="s">
        <v>9</v>
      </c>
      <c r="E25" s="204">
        <v>100</v>
      </c>
      <c r="F25" s="205"/>
      <c r="G25" s="205"/>
      <c r="H25" s="205"/>
      <c r="I25" s="205"/>
      <c r="J25" s="206"/>
    </row>
    <row r="26" spans="2:10" x14ac:dyDescent="0.3">
      <c r="B26" s="193"/>
      <c r="C26" s="218" t="s">
        <v>20</v>
      </c>
      <c r="D26" s="4" t="s">
        <v>11</v>
      </c>
      <c r="E26" s="195">
        <v>2.1</v>
      </c>
      <c r="F26" s="196"/>
      <c r="G26" s="196"/>
      <c r="H26" s="196"/>
      <c r="I26" s="196"/>
      <c r="J26" s="197"/>
    </row>
    <row r="27" spans="2:10" x14ac:dyDescent="0.3">
      <c r="B27" s="193"/>
      <c r="C27" s="219"/>
      <c r="D27" s="6" t="s">
        <v>12</v>
      </c>
      <c r="E27" s="198">
        <v>3</v>
      </c>
      <c r="F27" s="199"/>
      <c r="G27" s="199"/>
      <c r="H27" s="199"/>
      <c r="I27" s="199"/>
      <c r="J27" s="200"/>
    </row>
    <row r="28" spans="2:10" x14ac:dyDescent="0.3">
      <c r="B28" s="193"/>
      <c r="C28" s="42" t="s">
        <v>22</v>
      </c>
      <c r="D28" s="5" t="s">
        <v>8</v>
      </c>
      <c r="E28" s="27">
        <v>700</v>
      </c>
      <c r="F28" s="27"/>
      <c r="G28" s="27"/>
      <c r="H28" s="27"/>
      <c r="I28" s="27"/>
      <c r="J28" s="38">
        <v>875</v>
      </c>
    </row>
    <row r="29" spans="2:10" x14ac:dyDescent="0.3">
      <c r="B29" s="193"/>
      <c r="C29" s="190" t="s">
        <v>23</v>
      </c>
      <c r="D29" s="4" t="s">
        <v>39</v>
      </c>
      <c r="E29" s="19">
        <v>1.4</v>
      </c>
      <c r="F29" s="19">
        <f>E29+5%</f>
        <v>1.45</v>
      </c>
      <c r="G29" s="19">
        <f>F29+5%</f>
        <v>1.5</v>
      </c>
      <c r="H29" s="19">
        <f>G29+5%</f>
        <v>1.55</v>
      </c>
      <c r="I29" s="19">
        <f>H29+5%</f>
        <v>1.6</v>
      </c>
      <c r="J29" s="20">
        <f>I29+5%</f>
        <v>1.6500000000000001</v>
      </c>
    </row>
    <row r="30" spans="2:10" x14ac:dyDescent="0.3">
      <c r="B30" s="194"/>
      <c r="C30" s="191"/>
      <c r="D30" s="16" t="s">
        <v>26</v>
      </c>
      <c r="E30" s="21">
        <v>1.05</v>
      </c>
      <c r="F30" s="21">
        <f>E30+4%</f>
        <v>1.0900000000000001</v>
      </c>
      <c r="G30" s="21">
        <f>F30+4%</f>
        <v>1.1300000000000001</v>
      </c>
      <c r="H30" s="21">
        <f>G30+4%</f>
        <v>1.1700000000000002</v>
      </c>
      <c r="I30" s="21">
        <f>H30+4%</f>
        <v>1.2100000000000002</v>
      </c>
      <c r="J30" s="43">
        <f>I30+4%</f>
        <v>1.2500000000000002</v>
      </c>
    </row>
    <row r="31" spans="2:10" x14ac:dyDescent="0.3">
      <c r="B31" s="217" t="s">
        <v>46</v>
      </c>
      <c r="C31" s="190" t="s">
        <v>18</v>
      </c>
      <c r="D31" s="4" t="s">
        <v>1</v>
      </c>
      <c r="E31" s="33">
        <v>150000</v>
      </c>
      <c r="F31" s="33">
        <f>$E31*(0.9+(0.1*F$3))</f>
        <v>165000</v>
      </c>
      <c r="G31" s="33">
        <f t="shared" ref="G31:J33" si="3">$E31*(0.9+(0.1*G$3))</f>
        <v>180000.00000000003</v>
      </c>
      <c r="H31" s="33">
        <f t="shared" si="3"/>
        <v>195000</v>
      </c>
      <c r="I31" s="33">
        <f t="shared" si="3"/>
        <v>210000</v>
      </c>
      <c r="J31" s="34">
        <f t="shared" si="3"/>
        <v>225000</v>
      </c>
    </row>
    <row r="32" spans="2:10" x14ac:dyDescent="0.3">
      <c r="B32" s="217"/>
      <c r="C32" s="207"/>
      <c r="D32" s="5" t="s">
        <v>2</v>
      </c>
      <c r="E32" s="27">
        <v>150000</v>
      </c>
      <c r="F32" s="27">
        <f>$E32*(0.9+(0.1*F$3))</f>
        <v>165000</v>
      </c>
      <c r="G32" s="27">
        <f t="shared" si="3"/>
        <v>180000.00000000003</v>
      </c>
      <c r="H32" s="27">
        <f t="shared" si="3"/>
        <v>195000</v>
      </c>
      <c r="I32" s="27">
        <f t="shared" si="3"/>
        <v>210000</v>
      </c>
      <c r="J32" s="28">
        <f>$E32*(0.9+(0.1*J$3))</f>
        <v>225000</v>
      </c>
    </row>
    <row r="33" spans="2:10" x14ac:dyDescent="0.3">
      <c r="B33" s="217"/>
      <c r="C33" s="191"/>
      <c r="D33" s="6" t="s">
        <v>3</v>
      </c>
      <c r="E33" s="30">
        <v>312</v>
      </c>
      <c r="F33" s="27">
        <f>$E33*(0.9+(0.1*F$3))</f>
        <v>343.20000000000005</v>
      </c>
      <c r="G33" s="27">
        <f t="shared" si="3"/>
        <v>374.40000000000003</v>
      </c>
      <c r="H33" s="27">
        <f t="shared" si="3"/>
        <v>405.6</v>
      </c>
      <c r="I33" s="27">
        <f t="shared" si="3"/>
        <v>436.79999999999995</v>
      </c>
      <c r="J33" s="31">
        <f>$E33*(0.9+(0.1*J$3))</f>
        <v>468</v>
      </c>
    </row>
    <row r="34" spans="2:10" x14ac:dyDescent="0.3">
      <c r="B34" s="217"/>
      <c r="C34" s="190" t="s">
        <v>19</v>
      </c>
      <c r="D34" s="4" t="s">
        <v>5</v>
      </c>
      <c r="E34" s="201">
        <v>5</v>
      </c>
      <c r="F34" s="202"/>
      <c r="G34" s="202"/>
      <c r="H34" s="202"/>
      <c r="I34" s="202"/>
      <c r="J34" s="203"/>
    </row>
    <row r="35" spans="2:10" x14ac:dyDescent="0.3">
      <c r="B35" s="217"/>
      <c r="C35" s="207"/>
      <c r="D35" s="5" t="s">
        <v>6</v>
      </c>
      <c r="E35" s="211">
        <v>3</v>
      </c>
      <c r="F35" s="212"/>
      <c r="G35" s="212"/>
      <c r="H35" s="212"/>
      <c r="I35" s="212"/>
      <c r="J35" s="213"/>
    </row>
    <row r="36" spans="2:10" x14ac:dyDescent="0.3">
      <c r="B36" s="217"/>
      <c r="C36" s="207"/>
      <c r="D36" s="5" t="s">
        <v>4</v>
      </c>
      <c r="E36" s="211">
        <v>1</v>
      </c>
      <c r="F36" s="212"/>
      <c r="G36" s="212"/>
      <c r="H36" s="212"/>
      <c r="I36" s="212">
        <v>2</v>
      </c>
      <c r="J36" s="213"/>
    </row>
    <row r="37" spans="2:10" x14ac:dyDescent="0.3">
      <c r="B37" s="217"/>
      <c r="C37" s="191"/>
      <c r="D37" s="6" t="s">
        <v>7</v>
      </c>
      <c r="E37" s="204" t="s">
        <v>25</v>
      </c>
      <c r="F37" s="205"/>
      <c r="G37" s="205">
        <v>1</v>
      </c>
      <c r="H37" s="205"/>
      <c r="I37" s="205"/>
      <c r="J37" s="206"/>
    </row>
    <row r="38" spans="2:10" x14ac:dyDescent="0.3">
      <c r="B38" s="217"/>
      <c r="C38" s="190" t="s">
        <v>21</v>
      </c>
      <c r="D38" s="4" t="s">
        <v>10</v>
      </c>
      <c r="E38" s="201">
        <v>8000</v>
      </c>
      <c r="F38" s="202"/>
      <c r="G38" s="202"/>
      <c r="H38" s="202"/>
      <c r="I38" s="202"/>
      <c r="J38" s="203"/>
    </row>
    <row r="39" spans="2:10" x14ac:dyDescent="0.3">
      <c r="B39" s="217"/>
      <c r="C39" s="191"/>
      <c r="D39" s="6" t="s">
        <v>9</v>
      </c>
      <c r="E39" s="204">
        <v>90</v>
      </c>
      <c r="F39" s="205"/>
      <c r="G39" s="205"/>
      <c r="H39" s="205"/>
      <c r="I39" s="205"/>
      <c r="J39" s="206"/>
    </row>
    <row r="40" spans="2:10" x14ac:dyDescent="0.3">
      <c r="B40" s="217"/>
      <c r="C40" s="190" t="s">
        <v>20</v>
      </c>
      <c r="D40" s="4" t="s">
        <v>11</v>
      </c>
      <c r="E40" s="195">
        <v>1.4</v>
      </c>
      <c r="F40" s="196"/>
      <c r="G40" s="196"/>
      <c r="H40" s="196"/>
      <c r="I40" s="196"/>
      <c r="J40" s="197"/>
    </row>
    <row r="41" spans="2:10" x14ac:dyDescent="0.3">
      <c r="B41" s="217"/>
      <c r="C41" s="191"/>
      <c r="D41" s="6" t="s">
        <v>12</v>
      </c>
      <c r="E41" s="198">
        <v>1.8</v>
      </c>
      <c r="F41" s="199"/>
      <c r="G41" s="199"/>
      <c r="H41" s="199"/>
      <c r="I41" s="199"/>
      <c r="J41" s="200"/>
    </row>
    <row r="42" spans="2:10" x14ac:dyDescent="0.3">
      <c r="B42" s="217"/>
      <c r="C42" s="41" t="s">
        <v>22</v>
      </c>
      <c r="D42" s="7" t="s">
        <v>8</v>
      </c>
      <c r="E42" s="37">
        <v>800</v>
      </c>
      <c r="F42" s="37">
        <f>E$15+40</f>
        <v>840</v>
      </c>
      <c r="G42" s="37">
        <f t="shared" ref="G42:J42" si="4">F$15+40</f>
        <v>880</v>
      </c>
      <c r="H42" s="37">
        <f t="shared" si="4"/>
        <v>920</v>
      </c>
      <c r="I42" s="37">
        <f t="shared" si="4"/>
        <v>960</v>
      </c>
      <c r="J42" s="38">
        <f t="shared" si="4"/>
        <v>1000</v>
      </c>
    </row>
    <row r="43" spans="2:10" x14ac:dyDescent="0.3">
      <c r="B43" s="217"/>
      <c r="C43" s="3" t="s">
        <v>23</v>
      </c>
      <c r="D43" s="16" t="s">
        <v>26</v>
      </c>
      <c r="E43" s="21">
        <v>1.1000000000000001</v>
      </c>
      <c r="F43" s="21">
        <f>E43+3%</f>
        <v>1.1300000000000001</v>
      </c>
      <c r="G43" s="21">
        <f>F43+3%</f>
        <v>1.1600000000000001</v>
      </c>
      <c r="H43" s="21">
        <f>G43+3%</f>
        <v>1.1900000000000002</v>
      </c>
      <c r="I43" s="21">
        <f>H43+3%</f>
        <v>1.2200000000000002</v>
      </c>
      <c r="J43" s="22">
        <f>I43+3%</f>
        <v>1.2500000000000002</v>
      </c>
    </row>
    <row r="44" spans="2:10" x14ac:dyDescent="0.3">
      <c r="B44" s="217" t="s">
        <v>47</v>
      </c>
      <c r="C44" s="190" t="s">
        <v>18</v>
      </c>
      <c r="D44" s="4" t="s">
        <v>1</v>
      </c>
      <c r="E44" s="33">
        <v>200000</v>
      </c>
      <c r="F44" s="33">
        <f>$E44*(0.9+(0.1*F$3))</f>
        <v>220000.00000000003</v>
      </c>
      <c r="G44" s="33">
        <f t="shared" ref="G44:J46" si="5">$E44*(0.9+(0.1*G$3))</f>
        <v>240000.00000000003</v>
      </c>
      <c r="H44" s="33">
        <f t="shared" si="5"/>
        <v>260000</v>
      </c>
      <c r="I44" s="33">
        <f t="shared" si="5"/>
        <v>280000</v>
      </c>
      <c r="J44" s="34">
        <f t="shared" si="5"/>
        <v>300000</v>
      </c>
    </row>
    <row r="45" spans="2:10" x14ac:dyDescent="0.3">
      <c r="B45" s="217"/>
      <c r="C45" s="207"/>
      <c r="D45" s="5" t="s">
        <v>2</v>
      </c>
      <c r="E45" s="27">
        <v>125000</v>
      </c>
      <c r="F45" s="27">
        <f>$E45*(0.9+(0.1*F$3))</f>
        <v>137500</v>
      </c>
      <c r="G45" s="27">
        <f t="shared" si="5"/>
        <v>150000.00000000003</v>
      </c>
      <c r="H45" s="27">
        <f t="shared" si="5"/>
        <v>162500</v>
      </c>
      <c r="I45" s="27">
        <f t="shared" si="5"/>
        <v>175000</v>
      </c>
      <c r="J45" s="28">
        <f>$E45*(0.9+(0.1*J$3))</f>
        <v>187500</v>
      </c>
    </row>
    <row r="46" spans="2:10" x14ac:dyDescent="0.3">
      <c r="B46" s="217"/>
      <c r="C46" s="191"/>
      <c r="D46" s="6" t="s">
        <v>3</v>
      </c>
      <c r="E46" s="30">
        <v>312</v>
      </c>
      <c r="F46" s="27">
        <f>$E46*(0.9+(0.1*F$3))</f>
        <v>343.20000000000005</v>
      </c>
      <c r="G46" s="27">
        <f t="shared" si="5"/>
        <v>374.40000000000003</v>
      </c>
      <c r="H46" s="27">
        <f t="shared" si="5"/>
        <v>405.6</v>
      </c>
      <c r="I46" s="27">
        <f t="shared" si="5"/>
        <v>436.79999999999995</v>
      </c>
      <c r="J46" s="31">
        <f>$E46*(0.9+(0.1*J$3))</f>
        <v>468</v>
      </c>
    </row>
    <row r="47" spans="2:10" x14ac:dyDescent="0.3">
      <c r="B47" s="217"/>
      <c r="C47" s="190" t="s">
        <v>19</v>
      </c>
      <c r="D47" s="4" t="s">
        <v>5</v>
      </c>
      <c r="E47" s="201">
        <v>4</v>
      </c>
      <c r="F47" s="202"/>
      <c r="G47" s="202"/>
      <c r="H47" s="202"/>
      <c r="I47" s="202"/>
      <c r="J47" s="203"/>
    </row>
    <row r="48" spans="2:10" x14ac:dyDescent="0.3">
      <c r="B48" s="217"/>
      <c r="C48" s="207"/>
      <c r="D48" s="5" t="s">
        <v>6</v>
      </c>
      <c r="E48" s="211">
        <v>5</v>
      </c>
      <c r="F48" s="212"/>
      <c r="G48" s="212"/>
      <c r="H48" s="212"/>
      <c r="I48" s="212"/>
      <c r="J48" s="213"/>
    </row>
    <row r="49" spans="2:10" x14ac:dyDescent="0.3">
      <c r="B49" s="217"/>
      <c r="C49" s="207"/>
      <c r="D49" s="5" t="s">
        <v>4</v>
      </c>
      <c r="E49" s="211">
        <v>1</v>
      </c>
      <c r="F49" s="212"/>
      <c r="G49" s="212"/>
      <c r="H49" s="212"/>
      <c r="I49" s="212">
        <v>2</v>
      </c>
      <c r="J49" s="213"/>
    </row>
    <row r="50" spans="2:10" x14ac:dyDescent="0.3">
      <c r="B50" s="217"/>
      <c r="C50" s="191"/>
      <c r="D50" s="6" t="s">
        <v>7</v>
      </c>
      <c r="E50" s="204" t="s">
        <v>25</v>
      </c>
      <c r="F50" s="205"/>
      <c r="G50" s="205">
        <v>1</v>
      </c>
      <c r="H50" s="205"/>
      <c r="I50" s="205"/>
      <c r="J50" s="206"/>
    </row>
    <row r="51" spans="2:10" x14ac:dyDescent="0.3">
      <c r="B51" s="217"/>
      <c r="C51" s="190" t="s">
        <v>21</v>
      </c>
      <c r="D51" s="4" t="s">
        <v>10</v>
      </c>
      <c r="E51" s="201">
        <v>7000</v>
      </c>
      <c r="F51" s="202"/>
      <c r="G51" s="202"/>
      <c r="H51" s="202"/>
      <c r="I51" s="202"/>
      <c r="J51" s="203"/>
    </row>
    <row r="52" spans="2:10" x14ac:dyDescent="0.3">
      <c r="B52" s="217"/>
      <c r="C52" s="191"/>
      <c r="D52" s="6" t="s">
        <v>9</v>
      </c>
      <c r="E52" s="204">
        <v>70</v>
      </c>
      <c r="F52" s="205"/>
      <c r="G52" s="205"/>
      <c r="H52" s="205"/>
      <c r="I52" s="205"/>
      <c r="J52" s="206"/>
    </row>
    <row r="53" spans="2:10" x14ac:dyDescent="0.3">
      <c r="B53" s="217"/>
      <c r="C53" s="190" t="s">
        <v>20</v>
      </c>
      <c r="D53" s="4" t="s">
        <v>11</v>
      </c>
      <c r="E53" s="195">
        <v>1.7</v>
      </c>
      <c r="F53" s="196"/>
      <c r="G53" s="196"/>
      <c r="H53" s="196"/>
      <c r="I53" s="196"/>
      <c r="J53" s="197"/>
    </row>
    <row r="54" spans="2:10" x14ac:dyDescent="0.3">
      <c r="B54" s="217"/>
      <c r="C54" s="191"/>
      <c r="D54" s="6" t="s">
        <v>12</v>
      </c>
      <c r="E54" s="198">
        <v>2.2000000000000002</v>
      </c>
      <c r="F54" s="199"/>
      <c r="G54" s="199"/>
      <c r="H54" s="199"/>
      <c r="I54" s="199"/>
      <c r="J54" s="200"/>
    </row>
    <row r="55" spans="2:10" x14ac:dyDescent="0.3">
      <c r="B55" s="217"/>
      <c r="C55" s="41" t="s">
        <v>22</v>
      </c>
      <c r="D55" s="7" t="s">
        <v>8</v>
      </c>
      <c r="E55" s="37">
        <v>800</v>
      </c>
      <c r="F55" s="37">
        <f>E$15+40</f>
        <v>840</v>
      </c>
      <c r="G55" s="37">
        <f t="shared" ref="G55:J55" si="6">F$15+40</f>
        <v>880</v>
      </c>
      <c r="H55" s="37">
        <f t="shared" si="6"/>
        <v>920</v>
      </c>
      <c r="I55" s="37">
        <f t="shared" si="6"/>
        <v>960</v>
      </c>
      <c r="J55" s="38">
        <f t="shared" si="6"/>
        <v>1000</v>
      </c>
    </row>
    <row r="56" spans="2:10" x14ac:dyDescent="0.3">
      <c r="B56" s="217"/>
      <c r="C56" s="3" t="s">
        <v>23</v>
      </c>
      <c r="D56" s="16" t="s">
        <v>26</v>
      </c>
      <c r="E56" s="21">
        <v>1.1000000000000001</v>
      </c>
      <c r="F56" s="21">
        <f>E56+3%</f>
        <v>1.1300000000000001</v>
      </c>
      <c r="G56" s="21">
        <f>F56+3%</f>
        <v>1.1600000000000001</v>
      </c>
      <c r="H56" s="21">
        <f>G56+3%</f>
        <v>1.1900000000000002</v>
      </c>
      <c r="I56" s="21">
        <f>H56+3%</f>
        <v>1.2200000000000002</v>
      </c>
      <c r="J56" s="22">
        <f>I56+3%</f>
        <v>1.2500000000000002</v>
      </c>
    </row>
  </sheetData>
  <mergeCells count="63">
    <mergeCell ref="E2:J2"/>
    <mergeCell ref="C3:D3"/>
    <mergeCell ref="B4:B16"/>
    <mergeCell ref="C4:C6"/>
    <mergeCell ref="C7:C10"/>
    <mergeCell ref="E7:J7"/>
    <mergeCell ref="E8:J8"/>
    <mergeCell ref="E9:H9"/>
    <mergeCell ref="I9:J9"/>
    <mergeCell ref="E10:F10"/>
    <mergeCell ref="G10:J10"/>
    <mergeCell ref="C11:C12"/>
    <mergeCell ref="E11:J11"/>
    <mergeCell ref="E12:J12"/>
    <mergeCell ref="C13:C14"/>
    <mergeCell ref="E13:J13"/>
    <mergeCell ref="E14:J14"/>
    <mergeCell ref="C29:C30"/>
    <mergeCell ref="B17:B30"/>
    <mergeCell ref="C17:C19"/>
    <mergeCell ref="C20:C23"/>
    <mergeCell ref="E20:J20"/>
    <mergeCell ref="E21:J21"/>
    <mergeCell ref="E22:H22"/>
    <mergeCell ref="I22:J22"/>
    <mergeCell ref="E23:F23"/>
    <mergeCell ref="G23:J23"/>
    <mergeCell ref="C24:C25"/>
    <mergeCell ref="E24:J24"/>
    <mergeCell ref="E25:J25"/>
    <mergeCell ref="C26:C27"/>
    <mergeCell ref="E26:J26"/>
    <mergeCell ref="E27:J27"/>
    <mergeCell ref="B31:B43"/>
    <mergeCell ref="C31:C33"/>
    <mergeCell ref="C34:C37"/>
    <mergeCell ref="E34:J34"/>
    <mergeCell ref="E35:J35"/>
    <mergeCell ref="E36:H36"/>
    <mergeCell ref="I36:J36"/>
    <mergeCell ref="E37:F37"/>
    <mergeCell ref="G37:J37"/>
    <mergeCell ref="C38:C39"/>
    <mergeCell ref="E38:J38"/>
    <mergeCell ref="E39:J39"/>
    <mergeCell ref="C40:C41"/>
    <mergeCell ref="E40:J40"/>
    <mergeCell ref="E41:J41"/>
    <mergeCell ref="B44:B56"/>
    <mergeCell ref="C44:C46"/>
    <mergeCell ref="C47:C50"/>
    <mergeCell ref="E47:J47"/>
    <mergeCell ref="E48:J48"/>
    <mergeCell ref="C53:C54"/>
    <mergeCell ref="E53:J53"/>
    <mergeCell ref="E54:J54"/>
    <mergeCell ref="E49:H49"/>
    <mergeCell ref="I49:J49"/>
    <mergeCell ref="E50:F50"/>
    <mergeCell ref="G50:J50"/>
    <mergeCell ref="C51:C52"/>
    <mergeCell ref="E51:J51"/>
    <mergeCell ref="E52:J5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7A55-EE53-4159-869D-B0869F2C8C8F}">
  <dimension ref="B3:I67"/>
  <sheetViews>
    <sheetView workbookViewId="0">
      <selection activeCell="C20" sqref="C20:I22"/>
    </sheetView>
  </sheetViews>
  <sheetFormatPr defaultRowHeight="14.4" x14ac:dyDescent="0.3"/>
  <cols>
    <col min="2" max="2" width="17.6640625" bestFit="1" customWidth="1"/>
    <col min="3" max="3" width="11.77734375" bestFit="1" customWidth="1"/>
    <col min="4" max="4" width="11.6640625" bestFit="1" customWidth="1"/>
    <col min="8" max="8" width="14.88671875" bestFit="1" customWidth="1"/>
    <col min="9" max="9" width="14.6640625" bestFit="1" customWidth="1"/>
  </cols>
  <sheetData>
    <row r="3" spans="2:9" x14ac:dyDescent="0.3">
      <c r="E3" s="214" t="s">
        <v>49</v>
      </c>
      <c r="F3" s="215"/>
      <c r="G3" s="215"/>
      <c r="H3" s="215"/>
      <c r="I3" s="216"/>
    </row>
    <row r="4" spans="2:9" x14ac:dyDescent="0.3">
      <c r="B4" s="1" t="s">
        <v>51</v>
      </c>
      <c r="C4" s="1" t="s">
        <v>48</v>
      </c>
      <c r="D4" s="1" t="s">
        <v>24</v>
      </c>
      <c r="E4" s="1" t="s">
        <v>50</v>
      </c>
      <c r="F4" s="1" t="s">
        <v>1</v>
      </c>
      <c r="G4" s="1" t="s">
        <v>2</v>
      </c>
      <c r="H4" s="1" t="s">
        <v>72</v>
      </c>
      <c r="I4" s="1" t="s">
        <v>73</v>
      </c>
    </row>
    <row r="5" spans="2:9" x14ac:dyDescent="0.3">
      <c r="B5" s="233" t="s">
        <v>1</v>
      </c>
      <c r="C5" s="230" t="s">
        <v>1</v>
      </c>
      <c r="D5" s="54">
        <v>1</v>
      </c>
      <c r="E5" s="45">
        <v>10</v>
      </c>
      <c r="F5" s="33">
        <v>4200</v>
      </c>
      <c r="G5" s="34" t="s">
        <v>25</v>
      </c>
      <c r="H5" s="51" t="s">
        <v>25</v>
      </c>
      <c r="I5" s="98" t="s">
        <v>25</v>
      </c>
    </row>
    <row r="6" spans="2:9" x14ac:dyDescent="0.3">
      <c r="B6" s="234"/>
      <c r="C6" s="231"/>
      <c r="D6" s="55">
        <v>2</v>
      </c>
      <c r="E6" s="46">
        <v>25</v>
      </c>
      <c r="F6" s="27">
        <v>8400</v>
      </c>
      <c r="G6" s="28" t="s">
        <v>25</v>
      </c>
      <c r="H6" s="52" t="s">
        <v>25</v>
      </c>
      <c r="I6" s="99" t="s">
        <v>25</v>
      </c>
    </row>
    <row r="7" spans="2:9" x14ac:dyDescent="0.3">
      <c r="B7" s="234"/>
      <c r="C7" s="231"/>
      <c r="D7" s="56">
        <v>3</v>
      </c>
      <c r="E7" s="47">
        <v>50</v>
      </c>
      <c r="F7" s="30">
        <v>15000</v>
      </c>
      <c r="G7" s="31" t="s">
        <v>25</v>
      </c>
      <c r="H7" s="53" t="s">
        <v>25</v>
      </c>
      <c r="I7" s="100" t="s">
        <v>25</v>
      </c>
    </row>
    <row r="8" spans="2:9" x14ac:dyDescent="0.3">
      <c r="B8" s="234"/>
      <c r="C8" s="236" t="s">
        <v>52</v>
      </c>
      <c r="D8" s="55">
        <v>1</v>
      </c>
      <c r="E8" s="46">
        <v>20</v>
      </c>
      <c r="F8" s="27">
        <v>15500</v>
      </c>
      <c r="G8" s="28" t="s">
        <v>25</v>
      </c>
      <c r="H8" s="51" t="s">
        <v>25</v>
      </c>
      <c r="I8" s="98" t="s">
        <v>25</v>
      </c>
    </row>
    <row r="9" spans="2:9" x14ac:dyDescent="0.3">
      <c r="B9" s="234"/>
      <c r="C9" s="237"/>
      <c r="D9" s="55">
        <v>2</v>
      </c>
      <c r="E9" s="46">
        <v>50</v>
      </c>
      <c r="F9" s="27">
        <v>31000</v>
      </c>
      <c r="G9" s="28" t="s">
        <v>25</v>
      </c>
      <c r="H9" s="52" t="s">
        <v>25</v>
      </c>
      <c r="I9" s="99" t="s">
        <v>25</v>
      </c>
    </row>
    <row r="10" spans="2:9" x14ac:dyDescent="0.3">
      <c r="B10" s="235"/>
      <c r="C10" s="238"/>
      <c r="D10" s="56">
        <v>3</v>
      </c>
      <c r="E10" s="47">
        <v>95</v>
      </c>
      <c r="F10" s="30">
        <v>54000</v>
      </c>
      <c r="G10" s="31" t="s">
        <v>25</v>
      </c>
      <c r="H10" s="53" t="s">
        <v>25</v>
      </c>
      <c r="I10" s="100" t="s">
        <v>25</v>
      </c>
    </row>
    <row r="11" spans="2:9" ht="14.4" customHeight="1" x14ac:dyDescent="0.3">
      <c r="B11" s="192" t="s">
        <v>2</v>
      </c>
      <c r="C11" s="230" t="s">
        <v>2</v>
      </c>
      <c r="D11" s="54">
        <v>1</v>
      </c>
      <c r="E11" s="45">
        <v>10</v>
      </c>
      <c r="F11" s="33" t="s">
        <v>25</v>
      </c>
      <c r="G11" s="34">
        <v>3550</v>
      </c>
      <c r="H11" s="51" t="s">
        <v>25</v>
      </c>
      <c r="I11" s="98" t="s">
        <v>25</v>
      </c>
    </row>
    <row r="12" spans="2:9" x14ac:dyDescent="0.3">
      <c r="B12" s="193"/>
      <c r="C12" s="231"/>
      <c r="D12" s="55">
        <v>2</v>
      </c>
      <c r="E12" s="46">
        <v>25</v>
      </c>
      <c r="F12" s="27" t="s">
        <v>25</v>
      </c>
      <c r="G12" s="28">
        <v>7200</v>
      </c>
      <c r="H12" s="52" t="s">
        <v>25</v>
      </c>
      <c r="I12" s="99" t="s">
        <v>25</v>
      </c>
    </row>
    <row r="13" spans="2:9" x14ac:dyDescent="0.3">
      <c r="B13" s="194"/>
      <c r="C13" s="232"/>
      <c r="D13" s="56">
        <v>3</v>
      </c>
      <c r="E13" s="47">
        <v>50</v>
      </c>
      <c r="F13" s="30" t="s">
        <v>25</v>
      </c>
      <c r="G13" s="31">
        <v>12500</v>
      </c>
      <c r="H13" s="53" t="s">
        <v>25</v>
      </c>
      <c r="I13" s="100" t="s">
        <v>25</v>
      </c>
    </row>
    <row r="14" spans="2:9" x14ac:dyDescent="0.3">
      <c r="B14" s="233" t="s">
        <v>55</v>
      </c>
      <c r="C14" s="230" t="s">
        <v>53</v>
      </c>
      <c r="D14" s="54">
        <v>1</v>
      </c>
      <c r="E14" s="45">
        <v>20</v>
      </c>
      <c r="F14" s="33">
        <v>7000</v>
      </c>
      <c r="G14" s="34">
        <v>2850</v>
      </c>
      <c r="H14" s="51" t="s">
        <v>25</v>
      </c>
      <c r="I14" s="98" t="s">
        <v>25</v>
      </c>
    </row>
    <row r="15" spans="2:9" x14ac:dyDescent="0.3">
      <c r="B15" s="234"/>
      <c r="C15" s="231"/>
      <c r="D15" s="55">
        <v>2</v>
      </c>
      <c r="E15" s="46">
        <v>50</v>
      </c>
      <c r="F15" s="27">
        <v>14000</v>
      </c>
      <c r="G15" s="28">
        <v>5800</v>
      </c>
      <c r="H15" s="52" t="s">
        <v>25</v>
      </c>
      <c r="I15" s="99" t="s">
        <v>25</v>
      </c>
    </row>
    <row r="16" spans="2:9" x14ac:dyDescent="0.3">
      <c r="B16" s="234"/>
      <c r="C16" s="232"/>
      <c r="D16" s="56">
        <v>3</v>
      </c>
      <c r="E16" s="47">
        <v>95</v>
      </c>
      <c r="F16" s="30">
        <v>24500</v>
      </c>
      <c r="G16" s="31">
        <v>10500</v>
      </c>
      <c r="H16" s="53" t="s">
        <v>25</v>
      </c>
      <c r="I16" s="100" t="s">
        <v>25</v>
      </c>
    </row>
    <row r="17" spans="2:9" x14ac:dyDescent="0.3">
      <c r="B17" s="234"/>
      <c r="C17" s="230" t="s">
        <v>54</v>
      </c>
      <c r="D17" s="54">
        <v>1</v>
      </c>
      <c r="E17" s="45">
        <v>15</v>
      </c>
      <c r="F17" s="33">
        <v>2100</v>
      </c>
      <c r="G17" s="34">
        <v>5700</v>
      </c>
      <c r="H17" s="51" t="s">
        <v>25</v>
      </c>
      <c r="I17" s="98" t="s">
        <v>25</v>
      </c>
    </row>
    <row r="18" spans="2:9" x14ac:dyDescent="0.3">
      <c r="B18" s="234"/>
      <c r="C18" s="231"/>
      <c r="D18" s="55">
        <v>2</v>
      </c>
      <c r="E18" s="46">
        <v>40</v>
      </c>
      <c r="F18" s="27">
        <v>4200</v>
      </c>
      <c r="G18" s="28">
        <v>11500</v>
      </c>
      <c r="H18" s="52" t="s">
        <v>25</v>
      </c>
      <c r="I18" s="99" t="s">
        <v>25</v>
      </c>
    </row>
    <row r="19" spans="2:9" x14ac:dyDescent="0.3">
      <c r="B19" s="235"/>
      <c r="C19" s="232"/>
      <c r="D19" s="56">
        <v>3</v>
      </c>
      <c r="E19" s="47">
        <v>70</v>
      </c>
      <c r="F19" s="30">
        <v>7400</v>
      </c>
      <c r="G19" s="31">
        <v>20000</v>
      </c>
      <c r="H19" s="53" t="s">
        <v>25</v>
      </c>
      <c r="I19" s="100" t="s">
        <v>25</v>
      </c>
    </row>
    <row r="20" spans="2:9" x14ac:dyDescent="0.3">
      <c r="B20" s="233" t="s">
        <v>76</v>
      </c>
      <c r="C20" s="230" t="s">
        <v>74</v>
      </c>
      <c r="D20" s="54">
        <v>1</v>
      </c>
      <c r="E20" s="45">
        <v>40</v>
      </c>
      <c r="F20" s="33" t="s">
        <v>25</v>
      </c>
      <c r="G20" s="34" t="s">
        <v>25</v>
      </c>
      <c r="H20" s="51">
        <v>1550</v>
      </c>
      <c r="I20" s="101">
        <f>H20/5</f>
        <v>310</v>
      </c>
    </row>
    <row r="21" spans="2:9" x14ac:dyDescent="0.3">
      <c r="B21" s="234"/>
      <c r="C21" s="231"/>
      <c r="D21" s="55">
        <v>2</v>
      </c>
      <c r="E21" s="46">
        <v>100</v>
      </c>
      <c r="F21" s="27" t="s">
        <v>25</v>
      </c>
      <c r="G21" s="28" t="s">
        <v>25</v>
      </c>
      <c r="H21" s="52">
        <v>3100</v>
      </c>
      <c r="I21" s="102">
        <f t="shared" ref="I21:I22" si="0">H21/5</f>
        <v>620</v>
      </c>
    </row>
    <row r="22" spans="2:9" x14ac:dyDescent="0.3">
      <c r="B22" s="234"/>
      <c r="C22" s="232"/>
      <c r="D22" s="56">
        <v>3</v>
      </c>
      <c r="E22" s="47">
        <v>190</v>
      </c>
      <c r="F22" s="30" t="s">
        <v>25</v>
      </c>
      <c r="G22" s="31" t="s">
        <v>25</v>
      </c>
      <c r="H22" s="53">
        <v>5400</v>
      </c>
      <c r="I22" s="103">
        <f t="shared" si="0"/>
        <v>1080</v>
      </c>
    </row>
    <row r="23" spans="2:9" x14ac:dyDescent="0.3">
      <c r="B23" s="234"/>
      <c r="C23" s="230" t="s">
        <v>75</v>
      </c>
      <c r="D23" s="54">
        <v>1</v>
      </c>
      <c r="E23" s="45">
        <v>70</v>
      </c>
      <c r="F23" s="33" t="s">
        <v>25</v>
      </c>
      <c r="G23" s="34" t="s">
        <v>25</v>
      </c>
      <c r="H23" s="51">
        <f>2250*2</f>
        <v>4500</v>
      </c>
      <c r="I23" s="101">
        <f>H23/1.7</f>
        <v>2647.0588235294117</v>
      </c>
    </row>
    <row r="24" spans="2:9" x14ac:dyDescent="0.3">
      <c r="B24" s="234"/>
      <c r="C24" s="231"/>
      <c r="D24" s="55">
        <v>2</v>
      </c>
      <c r="E24" s="46">
        <v>175</v>
      </c>
      <c r="F24" s="27" t="s">
        <v>25</v>
      </c>
      <c r="G24" s="28" t="s">
        <v>25</v>
      </c>
      <c r="H24" s="52">
        <f>3950*2</f>
        <v>7900</v>
      </c>
      <c r="I24" s="102">
        <f>H24/1.7</f>
        <v>4647.0588235294117</v>
      </c>
    </row>
    <row r="25" spans="2:9" x14ac:dyDescent="0.3">
      <c r="B25" s="235"/>
      <c r="C25" s="232"/>
      <c r="D25" s="56">
        <v>3</v>
      </c>
      <c r="E25" s="47">
        <v>335</v>
      </c>
      <c r="F25" s="30" t="s">
        <v>25</v>
      </c>
      <c r="G25" s="31" t="s">
        <v>25</v>
      </c>
      <c r="H25" s="53">
        <f>3950*4</f>
        <v>15800</v>
      </c>
      <c r="I25" s="103">
        <f>H25/1.7</f>
        <v>9294.1176470588234</v>
      </c>
    </row>
    <row r="26" spans="2:9" x14ac:dyDescent="0.3">
      <c r="B26" s="44"/>
      <c r="C26" s="44"/>
      <c r="D26" s="44"/>
      <c r="E26" s="44"/>
      <c r="F26" s="44"/>
      <c r="G26" s="44"/>
    </row>
    <row r="27" spans="2:9" x14ac:dyDescent="0.3">
      <c r="B27" s="44"/>
      <c r="C27" s="44"/>
      <c r="D27" s="44"/>
      <c r="E27" s="44"/>
      <c r="F27" s="44"/>
      <c r="G27" s="44"/>
    </row>
    <row r="28" spans="2:9" x14ac:dyDescent="0.3">
      <c r="B28" s="44"/>
      <c r="C28" s="44"/>
      <c r="D28" s="44"/>
      <c r="E28" s="44"/>
      <c r="F28" s="44"/>
      <c r="G28" s="44"/>
    </row>
    <row r="29" spans="2:9" x14ac:dyDescent="0.3">
      <c r="B29" s="44"/>
      <c r="C29" s="44"/>
      <c r="D29" s="44"/>
      <c r="E29" s="44"/>
      <c r="F29" s="44"/>
      <c r="G29" s="44"/>
    </row>
    <row r="30" spans="2:9" x14ac:dyDescent="0.3">
      <c r="B30" s="44"/>
      <c r="C30" s="44"/>
      <c r="D30" s="44"/>
      <c r="E30" s="44"/>
      <c r="F30" s="44"/>
      <c r="G30" s="44"/>
    </row>
    <row r="31" spans="2:9" x14ac:dyDescent="0.3">
      <c r="B31" s="44"/>
      <c r="C31" s="44"/>
      <c r="D31" s="44"/>
      <c r="E31" s="44"/>
      <c r="F31" s="44"/>
      <c r="G31" s="44"/>
    </row>
    <row r="32" spans="2:9" x14ac:dyDescent="0.3">
      <c r="B32" s="44"/>
      <c r="C32" s="44"/>
      <c r="D32" s="44"/>
      <c r="E32" s="44"/>
      <c r="F32" s="44"/>
      <c r="G32" s="44"/>
    </row>
    <row r="33" spans="2:7" x14ac:dyDescent="0.3">
      <c r="B33" s="44"/>
      <c r="C33" s="44"/>
      <c r="D33" s="44"/>
      <c r="E33" s="44"/>
      <c r="F33" s="44"/>
      <c r="G33" s="44"/>
    </row>
    <row r="34" spans="2:7" x14ac:dyDescent="0.3">
      <c r="B34" s="44"/>
      <c r="C34" s="44"/>
      <c r="D34" s="44"/>
      <c r="E34" s="44"/>
      <c r="F34" s="44"/>
      <c r="G34" s="44"/>
    </row>
    <row r="35" spans="2:7" x14ac:dyDescent="0.3">
      <c r="B35" s="44"/>
      <c r="C35" s="44"/>
      <c r="D35" s="44"/>
      <c r="E35" s="44"/>
      <c r="F35" s="44"/>
      <c r="G35" s="44"/>
    </row>
    <row r="36" spans="2:7" x14ac:dyDescent="0.3">
      <c r="B36" s="44"/>
      <c r="C36" s="44"/>
      <c r="D36" s="44"/>
      <c r="E36" s="44"/>
      <c r="F36" s="44"/>
      <c r="G36" s="44"/>
    </row>
    <row r="37" spans="2:7" x14ac:dyDescent="0.3">
      <c r="B37" s="44"/>
      <c r="C37" s="44"/>
      <c r="D37" s="44"/>
      <c r="E37" s="44"/>
      <c r="F37" s="44"/>
      <c r="G37" s="44"/>
    </row>
    <row r="38" spans="2:7" x14ac:dyDescent="0.3">
      <c r="B38" s="44"/>
      <c r="C38" s="44"/>
      <c r="D38" s="44"/>
      <c r="E38" s="44"/>
      <c r="F38" s="44"/>
      <c r="G38" s="44"/>
    </row>
    <row r="39" spans="2:7" x14ac:dyDescent="0.3">
      <c r="B39" s="44"/>
      <c r="C39" s="44"/>
      <c r="D39" s="44"/>
      <c r="E39" s="44"/>
      <c r="F39" s="44"/>
      <c r="G39" s="44"/>
    </row>
    <row r="40" spans="2:7" x14ac:dyDescent="0.3">
      <c r="B40" s="44"/>
      <c r="C40" s="44"/>
      <c r="D40" s="44"/>
      <c r="E40" s="44"/>
      <c r="F40" s="44"/>
      <c r="G40" s="44"/>
    </row>
    <row r="41" spans="2:7" x14ac:dyDescent="0.3">
      <c r="B41" s="44"/>
      <c r="C41" s="44"/>
      <c r="D41" s="44"/>
      <c r="E41" s="44"/>
      <c r="F41" s="44"/>
      <c r="G41" s="44"/>
    </row>
    <row r="42" spans="2:7" x14ac:dyDescent="0.3">
      <c r="B42" s="44"/>
      <c r="C42" s="44"/>
      <c r="D42" s="44"/>
      <c r="E42" s="44"/>
      <c r="F42" s="44"/>
      <c r="G42" s="44"/>
    </row>
    <row r="43" spans="2:7" x14ac:dyDescent="0.3">
      <c r="B43" s="44"/>
      <c r="C43" s="44"/>
      <c r="D43" s="44"/>
      <c r="E43" s="44"/>
      <c r="F43" s="44"/>
      <c r="G43" s="44"/>
    </row>
    <row r="44" spans="2:7" x14ac:dyDescent="0.3">
      <c r="B44" s="44"/>
      <c r="C44" s="44"/>
      <c r="D44" s="44"/>
      <c r="E44" s="44"/>
      <c r="F44" s="44"/>
      <c r="G44" s="44"/>
    </row>
    <row r="45" spans="2:7" x14ac:dyDescent="0.3">
      <c r="B45" s="44"/>
      <c r="C45" s="44"/>
      <c r="D45" s="44"/>
      <c r="E45" s="44"/>
      <c r="F45" s="44"/>
      <c r="G45" s="44"/>
    </row>
    <row r="46" spans="2:7" x14ac:dyDescent="0.3">
      <c r="B46" s="44"/>
      <c r="C46" s="44"/>
      <c r="D46" s="44"/>
      <c r="E46" s="44"/>
      <c r="F46" s="44"/>
      <c r="G46" s="44"/>
    </row>
    <row r="47" spans="2:7" x14ac:dyDescent="0.3">
      <c r="B47" s="44"/>
      <c r="C47" s="44"/>
      <c r="D47" s="44"/>
      <c r="E47" s="44"/>
      <c r="F47" s="44"/>
      <c r="G47" s="44"/>
    </row>
    <row r="48" spans="2:7" x14ac:dyDescent="0.3">
      <c r="B48" s="44"/>
      <c r="C48" s="44"/>
      <c r="D48" s="44"/>
      <c r="E48" s="44"/>
      <c r="F48" s="44"/>
      <c r="G48" s="44"/>
    </row>
    <row r="49" spans="2:7" x14ac:dyDescent="0.3">
      <c r="B49" s="44"/>
      <c r="C49" s="44"/>
      <c r="D49" s="44"/>
      <c r="E49" s="44"/>
      <c r="F49" s="44"/>
      <c r="G49" s="44"/>
    </row>
    <row r="50" spans="2:7" x14ac:dyDescent="0.3">
      <c r="B50" s="44"/>
      <c r="C50" s="44"/>
      <c r="D50" s="44"/>
      <c r="E50" s="44"/>
      <c r="F50" s="44"/>
      <c r="G50" s="44"/>
    </row>
    <row r="51" spans="2:7" x14ac:dyDescent="0.3">
      <c r="B51" s="44"/>
      <c r="C51" s="44"/>
      <c r="D51" s="44"/>
      <c r="E51" s="44"/>
      <c r="F51" s="44"/>
      <c r="G51" s="44"/>
    </row>
    <row r="52" spans="2:7" x14ac:dyDescent="0.3">
      <c r="B52" s="44"/>
      <c r="C52" s="44"/>
      <c r="D52" s="44"/>
      <c r="E52" s="44"/>
      <c r="F52" s="44"/>
      <c r="G52" s="44"/>
    </row>
    <row r="53" spans="2:7" x14ac:dyDescent="0.3">
      <c r="B53" s="44"/>
      <c r="C53" s="44"/>
      <c r="D53" s="44"/>
      <c r="E53" s="44"/>
      <c r="F53" s="44"/>
      <c r="G53" s="44"/>
    </row>
    <row r="54" spans="2:7" x14ac:dyDescent="0.3">
      <c r="B54" s="44"/>
      <c r="C54" s="44"/>
      <c r="D54" s="44"/>
      <c r="E54" s="44"/>
      <c r="F54" s="44"/>
      <c r="G54" s="44"/>
    </row>
    <row r="55" spans="2:7" x14ac:dyDescent="0.3">
      <c r="B55" s="44"/>
      <c r="C55" s="44"/>
      <c r="D55" s="44"/>
      <c r="E55" s="44"/>
      <c r="F55" s="44"/>
      <c r="G55" s="44"/>
    </row>
    <row r="56" spans="2:7" x14ac:dyDescent="0.3">
      <c r="B56" s="44"/>
      <c r="C56" s="44"/>
      <c r="D56" s="44"/>
      <c r="E56" s="44"/>
      <c r="F56" s="44"/>
      <c r="G56" s="44"/>
    </row>
    <row r="57" spans="2:7" x14ac:dyDescent="0.3">
      <c r="B57" s="44"/>
      <c r="C57" s="44"/>
      <c r="D57" s="44"/>
      <c r="E57" s="44"/>
      <c r="F57" s="44"/>
      <c r="G57" s="44"/>
    </row>
    <row r="58" spans="2:7" x14ac:dyDescent="0.3">
      <c r="B58" s="44"/>
      <c r="C58" s="44"/>
      <c r="D58" s="44"/>
      <c r="E58" s="44"/>
      <c r="F58" s="44"/>
      <c r="G58" s="44"/>
    </row>
    <row r="59" spans="2:7" x14ac:dyDescent="0.3">
      <c r="B59" s="44"/>
      <c r="C59" s="44"/>
      <c r="D59" s="44"/>
      <c r="E59" s="44"/>
      <c r="F59" s="44"/>
      <c r="G59" s="44"/>
    </row>
    <row r="60" spans="2:7" x14ac:dyDescent="0.3">
      <c r="B60" s="44"/>
      <c r="C60" s="44"/>
      <c r="D60" s="44"/>
      <c r="E60" s="44"/>
      <c r="F60" s="44"/>
      <c r="G60" s="44"/>
    </row>
    <row r="61" spans="2:7" x14ac:dyDescent="0.3">
      <c r="B61" s="44"/>
      <c r="C61" s="44"/>
      <c r="D61" s="44"/>
      <c r="E61" s="44"/>
      <c r="F61" s="44"/>
      <c r="G61" s="44"/>
    </row>
    <row r="62" spans="2:7" x14ac:dyDescent="0.3">
      <c r="B62" s="44"/>
      <c r="C62" s="44"/>
      <c r="D62" s="44"/>
      <c r="E62" s="44"/>
      <c r="F62" s="44"/>
      <c r="G62" s="44"/>
    </row>
    <row r="63" spans="2:7" x14ac:dyDescent="0.3">
      <c r="B63" s="44"/>
      <c r="C63" s="44"/>
      <c r="D63" s="44"/>
      <c r="E63" s="44"/>
      <c r="F63" s="44"/>
      <c r="G63" s="44"/>
    </row>
    <row r="64" spans="2:7" x14ac:dyDescent="0.3">
      <c r="B64" s="44"/>
      <c r="C64" s="44"/>
      <c r="D64" s="44"/>
      <c r="E64" s="44"/>
      <c r="F64" s="44"/>
      <c r="G64" s="44"/>
    </row>
    <row r="65" spans="2:7" x14ac:dyDescent="0.3">
      <c r="B65" s="44"/>
      <c r="C65" s="44"/>
      <c r="D65" s="44"/>
      <c r="E65" s="44"/>
      <c r="F65" s="44"/>
      <c r="G65" s="44"/>
    </row>
    <row r="66" spans="2:7" x14ac:dyDescent="0.3">
      <c r="B66" s="44"/>
      <c r="C66" s="44"/>
      <c r="D66" s="44"/>
      <c r="E66" s="44"/>
      <c r="F66" s="44"/>
      <c r="G66" s="44"/>
    </row>
    <row r="67" spans="2:7" x14ac:dyDescent="0.3">
      <c r="B67" s="44"/>
      <c r="C67" s="44"/>
      <c r="D67" s="44"/>
      <c r="E67" s="44"/>
      <c r="F67" s="44"/>
      <c r="G67" s="44"/>
    </row>
  </sheetData>
  <mergeCells count="12">
    <mergeCell ref="C17:C19"/>
    <mergeCell ref="B14:B19"/>
    <mergeCell ref="E3:I3"/>
    <mergeCell ref="C20:C22"/>
    <mergeCell ref="C23:C25"/>
    <mergeCell ref="B20:B25"/>
    <mergeCell ref="C5:C7"/>
    <mergeCell ref="C8:C10"/>
    <mergeCell ref="B5:B10"/>
    <mergeCell ref="C11:C13"/>
    <mergeCell ref="B11:B13"/>
    <mergeCell ref="C14:C16"/>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9251-D42D-4DD3-B893-9F69236A1595}">
  <dimension ref="B2:O58"/>
  <sheetViews>
    <sheetView workbookViewId="0">
      <selection activeCell="I32" sqref="I32"/>
    </sheetView>
  </sheetViews>
  <sheetFormatPr defaultRowHeight="14.4" x14ac:dyDescent="0.3"/>
  <cols>
    <col min="2" max="2" width="14.33203125" bestFit="1" customWidth="1"/>
    <col min="3" max="3" width="12.21875" bestFit="1" customWidth="1"/>
    <col min="4" max="4" width="10.6640625" bestFit="1" customWidth="1"/>
    <col min="9" max="9" width="14" bestFit="1" customWidth="1"/>
    <col min="10" max="10" width="17.77734375" bestFit="1" customWidth="1"/>
    <col min="11" max="11" width="17.77734375" customWidth="1"/>
    <col min="12" max="12" width="14" bestFit="1" customWidth="1"/>
    <col min="13" max="13" width="17.77734375" bestFit="1" customWidth="1"/>
  </cols>
  <sheetData>
    <row r="2" spans="2:15" x14ac:dyDescent="0.3">
      <c r="E2" s="214" t="s">
        <v>49</v>
      </c>
      <c r="F2" s="215"/>
      <c r="G2" s="215"/>
      <c r="H2" s="215"/>
      <c r="I2" s="215"/>
      <c r="J2" s="215"/>
      <c r="K2" s="215"/>
      <c r="L2" s="215"/>
      <c r="M2" s="215"/>
      <c r="N2" s="215"/>
      <c r="O2" s="216"/>
    </row>
    <row r="3" spans="2:15" ht="28.8" customHeight="1" x14ac:dyDescent="0.3">
      <c r="E3" s="250" t="s">
        <v>50</v>
      </c>
      <c r="F3" s="248" t="s">
        <v>91</v>
      </c>
      <c r="G3" s="248" t="s">
        <v>97</v>
      </c>
      <c r="H3" s="252" t="s">
        <v>1</v>
      </c>
      <c r="I3" s="253"/>
      <c r="J3" s="254"/>
      <c r="K3" s="214" t="s">
        <v>2</v>
      </c>
      <c r="L3" s="215"/>
      <c r="M3" s="216"/>
      <c r="N3" s="250" t="s">
        <v>81</v>
      </c>
      <c r="O3" s="250" t="s">
        <v>89</v>
      </c>
    </row>
    <row r="4" spans="2:15" x14ac:dyDescent="0.3">
      <c r="B4" s="1" t="s">
        <v>51</v>
      </c>
      <c r="C4" s="1" t="s">
        <v>48</v>
      </c>
      <c r="D4" s="39" t="s">
        <v>24</v>
      </c>
      <c r="E4" s="251"/>
      <c r="F4" s="249"/>
      <c r="G4" s="249"/>
      <c r="H4" s="119" t="s">
        <v>92</v>
      </c>
      <c r="I4" s="60" t="s">
        <v>77</v>
      </c>
      <c r="J4" s="60" t="s">
        <v>78</v>
      </c>
      <c r="K4" s="60" t="s">
        <v>92</v>
      </c>
      <c r="L4" s="60" t="s">
        <v>77</v>
      </c>
      <c r="M4" s="60" t="s">
        <v>78</v>
      </c>
      <c r="N4" s="251"/>
      <c r="O4" s="251"/>
    </row>
    <row r="5" spans="2:15" ht="14.4" customHeight="1" x14ac:dyDescent="0.3">
      <c r="B5" s="192" t="s">
        <v>21</v>
      </c>
      <c r="C5" s="230" t="s">
        <v>80</v>
      </c>
      <c r="D5" s="54">
        <v>1</v>
      </c>
      <c r="E5" s="54">
        <v>10</v>
      </c>
      <c r="F5" s="113">
        <v>350</v>
      </c>
      <c r="G5" s="242">
        <v>1.7</v>
      </c>
      <c r="H5" s="245">
        <v>1</v>
      </c>
      <c r="I5" s="110">
        <f>F5*$H$5</f>
        <v>350</v>
      </c>
      <c r="J5" s="105">
        <f>I5/$G$5</f>
        <v>205.88235294117646</v>
      </c>
      <c r="K5" s="245">
        <v>1</v>
      </c>
      <c r="L5" s="110">
        <f>F5*$K$5</f>
        <v>350</v>
      </c>
      <c r="M5" s="105">
        <f>L5/$G$5</f>
        <v>205.88235294117646</v>
      </c>
      <c r="N5" s="239">
        <v>70</v>
      </c>
      <c r="O5" s="230" t="s">
        <v>25</v>
      </c>
    </row>
    <row r="6" spans="2:15" x14ac:dyDescent="0.3">
      <c r="B6" s="193"/>
      <c r="C6" s="231"/>
      <c r="D6" s="55">
        <v>2</v>
      </c>
      <c r="E6" s="55">
        <v>25</v>
      </c>
      <c r="F6" s="114">
        <v>700</v>
      </c>
      <c r="G6" s="243"/>
      <c r="H6" s="246"/>
      <c r="I6" s="111">
        <f>F6*$H$5</f>
        <v>700</v>
      </c>
      <c r="J6" s="106">
        <f>I6/$G$5</f>
        <v>411.76470588235293</v>
      </c>
      <c r="K6" s="246"/>
      <c r="L6" s="111">
        <f t="shared" ref="L6:L7" si="0">F6*$K$5</f>
        <v>700</v>
      </c>
      <c r="M6" s="106">
        <f t="shared" ref="M6:M7" si="1">L6/$G$5</f>
        <v>411.76470588235293</v>
      </c>
      <c r="N6" s="240"/>
      <c r="O6" s="231"/>
    </row>
    <row r="7" spans="2:15" x14ac:dyDescent="0.3">
      <c r="B7" s="193"/>
      <c r="C7" s="231"/>
      <c r="D7" s="56">
        <v>3</v>
      </c>
      <c r="E7" s="56">
        <v>50</v>
      </c>
      <c r="F7" s="115">
        <v>1250</v>
      </c>
      <c r="G7" s="244"/>
      <c r="H7" s="246"/>
      <c r="I7" s="111">
        <f>F7*$H$5</f>
        <v>1250</v>
      </c>
      <c r="J7" s="107">
        <f>I7/$G$5</f>
        <v>735.2941176470589</v>
      </c>
      <c r="K7" s="247"/>
      <c r="L7" s="112">
        <f t="shared" si="0"/>
        <v>1250</v>
      </c>
      <c r="M7" s="107">
        <f t="shared" si="1"/>
        <v>735.2941176470589</v>
      </c>
      <c r="N7" s="241"/>
      <c r="O7" s="232"/>
    </row>
    <row r="8" spans="2:15" x14ac:dyDescent="0.3">
      <c r="B8" s="193"/>
      <c r="C8" s="236" t="s">
        <v>82</v>
      </c>
      <c r="D8" s="55">
        <v>1</v>
      </c>
      <c r="E8" s="55">
        <v>10</v>
      </c>
      <c r="F8" s="114">
        <v>560</v>
      </c>
      <c r="G8" s="243">
        <v>1.7</v>
      </c>
      <c r="H8" s="245">
        <v>1</v>
      </c>
      <c r="I8" s="110">
        <f>F8*$H$8</f>
        <v>560</v>
      </c>
      <c r="J8" s="106">
        <f>I8/$G$8</f>
        <v>329.41176470588238</v>
      </c>
      <c r="K8" s="245">
        <v>1</v>
      </c>
      <c r="L8" s="110">
        <f>F8*$K$8</f>
        <v>560</v>
      </c>
      <c r="M8" s="108">
        <f>L8/$G$8</f>
        <v>329.41176470588238</v>
      </c>
      <c r="N8" s="239">
        <v>55</v>
      </c>
      <c r="O8" s="231" t="s">
        <v>25</v>
      </c>
    </row>
    <row r="9" spans="2:15" x14ac:dyDescent="0.3">
      <c r="B9" s="193"/>
      <c r="C9" s="237"/>
      <c r="D9" s="55">
        <v>2</v>
      </c>
      <c r="E9" s="55">
        <v>25</v>
      </c>
      <c r="F9" s="114">
        <v>1150</v>
      </c>
      <c r="G9" s="243"/>
      <c r="H9" s="246"/>
      <c r="I9" s="111">
        <f t="shared" ref="I9:I10" si="2">F9*$H$8</f>
        <v>1150</v>
      </c>
      <c r="J9" s="106">
        <f t="shared" ref="J9:J10" si="3">I9/$G$8</f>
        <v>676.47058823529414</v>
      </c>
      <c r="K9" s="246"/>
      <c r="L9" s="111">
        <f t="shared" ref="L9:L10" si="4">F9*$K$8</f>
        <v>1150</v>
      </c>
      <c r="M9" s="108">
        <f t="shared" ref="M9:M10" si="5">L9/$G$8</f>
        <v>676.47058823529414</v>
      </c>
      <c r="N9" s="240"/>
      <c r="O9" s="231"/>
    </row>
    <row r="10" spans="2:15" x14ac:dyDescent="0.3">
      <c r="B10" s="193"/>
      <c r="C10" s="238"/>
      <c r="D10" s="56">
        <v>3</v>
      </c>
      <c r="E10" s="56">
        <v>50</v>
      </c>
      <c r="F10" s="115">
        <v>2000</v>
      </c>
      <c r="G10" s="244"/>
      <c r="H10" s="247"/>
      <c r="I10" s="112">
        <f t="shared" si="2"/>
        <v>2000</v>
      </c>
      <c r="J10" s="107">
        <f t="shared" si="3"/>
        <v>1176.4705882352941</v>
      </c>
      <c r="K10" s="247"/>
      <c r="L10" s="112">
        <f t="shared" si="4"/>
        <v>2000</v>
      </c>
      <c r="M10" s="109">
        <f t="shared" si="5"/>
        <v>1176.4705882352941</v>
      </c>
      <c r="N10" s="241"/>
      <c r="O10" s="231"/>
    </row>
    <row r="11" spans="2:15" x14ac:dyDescent="0.3">
      <c r="B11" s="193"/>
      <c r="C11" s="230" t="s">
        <v>83</v>
      </c>
      <c r="D11" s="54">
        <v>1</v>
      </c>
      <c r="E11" s="54">
        <v>20</v>
      </c>
      <c r="F11" s="113">
        <v>1300</v>
      </c>
      <c r="G11" s="242">
        <v>1.7</v>
      </c>
      <c r="H11" s="245">
        <v>1</v>
      </c>
      <c r="I11" s="110">
        <f>F11*$H$11</f>
        <v>1300</v>
      </c>
      <c r="J11" s="106">
        <f>I11/$G$11</f>
        <v>764.70588235294122</v>
      </c>
      <c r="K11" s="245">
        <v>1</v>
      </c>
      <c r="L11" s="110">
        <f>F11*$K$11</f>
        <v>1300</v>
      </c>
      <c r="M11" s="108">
        <f>L11/$G$11</f>
        <v>764.70588235294122</v>
      </c>
      <c r="N11" s="240">
        <v>70</v>
      </c>
      <c r="O11" s="230" t="s">
        <v>25</v>
      </c>
    </row>
    <row r="12" spans="2:15" x14ac:dyDescent="0.3">
      <c r="B12" s="193"/>
      <c r="C12" s="231"/>
      <c r="D12" s="55">
        <v>2</v>
      </c>
      <c r="E12" s="55">
        <v>50</v>
      </c>
      <c r="F12" s="114">
        <v>2550</v>
      </c>
      <c r="G12" s="243"/>
      <c r="H12" s="246"/>
      <c r="I12" s="111">
        <f t="shared" ref="I12:I13" si="6">F12*$H$11</f>
        <v>2550</v>
      </c>
      <c r="J12" s="106">
        <f t="shared" ref="J12:J13" si="7">I12/$G$11</f>
        <v>1500</v>
      </c>
      <c r="K12" s="246"/>
      <c r="L12" s="111">
        <f t="shared" ref="L12:L13" si="8">F12*$K$11</f>
        <v>2550</v>
      </c>
      <c r="M12" s="108">
        <f t="shared" ref="M12:M13" si="9">L12/$G$11</f>
        <v>1500</v>
      </c>
      <c r="N12" s="240"/>
      <c r="O12" s="231"/>
    </row>
    <row r="13" spans="2:15" x14ac:dyDescent="0.3">
      <c r="B13" s="193"/>
      <c r="C13" s="232"/>
      <c r="D13" s="56">
        <v>3</v>
      </c>
      <c r="E13" s="56">
        <v>95</v>
      </c>
      <c r="F13" s="115">
        <v>4450</v>
      </c>
      <c r="G13" s="244"/>
      <c r="H13" s="247"/>
      <c r="I13" s="112">
        <f t="shared" si="6"/>
        <v>4450</v>
      </c>
      <c r="J13" s="107">
        <f t="shared" si="7"/>
        <v>2617.6470588235293</v>
      </c>
      <c r="K13" s="247"/>
      <c r="L13" s="112">
        <f t="shared" si="8"/>
        <v>4450</v>
      </c>
      <c r="M13" s="109">
        <f t="shared" si="9"/>
        <v>2617.6470588235293</v>
      </c>
      <c r="N13" s="240"/>
      <c r="O13" s="231"/>
    </row>
    <row r="14" spans="2:15" x14ac:dyDescent="0.3">
      <c r="B14" s="193"/>
      <c r="C14" s="230" t="s">
        <v>84</v>
      </c>
      <c r="D14" s="54">
        <v>1</v>
      </c>
      <c r="E14" s="54">
        <v>20</v>
      </c>
      <c r="F14" s="113">
        <v>630</v>
      </c>
      <c r="G14" s="242">
        <v>2.5</v>
      </c>
      <c r="H14" s="245">
        <v>1</v>
      </c>
      <c r="I14" s="110">
        <f>F14*$H$14</f>
        <v>630</v>
      </c>
      <c r="J14" s="106">
        <f>I14/$G$14</f>
        <v>252</v>
      </c>
      <c r="K14" s="245">
        <v>1.4</v>
      </c>
      <c r="L14" s="110">
        <f>F14*$K$14</f>
        <v>882</v>
      </c>
      <c r="M14" s="108">
        <f>L14/$G$14</f>
        <v>352.8</v>
      </c>
      <c r="N14" s="239">
        <v>70</v>
      </c>
      <c r="O14" s="230" t="s">
        <v>25</v>
      </c>
    </row>
    <row r="15" spans="2:15" x14ac:dyDescent="0.3">
      <c r="B15" s="193"/>
      <c r="C15" s="231"/>
      <c r="D15" s="55">
        <v>2</v>
      </c>
      <c r="E15" s="55">
        <v>50</v>
      </c>
      <c r="F15" s="114">
        <v>1300</v>
      </c>
      <c r="G15" s="243"/>
      <c r="H15" s="246"/>
      <c r="I15" s="111">
        <f t="shared" ref="I15:I16" si="10">F15*$H$14</f>
        <v>1300</v>
      </c>
      <c r="J15" s="106">
        <f t="shared" ref="J15:J16" si="11">I15/$G$14</f>
        <v>520</v>
      </c>
      <c r="K15" s="246"/>
      <c r="L15" s="111">
        <f t="shared" ref="L15:L16" si="12">F15*$K$14</f>
        <v>1819.9999999999998</v>
      </c>
      <c r="M15" s="108">
        <f t="shared" ref="M15:M16" si="13">L15/$G$14</f>
        <v>727.99999999999989</v>
      </c>
      <c r="N15" s="240"/>
      <c r="O15" s="231"/>
    </row>
    <row r="16" spans="2:15" x14ac:dyDescent="0.3">
      <c r="B16" s="193"/>
      <c r="C16" s="232"/>
      <c r="D16" s="56">
        <v>3</v>
      </c>
      <c r="E16" s="56">
        <v>95</v>
      </c>
      <c r="F16" s="115">
        <v>2250</v>
      </c>
      <c r="G16" s="244"/>
      <c r="H16" s="247"/>
      <c r="I16" s="112">
        <f t="shared" si="10"/>
        <v>2250</v>
      </c>
      <c r="J16" s="107">
        <f t="shared" si="11"/>
        <v>900</v>
      </c>
      <c r="K16" s="247"/>
      <c r="L16" s="112">
        <f t="shared" si="12"/>
        <v>3150</v>
      </c>
      <c r="M16" s="109">
        <f t="shared" si="13"/>
        <v>1260</v>
      </c>
      <c r="N16" s="241"/>
      <c r="O16" s="231"/>
    </row>
    <row r="17" spans="2:15" x14ac:dyDescent="0.3">
      <c r="B17" s="193"/>
      <c r="C17" s="230" t="s">
        <v>85</v>
      </c>
      <c r="D17" s="54">
        <v>1</v>
      </c>
      <c r="E17" s="54">
        <v>20</v>
      </c>
      <c r="F17" s="113">
        <v>420</v>
      </c>
      <c r="G17" s="242">
        <v>1.7</v>
      </c>
      <c r="H17" s="245">
        <v>1.4</v>
      </c>
      <c r="I17" s="110">
        <f>F17*$H$17</f>
        <v>588</v>
      </c>
      <c r="J17" s="106">
        <f>I17/$G$17</f>
        <v>345.88235294117646</v>
      </c>
      <c r="K17" s="245">
        <v>1</v>
      </c>
      <c r="L17" s="110">
        <f>F17*$K$17</f>
        <v>420</v>
      </c>
      <c r="M17" s="108">
        <f>L17/$G$17</f>
        <v>247.05882352941177</v>
      </c>
      <c r="N17" s="240">
        <v>70</v>
      </c>
      <c r="O17" s="230" t="s">
        <v>25</v>
      </c>
    </row>
    <row r="18" spans="2:15" x14ac:dyDescent="0.3">
      <c r="B18" s="193"/>
      <c r="C18" s="231"/>
      <c r="D18" s="55">
        <v>2</v>
      </c>
      <c r="E18" s="55">
        <v>50</v>
      </c>
      <c r="F18" s="114">
        <v>840</v>
      </c>
      <c r="G18" s="243"/>
      <c r="H18" s="246"/>
      <c r="I18" s="111">
        <f t="shared" ref="I18:I19" si="14">F18*$H$17</f>
        <v>1176</v>
      </c>
      <c r="J18" s="106">
        <f t="shared" ref="J18:J19" si="15">I18/$G$17</f>
        <v>691.76470588235293</v>
      </c>
      <c r="K18" s="246"/>
      <c r="L18" s="111">
        <f t="shared" ref="L18:L19" si="16">F18*$K$17</f>
        <v>840</v>
      </c>
      <c r="M18" s="108">
        <f t="shared" ref="M18:M19" si="17">L18/$G$17</f>
        <v>494.11764705882354</v>
      </c>
      <c r="N18" s="240"/>
      <c r="O18" s="231"/>
    </row>
    <row r="19" spans="2:15" x14ac:dyDescent="0.3">
      <c r="B19" s="193"/>
      <c r="C19" s="232"/>
      <c r="D19" s="56">
        <v>3</v>
      </c>
      <c r="E19" s="56">
        <v>95</v>
      </c>
      <c r="F19" s="115">
        <v>1500</v>
      </c>
      <c r="G19" s="244"/>
      <c r="H19" s="247"/>
      <c r="I19" s="112">
        <f t="shared" si="14"/>
        <v>2100</v>
      </c>
      <c r="J19" s="107">
        <f t="shared" si="15"/>
        <v>1235.2941176470588</v>
      </c>
      <c r="K19" s="247"/>
      <c r="L19" s="112">
        <f t="shared" si="16"/>
        <v>1500</v>
      </c>
      <c r="M19" s="109">
        <f t="shared" si="17"/>
        <v>882.35294117647061</v>
      </c>
      <c r="N19" s="240"/>
      <c r="O19" s="231"/>
    </row>
    <row r="20" spans="2:15" x14ac:dyDescent="0.3">
      <c r="B20" s="193"/>
      <c r="C20" s="230" t="s">
        <v>86</v>
      </c>
      <c r="D20" s="54">
        <v>1</v>
      </c>
      <c r="E20" s="54">
        <v>20</v>
      </c>
      <c r="F20" s="113">
        <v>2100</v>
      </c>
      <c r="G20" s="242">
        <v>3.3</v>
      </c>
      <c r="H20" s="245">
        <v>1</v>
      </c>
      <c r="I20" s="110">
        <f>F20*$H$20</f>
        <v>2100</v>
      </c>
      <c r="J20" s="106">
        <f>I20/$G$20</f>
        <v>636.36363636363637</v>
      </c>
      <c r="K20" s="245">
        <v>1</v>
      </c>
      <c r="L20" s="110">
        <f>F20*$K$20</f>
        <v>2100</v>
      </c>
      <c r="M20" s="108">
        <f>L20/$G$20</f>
        <v>636.36363636363637</v>
      </c>
      <c r="N20" s="239">
        <v>55</v>
      </c>
      <c r="O20" s="230">
        <v>6</v>
      </c>
    </row>
    <row r="21" spans="2:15" x14ac:dyDescent="0.3">
      <c r="B21" s="193"/>
      <c r="C21" s="231"/>
      <c r="D21" s="55">
        <v>2</v>
      </c>
      <c r="E21" s="55">
        <v>50</v>
      </c>
      <c r="F21" s="114">
        <v>4200</v>
      </c>
      <c r="G21" s="243"/>
      <c r="H21" s="246"/>
      <c r="I21" s="111">
        <f t="shared" ref="I21:I22" si="18">F21*$H$20</f>
        <v>4200</v>
      </c>
      <c r="J21" s="106">
        <f t="shared" ref="J21:J22" si="19">I21/$G$20</f>
        <v>1272.7272727272727</v>
      </c>
      <c r="K21" s="246"/>
      <c r="L21" s="111">
        <f t="shared" ref="L21:L22" si="20">F21*$K$20</f>
        <v>4200</v>
      </c>
      <c r="M21" s="108">
        <f t="shared" ref="M21:M22" si="21">L21/$G$20</f>
        <v>1272.7272727272727</v>
      </c>
      <c r="N21" s="240"/>
      <c r="O21" s="231"/>
    </row>
    <row r="22" spans="2:15" x14ac:dyDescent="0.3">
      <c r="B22" s="193"/>
      <c r="C22" s="232"/>
      <c r="D22" s="56">
        <v>3</v>
      </c>
      <c r="E22" s="56">
        <v>95</v>
      </c>
      <c r="F22" s="115">
        <v>7400</v>
      </c>
      <c r="G22" s="244"/>
      <c r="H22" s="247"/>
      <c r="I22" s="112">
        <f t="shared" si="18"/>
        <v>7400</v>
      </c>
      <c r="J22" s="107">
        <f t="shared" si="19"/>
        <v>2242.4242424242425</v>
      </c>
      <c r="K22" s="247"/>
      <c r="L22" s="112">
        <f t="shared" si="20"/>
        <v>7400</v>
      </c>
      <c r="M22" s="109">
        <f t="shared" si="21"/>
        <v>2242.4242424242425</v>
      </c>
      <c r="N22" s="240"/>
      <c r="O22" s="231"/>
    </row>
    <row r="23" spans="2:15" x14ac:dyDescent="0.3">
      <c r="B23" s="193"/>
      <c r="C23" s="230" t="s">
        <v>87</v>
      </c>
      <c r="D23" s="54">
        <v>1</v>
      </c>
      <c r="E23" s="54">
        <v>50</v>
      </c>
      <c r="F23" s="113">
        <v>32400</v>
      </c>
      <c r="G23" s="242">
        <v>37.5</v>
      </c>
      <c r="H23" s="245">
        <v>0.15</v>
      </c>
      <c r="I23" s="110">
        <f>F23*$H$23</f>
        <v>4860</v>
      </c>
      <c r="J23" s="106">
        <f>I23/$G$23</f>
        <v>129.6</v>
      </c>
      <c r="K23" s="245">
        <v>1</v>
      </c>
      <c r="L23" s="110">
        <f>F23*$K$23</f>
        <v>32400</v>
      </c>
      <c r="M23" s="108">
        <f>L23/$G$23</f>
        <v>864</v>
      </c>
      <c r="N23" s="239">
        <v>70</v>
      </c>
      <c r="O23" s="230">
        <v>20</v>
      </c>
    </row>
    <row r="24" spans="2:15" x14ac:dyDescent="0.3">
      <c r="B24" s="193"/>
      <c r="C24" s="231"/>
      <c r="D24" s="55">
        <v>2</v>
      </c>
      <c r="E24" s="55">
        <v>175</v>
      </c>
      <c r="F24" s="114">
        <v>64800</v>
      </c>
      <c r="G24" s="243"/>
      <c r="H24" s="246"/>
      <c r="I24" s="111">
        <f t="shared" ref="I24:I25" si="22">F24*$H$23</f>
        <v>9720</v>
      </c>
      <c r="J24" s="106">
        <f t="shared" ref="J24:J25" si="23">I24/$G$23</f>
        <v>259.2</v>
      </c>
      <c r="K24" s="246"/>
      <c r="L24" s="111">
        <f t="shared" ref="L24:L25" si="24">F24*$K$23</f>
        <v>64800</v>
      </c>
      <c r="M24" s="108">
        <f t="shared" ref="M24:M25" si="25">L24/$G$23</f>
        <v>1728</v>
      </c>
      <c r="N24" s="240"/>
      <c r="O24" s="231"/>
    </row>
    <row r="25" spans="2:15" x14ac:dyDescent="0.3">
      <c r="B25" s="193"/>
      <c r="C25" s="232"/>
      <c r="D25" s="56">
        <v>3</v>
      </c>
      <c r="E25" s="56">
        <v>335</v>
      </c>
      <c r="F25" s="115">
        <v>112800</v>
      </c>
      <c r="G25" s="244"/>
      <c r="H25" s="247"/>
      <c r="I25" s="112">
        <f t="shared" si="22"/>
        <v>16920</v>
      </c>
      <c r="J25" s="107">
        <f t="shared" si="23"/>
        <v>451.2</v>
      </c>
      <c r="K25" s="247"/>
      <c r="L25" s="112">
        <f t="shared" si="24"/>
        <v>112800</v>
      </c>
      <c r="M25" s="109">
        <f t="shared" si="25"/>
        <v>3008</v>
      </c>
      <c r="N25" s="240"/>
      <c r="O25" s="231"/>
    </row>
    <row r="26" spans="2:15" x14ac:dyDescent="0.3">
      <c r="B26" s="193"/>
      <c r="C26" s="236" t="s">
        <v>88</v>
      </c>
      <c r="D26" s="54">
        <v>1</v>
      </c>
      <c r="E26" s="54">
        <v>20</v>
      </c>
      <c r="F26" s="113">
        <v>1150</v>
      </c>
      <c r="G26" s="242">
        <v>2.5</v>
      </c>
      <c r="H26" s="245">
        <v>0.9</v>
      </c>
      <c r="I26" s="110">
        <f>F26*$H$26</f>
        <v>1035</v>
      </c>
      <c r="J26" s="106">
        <f>I26/$G$26</f>
        <v>414</v>
      </c>
      <c r="K26" s="245">
        <v>1.1000000000000001</v>
      </c>
      <c r="L26" s="110">
        <f>F26*$K$26</f>
        <v>1265</v>
      </c>
      <c r="M26" s="108">
        <f>L26/$G$26</f>
        <v>506</v>
      </c>
      <c r="N26" s="239">
        <v>55</v>
      </c>
      <c r="O26" s="230">
        <v>10</v>
      </c>
    </row>
    <row r="27" spans="2:15" x14ac:dyDescent="0.3">
      <c r="B27" s="193"/>
      <c r="C27" s="237"/>
      <c r="D27" s="55">
        <v>2</v>
      </c>
      <c r="E27" s="55">
        <v>50</v>
      </c>
      <c r="F27" s="114">
        <v>2250</v>
      </c>
      <c r="G27" s="243"/>
      <c r="H27" s="246"/>
      <c r="I27" s="111">
        <f t="shared" ref="I27:I28" si="26">F27*$H$26</f>
        <v>2025</v>
      </c>
      <c r="J27" s="106">
        <f t="shared" ref="J27:J28" si="27">I27/$G$26</f>
        <v>810</v>
      </c>
      <c r="K27" s="246"/>
      <c r="L27" s="111">
        <f t="shared" ref="L27:L28" si="28">F27*$K$26</f>
        <v>2475</v>
      </c>
      <c r="M27" s="108">
        <f t="shared" ref="M27:M28" si="29">L27/$G$26</f>
        <v>990</v>
      </c>
      <c r="N27" s="240"/>
      <c r="O27" s="231"/>
    </row>
    <row r="28" spans="2:15" x14ac:dyDescent="0.3">
      <c r="B28" s="193"/>
      <c r="C28" s="238"/>
      <c r="D28" s="56">
        <v>3</v>
      </c>
      <c r="E28" s="56">
        <v>95</v>
      </c>
      <c r="F28" s="115">
        <v>3950</v>
      </c>
      <c r="G28" s="244"/>
      <c r="H28" s="247"/>
      <c r="I28" s="112">
        <f t="shared" si="26"/>
        <v>3555</v>
      </c>
      <c r="J28" s="107">
        <f t="shared" si="27"/>
        <v>1422</v>
      </c>
      <c r="K28" s="247"/>
      <c r="L28" s="112">
        <f t="shared" si="28"/>
        <v>4345</v>
      </c>
      <c r="M28" s="109">
        <f t="shared" si="29"/>
        <v>1738</v>
      </c>
      <c r="N28" s="241"/>
      <c r="O28" s="232"/>
    </row>
    <row r="29" spans="2:15" x14ac:dyDescent="0.3">
      <c r="B29" s="193"/>
      <c r="C29" s="236" t="s">
        <v>90</v>
      </c>
      <c r="D29" s="54">
        <v>1</v>
      </c>
      <c r="E29" s="54">
        <v>25</v>
      </c>
      <c r="F29" s="113">
        <v>11760</v>
      </c>
      <c r="G29" s="242">
        <v>10</v>
      </c>
      <c r="H29" s="245">
        <v>1</v>
      </c>
      <c r="I29" s="110">
        <f>F29*$H$29</f>
        <v>11760</v>
      </c>
      <c r="J29" s="106">
        <f>I29/$G$29</f>
        <v>1176</v>
      </c>
      <c r="K29" s="245">
        <v>1</v>
      </c>
      <c r="L29" s="110">
        <f>F29*$K$29</f>
        <v>11760</v>
      </c>
      <c r="M29" s="108">
        <f>L29/$G$29</f>
        <v>1176</v>
      </c>
      <c r="N29" s="239">
        <v>35</v>
      </c>
      <c r="O29" s="230">
        <v>35</v>
      </c>
    </row>
    <row r="30" spans="2:15" x14ac:dyDescent="0.3">
      <c r="B30" s="193"/>
      <c r="C30" s="237"/>
      <c r="D30" s="55">
        <v>2</v>
      </c>
      <c r="E30" s="55">
        <v>65</v>
      </c>
      <c r="F30" s="114">
        <v>24000</v>
      </c>
      <c r="G30" s="243"/>
      <c r="H30" s="246"/>
      <c r="I30" s="111">
        <f t="shared" ref="I30:I31" si="30">F30*$H$29</f>
        <v>24000</v>
      </c>
      <c r="J30" s="106">
        <f t="shared" ref="J30:J31" si="31">I30/$G$29</f>
        <v>2400</v>
      </c>
      <c r="K30" s="246"/>
      <c r="L30" s="111">
        <f t="shared" ref="L30:L31" si="32">F30*$K$29</f>
        <v>24000</v>
      </c>
      <c r="M30" s="108">
        <f t="shared" ref="M30:M31" si="33">L30/$G$29</f>
        <v>2400</v>
      </c>
      <c r="N30" s="240"/>
      <c r="O30" s="231"/>
    </row>
    <row r="31" spans="2:15" x14ac:dyDescent="0.3">
      <c r="B31" s="194"/>
      <c r="C31" s="238"/>
      <c r="D31" s="56">
        <v>3</v>
      </c>
      <c r="E31" s="56">
        <v>120</v>
      </c>
      <c r="F31" s="115">
        <v>41400</v>
      </c>
      <c r="G31" s="244"/>
      <c r="H31" s="247"/>
      <c r="I31" s="112">
        <f t="shared" si="30"/>
        <v>41400</v>
      </c>
      <c r="J31" s="107">
        <f t="shared" si="31"/>
        <v>4140</v>
      </c>
      <c r="K31" s="247"/>
      <c r="L31" s="112">
        <f t="shared" si="32"/>
        <v>41400</v>
      </c>
      <c r="M31" s="109">
        <f t="shared" si="33"/>
        <v>4140</v>
      </c>
      <c r="N31" s="241"/>
      <c r="O31" s="232"/>
    </row>
    <row r="32" spans="2:15" ht="14.4" customHeight="1" x14ac:dyDescent="0.3">
      <c r="B32" s="192" t="s">
        <v>98</v>
      </c>
      <c r="C32" s="230" t="s">
        <v>93</v>
      </c>
      <c r="D32" s="54">
        <v>1</v>
      </c>
      <c r="E32" s="54">
        <v>20</v>
      </c>
      <c r="F32" s="113">
        <v>2550</v>
      </c>
      <c r="G32" s="242">
        <v>4.2</v>
      </c>
      <c r="H32" s="245">
        <v>1</v>
      </c>
      <c r="I32" s="111">
        <f>F32*$H$32</f>
        <v>2550</v>
      </c>
      <c r="J32" s="105">
        <f>I32/$G$32</f>
        <v>607.14285714285711</v>
      </c>
      <c r="K32" s="245">
        <v>1</v>
      </c>
      <c r="L32" s="111">
        <f>F32*$K$32</f>
        <v>2550</v>
      </c>
      <c r="M32" s="108">
        <f>L32/$G$32</f>
        <v>607.14285714285711</v>
      </c>
      <c r="N32" s="230">
        <v>100</v>
      </c>
      <c r="O32" s="230">
        <v>6</v>
      </c>
    </row>
    <row r="33" spans="2:15" x14ac:dyDescent="0.3">
      <c r="B33" s="193"/>
      <c r="C33" s="231"/>
      <c r="D33" s="55">
        <v>2</v>
      </c>
      <c r="E33" s="55">
        <v>50</v>
      </c>
      <c r="F33" s="114">
        <v>5100</v>
      </c>
      <c r="G33" s="243"/>
      <c r="H33" s="246"/>
      <c r="I33" s="111">
        <f t="shared" ref="I33:I34" si="34">F33*$H$32</f>
        <v>5100</v>
      </c>
      <c r="J33" s="106">
        <f t="shared" ref="J33:J34" si="35">I33/$G$32</f>
        <v>1214.2857142857142</v>
      </c>
      <c r="K33" s="246"/>
      <c r="L33" s="111">
        <f t="shared" ref="L33:L34" si="36">F33*$K$32</f>
        <v>5100</v>
      </c>
      <c r="M33" s="108">
        <f t="shared" ref="M33:M34" si="37">L33/$G$32</f>
        <v>1214.2857142857142</v>
      </c>
      <c r="N33" s="231"/>
      <c r="O33" s="231"/>
    </row>
    <row r="34" spans="2:15" x14ac:dyDescent="0.3">
      <c r="B34" s="193"/>
      <c r="C34" s="232"/>
      <c r="D34" s="56">
        <v>3</v>
      </c>
      <c r="E34" s="56">
        <v>95</v>
      </c>
      <c r="F34" s="115">
        <v>8900</v>
      </c>
      <c r="G34" s="244"/>
      <c r="H34" s="247"/>
      <c r="I34" s="112">
        <f t="shared" si="34"/>
        <v>8900</v>
      </c>
      <c r="J34" s="107">
        <f t="shared" si="35"/>
        <v>2119.0476190476188</v>
      </c>
      <c r="K34" s="247"/>
      <c r="L34" s="112">
        <f t="shared" si="36"/>
        <v>8900</v>
      </c>
      <c r="M34" s="109">
        <f t="shared" si="37"/>
        <v>2119.0476190476188</v>
      </c>
      <c r="N34" s="232"/>
      <c r="O34" s="232"/>
    </row>
    <row r="35" spans="2:15" x14ac:dyDescent="0.3">
      <c r="B35" s="193"/>
      <c r="C35" s="230" t="s">
        <v>94</v>
      </c>
      <c r="D35" s="54">
        <v>1</v>
      </c>
      <c r="E35" s="54">
        <v>20</v>
      </c>
      <c r="F35" s="113">
        <f>770*4</f>
        <v>3080</v>
      </c>
      <c r="G35" s="242">
        <v>6.7</v>
      </c>
      <c r="H35" s="245">
        <v>1</v>
      </c>
      <c r="I35" s="111">
        <f>F35*$H$35</f>
        <v>3080</v>
      </c>
      <c r="J35" s="110">
        <f>I35/$G$35</f>
        <v>459.70149253731341</v>
      </c>
      <c r="K35" s="245">
        <v>1</v>
      </c>
      <c r="L35" s="111">
        <f>F35*$K$35</f>
        <v>3080</v>
      </c>
      <c r="M35" s="117">
        <f>L35/$G$35</f>
        <v>459.70149253731341</v>
      </c>
      <c r="N35" s="230">
        <v>100</v>
      </c>
      <c r="O35" s="230" t="s">
        <v>25</v>
      </c>
    </row>
    <row r="36" spans="2:15" x14ac:dyDescent="0.3">
      <c r="B36" s="193"/>
      <c r="C36" s="231"/>
      <c r="D36" s="55">
        <v>2</v>
      </c>
      <c r="E36" s="55">
        <v>50</v>
      </c>
      <c r="F36" s="114">
        <f>1550*4</f>
        <v>6200</v>
      </c>
      <c r="G36" s="243"/>
      <c r="H36" s="246"/>
      <c r="I36" s="111">
        <f t="shared" ref="I36:I37" si="38">F36*$H$35</f>
        <v>6200</v>
      </c>
      <c r="J36" s="111">
        <f t="shared" ref="J36:J37" si="39">I36/$G$35</f>
        <v>925.37313432835822</v>
      </c>
      <c r="K36" s="246"/>
      <c r="L36" s="111">
        <f t="shared" ref="L36:L37" si="40">F36*$K$35</f>
        <v>6200</v>
      </c>
      <c r="M36" s="117">
        <f t="shared" ref="M36:M37" si="41">L36/$G$35</f>
        <v>925.37313432835822</v>
      </c>
      <c r="N36" s="231"/>
      <c r="O36" s="231"/>
    </row>
    <row r="37" spans="2:15" x14ac:dyDescent="0.3">
      <c r="B37" s="193"/>
      <c r="C37" s="232"/>
      <c r="D37" s="56">
        <v>3</v>
      </c>
      <c r="E37" s="56">
        <v>95</v>
      </c>
      <c r="F37" s="115">
        <f>2700*4</f>
        <v>10800</v>
      </c>
      <c r="G37" s="244"/>
      <c r="H37" s="247"/>
      <c r="I37" s="112">
        <f t="shared" si="38"/>
        <v>10800</v>
      </c>
      <c r="J37" s="112">
        <f t="shared" si="39"/>
        <v>1611.9402985074626</v>
      </c>
      <c r="K37" s="247"/>
      <c r="L37" s="112">
        <f t="shared" si="40"/>
        <v>10800</v>
      </c>
      <c r="M37" s="118">
        <f t="shared" si="41"/>
        <v>1611.9402985074626</v>
      </c>
      <c r="N37" s="231"/>
      <c r="O37" s="231"/>
    </row>
    <row r="38" spans="2:15" x14ac:dyDescent="0.3">
      <c r="B38" s="193"/>
      <c r="C38" s="230" t="s">
        <v>95</v>
      </c>
      <c r="D38" s="54">
        <v>1</v>
      </c>
      <c r="E38" s="54">
        <v>20</v>
      </c>
      <c r="F38" s="113">
        <v>420</v>
      </c>
      <c r="G38" s="242">
        <v>1.7</v>
      </c>
      <c r="H38" s="245">
        <v>1</v>
      </c>
      <c r="I38" s="110">
        <f>F38*$H$38</f>
        <v>420</v>
      </c>
      <c r="J38" s="110">
        <f>I38/$G$38</f>
        <v>247.05882352941177</v>
      </c>
      <c r="K38" s="245">
        <v>1</v>
      </c>
      <c r="L38" s="111">
        <f>F38*$K$38</f>
        <v>420</v>
      </c>
      <c r="M38" s="117">
        <f>L38/$G$38</f>
        <v>247.05882352941177</v>
      </c>
      <c r="N38" s="230">
        <v>70</v>
      </c>
      <c r="O38" s="230">
        <v>10</v>
      </c>
    </row>
    <row r="39" spans="2:15" x14ac:dyDescent="0.3">
      <c r="B39" s="193"/>
      <c r="C39" s="231"/>
      <c r="D39" s="55">
        <v>2</v>
      </c>
      <c r="E39" s="55">
        <v>50</v>
      </c>
      <c r="F39" s="114">
        <v>840</v>
      </c>
      <c r="G39" s="243"/>
      <c r="H39" s="246"/>
      <c r="I39" s="111">
        <f t="shared" ref="I39:I40" si="42">F39*$H$38</f>
        <v>840</v>
      </c>
      <c r="J39" s="111">
        <f t="shared" ref="J39:J40" si="43">I39/$G$38</f>
        <v>494.11764705882354</v>
      </c>
      <c r="K39" s="246"/>
      <c r="L39" s="111">
        <f t="shared" ref="L39:L40" si="44">F39*$K$38</f>
        <v>840</v>
      </c>
      <c r="M39" s="117">
        <f t="shared" ref="M39:M40" si="45">L39/$G$38</f>
        <v>494.11764705882354</v>
      </c>
      <c r="N39" s="231"/>
      <c r="O39" s="231"/>
    </row>
    <row r="40" spans="2:15" x14ac:dyDescent="0.3">
      <c r="B40" s="193"/>
      <c r="C40" s="232"/>
      <c r="D40" s="56">
        <v>3</v>
      </c>
      <c r="E40" s="56">
        <v>95</v>
      </c>
      <c r="F40" s="115">
        <v>1500</v>
      </c>
      <c r="G40" s="244"/>
      <c r="H40" s="247"/>
      <c r="I40" s="112">
        <f t="shared" si="42"/>
        <v>1500</v>
      </c>
      <c r="J40" s="112">
        <f t="shared" si="43"/>
        <v>882.35294117647061</v>
      </c>
      <c r="K40" s="247"/>
      <c r="L40" s="112">
        <f t="shared" si="44"/>
        <v>1500</v>
      </c>
      <c r="M40" s="118">
        <f t="shared" si="45"/>
        <v>882.35294117647061</v>
      </c>
      <c r="N40" s="232"/>
      <c r="O40" s="231"/>
    </row>
    <row r="41" spans="2:15" x14ac:dyDescent="0.3">
      <c r="B41" s="193"/>
      <c r="C41" s="230" t="s">
        <v>96</v>
      </c>
      <c r="D41" s="54">
        <v>1</v>
      </c>
      <c r="E41" s="54">
        <v>20</v>
      </c>
      <c r="F41" s="113">
        <v>2400</v>
      </c>
      <c r="G41" s="242">
        <v>5.8</v>
      </c>
      <c r="H41" s="245">
        <v>1</v>
      </c>
      <c r="I41" s="110">
        <f>F41*$H$41</f>
        <v>2400</v>
      </c>
      <c r="J41" s="110">
        <f>I41/$G$41</f>
        <v>413.79310344827587</v>
      </c>
      <c r="K41" s="245">
        <v>1</v>
      </c>
      <c r="L41" s="111">
        <f>F41*$K$41</f>
        <v>2400</v>
      </c>
      <c r="M41" s="117">
        <f>L41/$G$41</f>
        <v>413.79310344827587</v>
      </c>
      <c r="N41" s="230">
        <v>100</v>
      </c>
      <c r="O41" s="230">
        <v>10</v>
      </c>
    </row>
    <row r="42" spans="2:15" x14ac:dyDescent="0.3">
      <c r="B42" s="193"/>
      <c r="C42" s="231"/>
      <c r="D42" s="55">
        <v>2</v>
      </c>
      <c r="E42" s="55">
        <v>50</v>
      </c>
      <c r="F42" s="114">
        <v>4800</v>
      </c>
      <c r="G42" s="243"/>
      <c r="H42" s="246"/>
      <c r="I42" s="111">
        <f t="shared" ref="I42:I43" si="46">F42*$H$41</f>
        <v>4800</v>
      </c>
      <c r="J42" s="111">
        <f t="shared" ref="J42:J43" si="47">I42/$G$41</f>
        <v>827.58620689655174</v>
      </c>
      <c r="K42" s="246"/>
      <c r="L42" s="111">
        <f t="shared" ref="L42:L43" si="48">F42*$K$41</f>
        <v>4800</v>
      </c>
      <c r="M42" s="117">
        <f t="shared" ref="M42:M43" si="49">L42/$G$41</f>
        <v>827.58620689655174</v>
      </c>
      <c r="N42" s="231"/>
      <c r="O42" s="231"/>
    </row>
    <row r="43" spans="2:15" x14ac:dyDescent="0.3">
      <c r="B43" s="194"/>
      <c r="C43" s="232"/>
      <c r="D43" s="56">
        <v>3</v>
      </c>
      <c r="E43" s="56">
        <v>95</v>
      </c>
      <c r="F43" s="115">
        <v>8400</v>
      </c>
      <c r="G43" s="244"/>
      <c r="H43" s="247"/>
      <c r="I43" s="112">
        <f t="shared" si="46"/>
        <v>8400</v>
      </c>
      <c r="J43" s="107">
        <f t="shared" si="47"/>
        <v>1448.2758620689656</v>
      </c>
      <c r="K43" s="247"/>
      <c r="L43" s="112">
        <f t="shared" si="48"/>
        <v>8400</v>
      </c>
      <c r="M43" s="118">
        <f t="shared" si="49"/>
        <v>1448.2758620689656</v>
      </c>
      <c r="N43" s="232"/>
      <c r="O43" s="232"/>
    </row>
    <row r="44" spans="2:15" ht="14.4" customHeight="1" x14ac:dyDescent="0.3">
      <c r="B44" s="192" t="s">
        <v>101</v>
      </c>
      <c r="C44" s="230" t="s">
        <v>99</v>
      </c>
      <c r="D44" s="54">
        <v>1</v>
      </c>
      <c r="E44" s="54">
        <v>10</v>
      </c>
      <c r="F44" s="113">
        <v>490</v>
      </c>
      <c r="G44" s="242">
        <v>1.7</v>
      </c>
      <c r="H44" s="245">
        <v>1</v>
      </c>
      <c r="I44" s="111">
        <f>F44*$H$44</f>
        <v>490</v>
      </c>
      <c r="J44" s="111">
        <f>I44/$G$44</f>
        <v>288.23529411764707</v>
      </c>
      <c r="K44" s="245">
        <v>1</v>
      </c>
      <c r="L44" s="111">
        <f>F44*$K$44</f>
        <v>490</v>
      </c>
      <c r="M44" s="117">
        <f>L44/$G$44</f>
        <v>288.23529411764707</v>
      </c>
      <c r="N44" s="230">
        <v>70</v>
      </c>
      <c r="O44" s="230" t="s">
        <v>25</v>
      </c>
    </row>
    <row r="45" spans="2:15" x14ac:dyDescent="0.3">
      <c r="B45" s="193"/>
      <c r="C45" s="231"/>
      <c r="D45" s="55">
        <v>2</v>
      </c>
      <c r="E45" s="55">
        <v>25</v>
      </c>
      <c r="F45" s="114">
        <v>980</v>
      </c>
      <c r="G45" s="243"/>
      <c r="H45" s="246"/>
      <c r="I45" s="111">
        <f t="shared" ref="I45:I46" si="50">F45*$H$44</f>
        <v>980</v>
      </c>
      <c r="J45" s="111">
        <f t="shared" ref="J45:J46" si="51">I45/$G$44</f>
        <v>576.47058823529414</v>
      </c>
      <c r="K45" s="246"/>
      <c r="L45" s="111">
        <f t="shared" ref="L45:L46" si="52">F45*$K$44</f>
        <v>980</v>
      </c>
      <c r="M45" s="117">
        <f t="shared" ref="M45:M46" si="53">L45/$G$44</f>
        <v>576.47058823529414</v>
      </c>
      <c r="N45" s="231"/>
      <c r="O45" s="231"/>
    </row>
    <row r="46" spans="2:15" x14ac:dyDescent="0.3">
      <c r="B46" s="193"/>
      <c r="C46" s="232"/>
      <c r="D46" s="56">
        <v>3</v>
      </c>
      <c r="E46" s="56">
        <v>50</v>
      </c>
      <c r="F46" s="115">
        <v>1750</v>
      </c>
      <c r="G46" s="244"/>
      <c r="H46" s="247"/>
      <c r="I46" s="112">
        <f t="shared" si="50"/>
        <v>1750</v>
      </c>
      <c r="J46" s="112">
        <f t="shared" si="51"/>
        <v>1029.4117647058824</v>
      </c>
      <c r="K46" s="247"/>
      <c r="L46" s="112">
        <f t="shared" si="52"/>
        <v>1750</v>
      </c>
      <c r="M46" s="109">
        <f t="shared" si="53"/>
        <v>1029.4117647058824</v>
      </c>
      <c r="N46" s="232"/>
      <c r="O46" s="231"/>
    </row>
    <row r="47" spans="2:15" x14ac:dyDescent="0.3">
      <c r="B47" s="193"/>
      <c r="C47" s="230" t="s">
        <v>100</v>
      </c>
      <c r="D47" s="54">
        <v>1</v>
      </c>
      <c r="E47" s="54">
        <v>20</v>
      </c>
      <c r="F47" s="113">
        <v>560</v>
      </c>
      <c r="G47" s="242">
        <v>1.7</v>
      </c>
      <c r="H47" s="245">
        <v>1</v>
      </c>
      <c r="I47" s="111">
        <f>F47*$H$47</f>
        <v>560</v>
      </c>
      <c r="J47" s="111">
        <f>I47/$G$47</f>
        <v>329.41176470588238</v>
      </c>
      <c r="K47" s="245">
        <v>1</v>
      </c>
      <c r="L47" s="111">
        <f>F47*$K$47</f>
        <v>560</v>
      </c>
      <c r="M47" s="117">
        <f>L47/$G$47</f>
        <v>329.41176470588238</v>
      </c>
      <c r="N47" s="230">
        <v>70</v>
      </c>
      <c r="O47" s="230" t="s">
        <v>25</v>
      </c>
    </row>
    <row r="48" spans="2:15" x14ac:dyDescent="0.3">
      <c r="B48" s="193"/>
      <c r="C48" s="231"/>
      <c r="D48" s="55">
        <v>2</v>
      </c>
      <c r="E48" s="55">
        <v>50</v>
      </c>
      <c r="F48" s="114">
        <v>1150</v>
      </c>
      <c r="G48" s="243"/>
      <c r="H48" s="246"/>
      <c r="I48" s="111">
        <f t="shared" ref="I48:I49" si="54">F48*$H$47</f>
        <v>1150</v>
      </c>
      <c r="J48" s="111">
        <f t="shared" ref="J48:J49" si="55">I48/$G$47</f>
        <v>676.47058823529414</v>
      </c>
      <c r="K48" s="246"/>
      <c r="L48" s="111">
        <f t="shared" ref="L48:L49" si="56">F48*$K$47</f>
        <v>1150</v>
      </c>
      <c r="M48" s="117">
        <f t="shared" ref="M48:M49" si="57">L48/$G$47</f>
        <v>676.47058823529414</v>
      </c>
      <c r="N48" s="231"/>
      <c r="O48" s="231"/>
    </row>
    <row r="49" spans="2:15" x14ac:dyDescent="0.3">
      <c r="B49" s="193"/>
      <c r="C49" s="232"/>
      <c r="D49" s="56">
        <v>3</v>
      </c>
      <c r="E49" s="56">
        <v>95</v>
      </c>
      <c r="F49" s="115">
        <v>2000</v>
      </c>
      <c r="G49" s="244"/>
      <c r="H49" s="247"/>
      <c r="I49" s="112">
        <f t="shared" si="54"/>
        <v>2000</v>
      </c>
      <c r="J49" s="112">
        <f t="shared" si="55"/>
        <v>1176.4705882352941</v>
      </c>
      <c r="K49" s="247"/>
      <c r="L49" s="112">
        <f t="shared" si="56"/>
        <v>2000</v>
      </c>
      <c r="M49" s="109">
        <f t="shared" si="57"/>
        <v>1176.4705882352941</v>
      </c>
      <c r="N49" s="232"/>
      <c r="O49" s="232"/>
    </row>
    <row r="50" spans="2:15" ht="14.4" customHeight="1" x14ac:dyDescent="0.3">
      <c r="B50" s="192" t="s">
        <v>76</v>
      </c>
      <c r="C50" s="239" t="s">
        <v>105</v>
      </c>
      <c r="D50" s="54">
        <v>1</v>
      </c>
      <c r="E50" s="54">
        <v>40</v>
      </c>
      <c r="F50" s="113">
        <v>1150</v>
      </c>
      <c r="G50" s="242">
        <v>1.7</v>
      </c>
      <c r="H50" s="245">
        <v>1</v>
      </c>
      <c r="I50" s="110">
        <f>F50*$H$50</f>
        <v>1150</v>
      </c>
      <c r="J50" s="110">
        <f>I50/$G$50</f>
        <v>676.47058823529414</v>
      </c>
      <c r="K50" s="245">
        <v>1</v>
      </c>
      <c r="L50" s="110">
        <f>F50*$K$50</f>
        <v>1150</v>
      </c>
      <c r="M50" s="116">
        <f>L50/$G$50</f>
        <v>676.47058823529414</v>
      </c>
      <c r="N50" s="230">
        <v>70</v>
      </c>
      <c r="O50" s="230" t="s">
        <v>25</v>
      </c>
    </row>
    <row r="51" spans="2:15" x14ac:dyDescent="0.3">
      <c r="B51" s="193"/>
      <c r="C51" s="240"/>
      <c r="D51" s="55">
        <v>2</v>
      </c>
      <c r="E51" s="55">
        <v>100</v>
      </c>
      <c r="F51" s="114">
        <v>2250</v>
      </c>
      <c r="G51" s="243"/>
      <c r="H51" s="246"/>
      <c r="I51" s="111">
        <f t="shared" ref="I51:I52" si="58">F51*$H$50</f>
        <v>2250</v>
      </c>
      <c r="J51" s="111">
        <f t="shared" ref="J51:J52" si="59">I51/$G$50</f>
        <v>1323.5294117647059</v>
      </c>
      <c r="K51" s="246"/>
      <c r="L51" s="111">
        <f t="shared" ref="L51:L52" si="60">F51*$K$50</f>
        <v>2250</v>
      </c>
      <c r="M51" s="117">
        <f t="shared" ref="M51:M52" si="61">L51/$G$50</f>
        <v>1323.5294117647059</v>
      </c>
      <c r="N51" s="231"/>
      <c r="O51" s="231"/>
    </row>
    <row r="52" spans="2:15" x14ac:dyDescent="0.3">
      <c r="B52" s="194"/>
      <c r="C52" s="241"/>
      <c r="D52" s="56">
        <v>3</v>
      </c>
      <c r="E52" s="56">
        <v>190</v>
      </c>
      <c r="F52" s="115">
        <v>3950</v>
      </c>
      <c r="G52" s="244"/>
      <c r="H52" s="247"/>
      <c r="I52" s="112">
        <f t="shared" si="58"/>
        <v>3950</v>
      </c>
      <c r="J52" s="112">
        <f t="shared" si="59"/>
        <v>2323.5294117647059</v>
      </c>
      <c r="K52" s="247"/>
      <c r="L52" s="112">
        <f t="shared" si="60"/>
        <v>3950</v>
      </c>
      <c r="M52" s="118">
        <f t="shared" si="61"/>
        <v>2323.5294117647059</v>
      </c>
      <c r="N52" s="232"/>
      <c r="O52" s="232"/>
    </row>
    <row r="53" spans="2:15" x14ac:dyDescent="0.3">
      <c r="B53" s="120"/>
    </row>
    <row r="54" spans="2:15" x14ac:dyDescent="0.3">
      <c r="B54" s="120"/>
    </row>
    <row r="55" spans="2:15" x14ac:dyDescent="0.3">
      <c r="B55" s="120"/>
    </row>
    <row r="56" spans="2:15" x14ac:dyDescent="0.3">
      <c r="B56" s="120"/>
    </row>
    <row r="57" spans="2:15" x14ac:dyDescent="0.3">
      <c r="B57" s="120"/>
    </row>
    <row r="58" spans="2:15" x14ac:dyDescent="0.3">
      <c r="B58" s="120"/>
    </row>
  </sheetData>
  <mergeCells count="108">
    <mergeCell ref="E3:E4"/>
    <mergeCell ref="F3:F4"/>
    <mergeCell ref="N8:N10"/>
    <mergeCell ref="N11:N13"/>
    <mergeCell ref="N14:N16"/>
    <mergeCell ref="N17:N19"/>
    <mergeCell ref="N23:N25"/>
    <mergeCell ref="N26:N28"/>
    <mergeCell ref="C14:C16"/>
    <mergeCell ref="C17:C19"/>
    <mergeCell ref="C20:C22"/>
    <mergeCell ref="C23:C25"/>
    <mergeCell ref="C8:C10"/>
    <mergeCell ref="C11:C13"/>
    <mergeCell ref="H3:J3"/>
    <mergeCell ref="K3:M3"/>
    <mergeCell ref="H5:H7"/>
    <mergeCell ref="H8:H10"/>
    <mergeCell ref="H11:H13"/>
    <mergeCell ref="H14:H16"/>
    <mergeCell ref="K5:K7"/>
    <mergeCell ref="K8:K10"/>
    <mergeCell ref="K11:K13"/>
    <mergeCell ref="K14:K16"/>
    <mergeCell ref="O23:O25"/>
    <mergeCell ref="O26:O28"/>
    <mergeCell ref="C29:C31"/>
    <mergeCell ref="N29:N31"/>
    <mergeCell ref="O29:O31"/>
    <mergeCell ref="H17:H19"/>
    <mergeCell ref="H20:H22"/>
    <mergeCell ref="H23:H25"/>
    <mergeCell ref="N20:N22"/>
    <mergeCell ref="K17:K19"/>
    <mergeCell ref="K20:K22"/>
    <mergeCell ref="K23:K25"/>
    <mergeCell ref="K26:K28"/>
    <mergeCell ref="K29:K31"/>
    <mergeCell ref="O3:O4"/>
    <mergeCell ref="O5:O7"/>
    <mergeCell ref="O8:O10"/>
    <mergeCell ref="O11:O13"/>
    <mergeCell ref="O14:O16"/>
    <mergeCell ref="O17:O19"/>
    <mergeCell ref="O20:O22"/>
    <mergeCell ref="N3:N4"/>
    <mergeCell ref="N5:N7"/>
    <mergeCell ref="K41:K43"/>
    <mergeCell ref="N41:N43"/>
    <mergeCell ref="O41:O43"/>
    <mergeCell ref="G3:G4"/>
    <mergeCell ref="G5:G7"/>
    <mergeCell ref="G8:G10"/>
    <mergeCell ref="G11:G13"/>
    <mergeCell ref="G14:G16"/>
    <mergeCell ref="C35:C37"/>
    <mergeCell ref="H35:H37"/>
    <mergeCell ref="K35:K37"/>
    <mergeCell ref="N35:N37"/>
    <mergeCell ref="O35:O37"/>
    <mergeCell ref="C38:C40"/>
    <mergeCell ref="H38:H40"/>
    <mergeCell ref="K38:K40"/>
    <mergeCell ref="N38:N40"/>
    <mergeCell ref="O38:O40"/>
    <mergeCell ref="H26:H28"/>
    <mergeCell ref="C32:C34"/>
    <mergeCell ref="H32:H34"/>
    <mergeCell ref="K32:K34"/>
    <mergeCell ref="N32:N34"/>
    <mergeCell ref="O32:O34"/>
    <mergeCell ref="B44:B49"/>
    <mergeCell ref="G17:G19"/>
    <mergeCell ref="G20:G22"/>
    <mergeCell ref="G23:G25"/>
    <mergeCell ref="G26:G28"/>
    <mergeCell ref="G29:G31"/>
    <mergeCell ref="G32:G34"/>
    <mergeCell ref="C41:C43"/>
    <mergeCell ref="H41:H43"/>
    <mergeCell ref="H29:H31"/>
    <mergeCell ref="B5:B31"/>
    <mergeCell ref="C26:C28"/>
    <mergeCell ref="C5:C7"/>
    <mergeCell ref="B50:B52"/>
    <mergeCell ref="E2:O2"/>
    <mergeCell ref="C50:C52"/>
    <mergeCell ref="G50:G52"/>
    <mergeCell ref="H50:H52"/>
    <mergeCell ref="K50:K52"/>
    <mergeCell ref="N50:N52"/>
    <mergeCell ref="O50:O52"/>
    <mergeCell ref="H44:H46"/>
    <mergeCell ref="K44:K46"/>
    <mergeCell ref="N44:N46"/>
    <mergeCell ref="O44:O46"/>
    <mergeCell ref="C47:C49"/>
    <mergeCell ref="G47:G49"/>
    <mergeCell ref="H47:H49"/>
    <mergeCell ref="K47:K49"/>
    <mergeCell ref="N47:N49"/>
    <mergeCell ref="O47:O49"/>
    <mergeCell ref="G35:G37"/>
    <mergeCell ref="G38:G40"/>
    <mergeCell ref="G41:G43"/>
    <mergeCell ref="B32:B43"/>
    <mergeCell ref="C44:C46"/>
    <mergeCell ref="G44:G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A79D9-6483-46D7-9355-3FBB959EF96B}">
  <dimension ref="B4:AG129"/>
  <sheetViews>
    <sheetView topLeftCell="A34" workbookViewId="0">
      <selection activeCell="AB5" sqref="AB5:AD5"/>
    </sheetView>
  </sheetViews>
  <sheetFormatPr defaultRowHeight="14.4" x14ac:dyDescent="0.3"/>
  <cols>
    <col min="2" max="2" width="17.5546875" bestFit="1" customWidth="1"/>
    <col min="3" max="3" width="11.33203125" customWidth="1"/>
    <col min="4" max="4" width="11.44140625" bestFit="1" customWidth="1"/>
    <col min="5" max="5" width="9.77734375" bestFit="1" customWidth="1"/>
    <col min="6" max="6" width="13.44140625" bestFit="1" customWidth="1"/>
    <col min="7" max="7" width="14.109375" bestFit="1" customWidth="1"/>
    <col min="8" max="8" width="12" bestFit="1" customWidth="1"/>
    <col min="9" max="9" width="6.33203125" bestFit="1" customWidth="1"/>
    <col min="10" max="10" width="6.109375" bestFit="1" customWidth="1"/>
    <col min="11" max="11" width="11.77734375" bestFit="1" customWidth="1"/>
    <col min="12" max="12" width="12.44140625" bestFit="1" customWidth="1"/>
    <col min="13" max="13" width="10.33203125" bestFit="1" customWidth="1"/>
    <col min="14" max="14" width="13.77734375" bestFit="1" customWidth="1"/>
    <col min="15" max="15" width="13.5546875" bestFit="1" customWidth="1"/>
  </cols>
  <sheetData>
    <row r="4" spans="2:33" x14ac:dyDescent="0.3">
      <c r="AB4" s="285" t="s">
        <v>196</v>
      </c>
      <c r="AC4" s="285"/>
      <c r="AD4" s="285"/>
      <c r="AE4" s="285"/>
      <c r="AF4" s="285"/>
      <c r="AG4" s="285"/>
    </row>
    <row r="5" spans="2:33" ht="14.4" customHeight="1" x14ac:dyDescent="0.3">
      <c r="D5" s="214" t="s">
        <v>141</v>
      </c>
      <c r="E5" s="215"/>
      <c r="F5" s="215"/>
      <c r="G5" s="215"/>
      <c r="H5" s="215"/>
      <c r="I5" s="215"/>
      <c r="J5" s="215"/>
      <c r="K5" s="215"/>
      <c r="L5" s="215"/>
      <c r="M5" s="215"/>
      <c r="N5" s="215"/>
      <c r="O5" s="216"/>
      <c r="Q5" s="214" t="s">
        <v>146</v>
      </c>
      <c r="R5" s="215"/>
      <c r="S5" s="216"/>
      <c r="U5" s="258" t="s">
        <v>155</v>
      </c>
      <c r="V5" s="258"/>
      <c r="W5" s="258"/>
      <c r="X5" s="258"/>
      <c r="Y5" s="258"/>
      <c r="AB5" s="252" t="s">
        <v>183</v>
      </c>
      <c r="AC5" s="253"/>
      <c r="AD5" s="254"/>
      <c r="AE5" s="252" t="s">
        <v>184</v>
      </c>
      <c r="AF5" s="253"/>
      <c r="AG5" s="254"/>
    </row>
    <row r="6" spans="2:33" ht="28.8" customHeight="1" x14ac:dyDescent="0.3">
      <c r="B6" s="1" t="s">
        <v>123</v>
      </c>
      <c r="C6" s="151" t="s">
        <v>124</v>
      </c>
      <c r="D6" s="104" t="s">
        <v>127</v>
      </c>
      <c r="E6" s="104" t="s">
        <v>126</v>
      </c>
      <c r="F6" s="104" t="s">
        <v>130</v>
      </c>
      <c r="G6" s="104" t="s">
        <v>39</v>
      </c>
      <c r="H6" s="104" t="s">
        <v>125</v>
      </c>
      <c r="I6" s="104" t="s">
        <v>1</v>
      </c>
      <c r="J6" s="104" t="s">
        <v>2</v>
      </c>
      <c r="K6" s="104" t="s">
        <v>128</v>
      </c>
      <c r="L6" s="104" t="s">
        <v>129</v>
      </c>
      <c r="M6" s="104" t="s">
        <v>131</v>
      </c>
      <c r="N6" s="104" t="s">
        <v>172</v>
      </c>
      <c r="O6" s="104" t="s">
        <v>173</v>
      </c>
      <c r="Q6" s="259" t="s">
        <v>147</v>
      </c>
      <c r="R6" s="260"/>
      <c r="S6" s="261"/>
      <c r="U6" s="284" t="s">
        <v>143</v>
      </c>
      <c r="V6" s="284"/>
      <c r="W6" s="284"/>
      <c r="X6" s="284"/>
      <c r="Y6" s="284"/>
      <c r="AA6" s="350" t="s">
        <v>185</v>
      </c>
      <c r="AB6" s="348" t="s">
        <v>192</v>
      </c>
      <c r="AC6" s="348"/>
      <c r="AD6" s="348"/>
      <c r="AE6" s="348" t="s">
        <v>192</v>
      </c>
      <c r="AF6" s="348"/>
      <c r="AG6" s="348"/>
    </row>
    <row r="7" spans="2:33" ht="45.6" customHeight="1" x14ac:dyDescent="0.3">
      <c r="B7" s="152" t="s">
        <v>137</v>
      </c>
      <c r="C7" s="153" t="s">
        <v>132</v>
      </c>
      <c r="D7" s="167" t="s">
        <v>142</v>
      </c>
      <c r="E7" s="156" t="s">
        <v>142</v>
      </c>
      <c r="F7" s="158" t="s">
        <v>142</v>
      </c>
      <c r="G7" s="154" t="s">
        <v>142</v>
      </c>
      <c r="H7" s="154" t="s">
        <v>142</v>
      </c>
      <c r="I7" s="158" t="s">
        <v>142</v>
      </c>
      <c r="J7" s="160" t="s">
        <v>142</v>
      </c>
      <c r="K7" s="154" t="s">
        <v>142</v>
      </c>
      <c r="L7" s="157" t="s">
        <v>142</v>
      </c>
      <c r="M7" s="154" t="s">
        <v>142</v>
      </c>
      <c r="N7" s="158" t="s">
        <v>142</v>
      </c>
      <c r="O7" s="173" t="s">
        <v>142</v>
      </c>
      <c r="Q7" s="268" t="s">
        <v>151</v>
      </c>
      <c r="R7" s="269"/>
      <c r="S7" s="270"/>
      <c r="U7" s="284" t="s">
        <v>144</v>
      </c>
      <c r="V7" s="284"/>
      <c r="W7" s="284"/>
      <c r="X7" s="284"/>
      <c r="Y7" s="284"/>
      <c r="AA7" s="351" t="s">
        <v>186</v>
      </c>
      <c r="AB7" s="349" t="s">
        <v>191</v>
      </c>
      <c r="AC7" s="349"/>
      <c r="AD7" s="349"/>
      <c r="AE7" s="349" t="s">
        <v>193</v>
      </c>
      <c r="AF7" s="349"/>
      <c r="AG7" s="349"/>
    </row>
    <row r="8" spans="2:33" ht="28.8" x14ac:dyDescent="0.3">
      <c r="B8" s="255" t="s">
        <v>138</v>
      </c>
      <c r="C8" s="48" t="s">
        <v>133</v>
      </c>
      <c r="D8" s="168" t="s">
        <v>142</v>
      </c>
      <c r="E8" s="154"/>
      <c r="F8" s="158" t="s">
        <v>142</v>
      </c>
      <c r="G8" s="154"/>
      <c r="H8" s="154"/>
      <c r="I8" s="158" t="s">
        <v>142</v>
      </c>
      <c r="J8" s="160" t="s">
        <v>142</v>
      </c>
      <c r="K8" s="154" t="s">
        <v>142</v>
      </c>
      <c r="L8" s="169" t="s">
        <v>142</v>
      </c>
      <c r="M8" s="154"/>
      <c r="N8" s="154"/>
      <c r="O8" s="155"/>
      <c r="Q8" s="262" t="s">
        <v>148</v>
      </c>
      <c r="R8" s="263"/>
      <c r="S8" s="264"/>
      <c r="U8" s="284"/>
      <c r="V8" s="284"/>
      <c r="W8" s="284"/>
      <c r="X8" s="284"/>
      <c r="Y8" s="284"/>
      <c r="AA8" s="352" t="s">
        <v>187</v>
      </c>
      <c r="AB8" s="348" t="s">
        <v>195</v>
      </c>
      <c r="AC8" s="348"/>
      <c r="AD8" s="348"/>
      <c r="AE8" s="348" t="s">
        <v>2</v>
      </c>
      <c r="AF8" s="348"/>
      <c r="AG8" s="348"/>
    </row>
    <row r="9" spans="2:33" ht="28.8" customHeight="1" x14ac:dyDescent="0.3">
      <c r="B9" s="256"/>
      <c r="C9" s="50" t="s">
        <v>132</v>
      </c>
      <c r="D9" s="170" t="s">
        <v>142</v>
      </c>
      <c r="E9" s="156" t="s">
        <v>142</v>
      </c>
      <c r="F9" s="160" t="s">
        <v>142</v>
      </c>
      <c r="G9" s="154" t="s">
        <v>142</v>
      </c>
      <c r="H9" s="154" t="s">
        <v>142</v>
      </c>
      <c r="I9" s="160" t="s">
        <v>142</v>
      </c>
      <c r="J9" s="160" t="s">
        <v>142</v>
      </c>
      <c r="K9" s="154" t="s">
        <v>142</v>
      </c>
      <c r="L9" s="158" t="s">
        <v>142</v>
      </c>
      <c r="M9" s="154" t="s">
        <v>142</v>
      </c>
      <c r="N9" s="160" t="s">
        <v>142</v>
      </c>
      <c r="O9" s="174" t="s">
        <v>142</v>
      </c>
      <c r="Q9" s="271" t="s">
        <v>152</v>
      </c>
      <c r="R9" s="272"/>
      <c r="S9" s="273"/>
      <c r="U9" s="284" t="s">
        <v>145</v>
      </c>
      <c r="V9" s="284"/>
      <c r="W9" s="284"/>
      <c r="X9" s="284"/>
      <c r="Y9" s="284"/>
      <c r="AA9" s="353" t="s">
        <v>188</v>
      </c>
      <c r="AB9" s="349" t="s">
        <v>2</v>
      </c>
      <c r="AC9" s="349"/>
      <c r="AD9" s="349"/>
      <c r="AE9" s="349" t="s">
        <v>194</v>
      </c>
      <c r="AF9" s="349"/>
      <c r="AG9" s="349"/>
    </row>
    <row r="10" spans="2:33" ht="28.8" x14ac:dyDescent="0.3">
      <c r="B10" s="255" t="s">
        <v>139</v>
      </c>
      <c r="C10" s="48" t="s">
        <v>134</v>
      </c>
      <c r="D10" s="167" t="s">
        <v>142</v>
      </c>
      <c r="E10" s="156" t="s">
        <v>142</v>
      </c>
      <c r="F10" s="154"/>
      <c r="G10" s="154"/>
      <c r="H10" s="154"/>
      <c r="I10" s="154" t="s">
        <v>142</v>
      </c>
      <c r="J10" s="159" t="s">
        <v>142</v>
      </c>
      <c r="K10" s="154"/>
      <c r="L10" s="158" t="s">
        <v>142</v>
      </c>
      <c r="M10" s="154"/>
      <c r="N10" s="154"/>
      <c r="O10" s="155"/>
      <c r="Q10" s="265" t="s">
        <v>149</v>
      </c>
      <c r="R10" s="266"/>
      <c r="S10" s="267"/>
      <c r="U10" s="284"/>
      <c r="V10" s="284"/>
      <c r="W10" s="284"/>
      <c r="X10" s="284"/>
      <c r="Y10" s="284"/>
      <c r="AA10" s="354" t="s">
        <v>189</v>
      </c>
      <c r="AB10" s="343" t="s">
        <v>190</v>
      </c>
      <c r="AC10" s="344"/>
      <c r="AD10" s="344"/>
      <c r="AE10" s="344"/>
      <c r="AF10" s="344"/>
      <c r="AG10" s="345"/>
    </row>
    <row r="11" spans="2:33" ht="28.8" x14ac:dyDescent="0.3">
      <c r="B11" s="257"/>
      <c r="C11" s="49" t="s">
        <v>135</v>
      </c>
      <c r="D11" s="171"/>
      <c r="E11" s="154"/>
      <c r="F11" s="172" t="s">
        <v>142</v>
      </c>
      <c r="G11" s="154" t="s">
        <v>142</v>
      </c>
      <c r="H11" s="154" t="s">
        <v>142</v>
      </c>
      <c r="I11" s="158" t="s">
        <v>142</v>
      </c>
      <c r="J11" s="160" t="s">
        <v>142</v>
      </c>
      <c r="K11" s="154" t="s">
        <v>142</v>
      </c>
      <c r="L11" s="160" t="s">
        <v>142</v>
      </c>
      <c r="M11" s="154"/>
      <c r="N11" s="154"/>
      <c r="O11" s="155"/>
      <c r="Q11" s="286" t="s">
        <v>154</v>
      </c>
      <c r="R11" s="287"/>
      <c r="S11" s="288"/>
      <c r="AB11" s="346"/>
      <c r="AC11" s="346"/>
      <c r="AD11" s="346"/>
      <c r="AE11" s="346"/>
      <c r="AF11" s="346"/>
      <c r="AG11" s="346"/>
    </row>
    <row r="12" spans="2:33" ht="28.8" x14ac:dyDescent="0.3">
      <c r="B12" s="256"/>
      <c r="C12" s="50" t="s">
        <v>132</v>
      </c>
      <c r="D12" s="167" t="s">
        <v>142</v>
      </c>
      <c r="E12" s="156" t="s">
        <v>142</v>
      </c>
      <c r="F12" s="159" t="s">
        <v>142</v>
      </c>
      <c r="G12" s="154" t="s">
        <v>142</v>
      </c>
      <c r="H12" s="154" t="s">
        <v>142</v>
      </c>
      <c r="I12" s="158" t="s">
        <v>142</v>
      </c>
      <c r="J12" s="160" t="s">
        <v>142</v>
      </c>
      <c r="K12" s="154" t="s">
        <v>142</v>
      </c>
      <c r="L12" s="157" t="s">
        <v>142</v>
      </c>
      <c r="M12" s="154" t="s">
        <v>142</v>
      </c>
      <c r="N12" s="158" t="s">
        <v>142</v>
      </c>
      <c r="O12" s="173" t="s">
        <v>142</v>
      </c>
      <c r="Q12" s="289" t="s">
        <v>150</v>
      </c>
      <c r="R12" s="290"/>
      <c r="S12" s="291"/>
      <c r="AB12" s="346"/>
      <c r="AC12" s="346"/>
      <c r="AD12" s="346"/>
      <c r="AE12" s="346"/>
      <c r="AF12" s="346"/>
      <c r="AG12" s="346"/>
    </row>
    <row r="13" spans="2:33" ht="28.8" x14ac:dyDescent="0.3">
      <c r="B13" s="255" t="s">
        <v>140</v>
      </c>
      <c r="C13" s="48" t="s">
        <v>136</v>
      </c>
      <c r="D13" s="171"/>
      <c r="E13" s="154"/>
      <c r="F13" s="172" t="s">
        <v>142</v>
      </c>
      <c r="G13" s="154" t="s">
        <v>142</v>
      </c>
      <c r="H13" s="154" t="s">
        <v>142</v>
      </c>
      <c r="I13" s="158" t="s">
        <v>142</v>
      </c>
      <c r="J13" s="160" t="s">
        <v>142</v>
      </c>
      <c r="K13" s="154" t="s">
        <v>142</v>
      </c>
      <c r="L13" s="169" t="s">
        <v>142</v>
      </c>
      <c r="M13" s="154"/>
      <c r="N13" s="154"/>
      <c r="O13" s="155"/>
      <c r="Q13" s="292" t="s">
        <v>153</v>
      </c>
      <c r="R13" s="293"/>
      <c r="S13" s="294"/>
      <c r="AB13" s="347"/>
      <c r="AC13" s="347"/>
      <c r="AD13" s="347"/>
      <c r="AE13" s="347"/>
      <c r="AF13" s="347"/>
      <c r="AG13" s="347"/>
    </row>
    <row r="14" spans="2:33" ht="28.8" x14ac:dyDescent="0.3">
      <c r="B14" s="256"/>
      <c r="C14" s="50" t="s">
        <v>132</v>
      </c>
      <c r="D14" s="170" t="s">
        <v>142</v>
      </c>
      <c r="E14" s="156" t="s">
        <v>142</v>
      </c>
      <c r="F14" s="160" t="s">
        <v>142</v>
      </c>
      <c r="G14" s="154" t="s">
        <v>142</v>
      </c>
      <c r="H14" s="154" t="s">
        <v>142</v>
      </c>
      <c r="I14" s="160" t="s">
        <v>142</v>
      </c>
      <c r="J14" s="160" t="s">
        <v>142</v>
      </c>
      <c r="K14" s="154" t="s">
        <v>142</v>
      </c>
      <c r="L14" s="158" t="s">
        <v>142</v>
      </c>
      <c r="M14" s="154" t="s">
        <v>142</v>
      </c>
      <c r="N14" s="154" t="s">
        <v>142</v>
      </c>
      <c r="O14" s="155" t="s">
        <v>142</v>
      </c>
    </row>
    <row r="15" spans="2:33" x14ac:dyDescent="0.3">
      <c r="B15" s="150"/>
      <c r="C15" s="150"/>
      <c r="D15" s="150"/>
      <c r="E15" s="150"/>
      <c r="F15" s="150"/>
      <c r="G15" s="150"/>
      <c r="H15" s="150"/>
      <c r="I15" s="150"/>
      <c r="J15" s="150"/>
      <c r="K15" s="150"/>
      <c r="L15" s="150"/>
      <c r="M15" s="150"/>
    </row>
    <row r="16" spans="2:33" x14ac:dyDescent="0.3">
      <c r="F16" s="150"/>
      <c r="G16" s="150"/>
      <c r="H16" s="150"/>
      <c r="I16" s="150"/>
      <c r="J16" s="150"/>
      <c r="K16" s="150"/>
      <c r="L16" s="150"/>
      <c r="M16" s="150"/>
    </row>
    <row r="17" spans="2:13" ht="37.200000000000003" customHeight="1" x14ac:dyDescent="0.3">
      <c r="D17" s="285" t="s">
        <v>158</v>
      </c>
      <c r="E17" s="285"/>
      <c r="F17" s="285"/>
      <c r="G17" s="285"/>
      <c r="H17" s="285"/>
      <c r="I17" s="285"/>
      <c r="J17" s="285"/>
      <c r="K17" s="285"/>
      <c r="L17" s="285"/>
      <c r="M17" s="285"/>
    </row>
    <row r="18" spans="2:13" x14ac:dyDescent="0.3">
      <c r="D18" s="284" t="s">
        <v>177</v>
      </c>
      <c r="E18" s="284"/>
      <c r="F18" s="284"/>
      <c r="G18" s="284"/>
      <c r="H18" s="284"/>
      <c r="I18" s="284"/>
      <c r="J18" s="284"/>
      <c r="K18" s="284"/>
      <c r="L18" s="284"/>
      <c r="M18" s="284"/>
    </row>
    <row r="19" spans="2:13" x14ac:dyDescent="0.3">
      <c r="D19" s="284"/>
      <c r="E19" s="284"/>
      <c r="F19" s="284"/>
      <c r="G19" s="284"/>
      <c r="H19" s="284"/>
      <c r="I19" s="284"/>
      <c r="J19" s="284"/>
      <c r="K19" s="284"/>
      <c r="L19" s="284"/>
      <c r="M19" s="284"/>
    </row>
    <row r="20" spans="2:13" ht="55.8" customHeight="1" x14ac:dyDescent="0.3">
      <c r="D20" s="284"/>
      <c r="E20" s="284"/>
      <c r="F20" s="284"/>
      <c r="G20" s="284"/>
      <c r="H20" s="284"/>
      <c r="I20" s="284"/>
      <c r="J20" s="284"/>
      <c r="K20" s="284"/>
      <c r="L20" s="284"/>
      <c r="M20" s="284"/>
    </row>
    <row r="21" spans="2:13" x14ac:dyDescent="0.3">
      <c r="F21" s="150"/>
      <c r="G21" s="150"/>
      <c r="H21" s="150"/>
      <c r="I21" s="150"/>
      <c r="J21" s="150"/>
      <c r="K21" s="150"/>
      <c r="L21" s="150"/>
      <c r="M21" s="150"/>
    </row>
    <row r="22" spans="2:13" x14ac:dyDescent="0.3">
      <c r="B22" s="150"/>
      <c r="C22" s="150"/>
      <c r="D22" s="150"/>
      <c r="E22" s="150"/>
      <c r="F22" s="150"/>
      <c r="G22" s="150"/>
      <c r="H22" s="150"/>
      <c r="I22" s="150"/>
      <c r="J22" s="150"/>
      <c r="K22" s="150"/>
      <c r="L22" s="150"/>
      <c r="M22" s="150"/>
    </row>
    <row r="23" spans="2:13" ht="28.8" x14ac:dyDescent="0.3">
      <c r="B23" s="1" t="s">
        <v>123</v>
      </c>
      <c r="C23" s="151" t="s">
        <v>124</v>
      </c>
      <c r="D23" s="274" t="s">
        <v>160</v>
      </c>
      <c r="E23" s="274"/>
      <c r="F23" s="274"/>
      <c r="G23" s="274"/>
      <c r="H23" s="274"/>
      <c r="I23" s="274"/>
      <c r="J23" s="274"/>
      <c r="K23" s="274"/>
      <c r="L23" s="274"/>
      <c r="M23" s="274"/>
    </row>
    <row r="24" spans="2:13" ht="75" customHeight="1" x14ac:dyDescent="0.3">
      <c r="B24" s="152" t="s">
        <v>137</v>
      </c>
      <c r="C24" s="153" t="s">
        <v>132</v>
      </c>
      <c r="D24" s="275" t="s">
        <v>181</v>
      </c>
      <c r="E24" s="276"/>
      <c r="F24" s="276"/>
      <c r="G24" s="276"/>
      <c r="H24" s="276"/>
      <c r="I24" s="276"/>
      <c r="J24" s="276"/>
      <c r="K24" s="276"/>
      <c r="L24" s="276"/>
      <c r="M24" s="277"/>
    </row>
    <row r="25" spans="2:13" ht="115.2" customHeight="1" x14ac:dyDescent="0.3">
      <c r="B25" s="255" t="s">
        <v>138</v>
      </c>
      <c r="C25" s="48" t="s">
        <v>133</v>
      </c>
      <c r="D25" s="278" t="s">
        <v>159</v>
      </c>
      <c r="E25" s="279"/>
      <c r="F25" s="279"/>
      <c r="G25" s="279"/>
      <c r="H25" s="279"/>
      <c r="I25" s="279"/>
      <c r="J25" s="279"/>
      <c r="K25" s="279"/>
      <c r="L25" s="279"/>
      <c r="M25" s="280"/>
    </row>
    <row r="26" spans="2:13" ht="86.4" customHeight="1" x14ac:dyDescent="0.3">
      <c r="B26" s="256"/>
      <c r="C26" s="50" t="s">
        <v>132</v>
      </c>
      <c r="D26" s="281" t="s">
        <v>157</v>
      </c>
      <c r="E26" s="282"/>
      <c r="F26" s="282"/>
      <c r="G26" s="282"/>
      <c r="H26" s="282"/>
      <c r="I26" s="282"/>
      <c r="J26" s="282"/>
      <c r="K26" s="282"/>
      <c r="L26" s="282"/>
      <c r="M26" s="283"/>
    </row>
    <row r="27" spans="2:13" ht="123" customHeight="1" x14ac:dyDescent="0.3">
      <c r="B27" s="255" t="s">
        <v>139</v>
      </c>
      <c r="C27" s="48" t="s">
        <v>134</v>
      </c>
      <c r="D27" s="278" t="s">
        <v>178</v>
      </c>
      <c r="E27" s="279"/>
      <c r="F27" s="279"/>
      <c r="G27" s="279"/>
      <c r="H27" s="279"/>
      <c r="I27" s="279"/>
      <c r="J27" s="279"/>
      <c r="K27" s="279"/>
      <c r="L27" s="279"/>
      <c r="M27" s="280"/>
    </row>
    <row r="28" spans="2:13" ht="120" customHeight="1" x14ac:dyDescent="0.3">
      <c r="B28" s="257"/>
      <c r="C28" s="49" t="s">
        <v>135</v>
      </c>
      <c r="D28" s="295" t="s">
        <v>179</v>
      </c>
      <c r="E28" s="296"/>
      <c r="F28" s="296"/>
      <c r="G28" s="296"/>
      <c r="H28" s="296"/>
      <c r="I28" s="296"/>
      <c r="J28" s="296"/>
      <c r="K28" s="296"/>
      <c r="L28" s="296"/>
      <c r="M28" s="297"/>
    </row>
    <row r="29" spans="2:13" ht="86.4" customHeight="1" x14ac:dyDescent="0.3">
      <c r="B29" s="256"/>
      <c r="C29" s="50" t="s">
        <v>132</v>
      </c>
      <c r="D29" s="281" t="s">
        <v>180</v>
      </c>
      <c r="E29" s="282"/>
      <c r="F29" s="282"/>
      <c r="G29" s="282"/>
      <c r="H29" s="282"/>
      <c r="I29" s="282"/>
      <c r="J29" s="282"/>
      <c r="K29" s="282"/>
      <c r="L29" s="282"/>
      <c r="M29" s="283"/>
    </row>
    <row r="30" spans="2:13" ht="117" customHeight="1" x14ac:dyDescent="0.3">
      <c r="B30" s="255" t="s">
        <v>140</v>
      </c>
      <c r="C30" s="48" t="s">
        <v>136</v>
      </c>
      <c r="D30" s="275" t="s">
        <v>156</v>
      </c>
      <c r="E30" s="276"/>
      <c r="F30" s="276"/>
      <c r="G30" s="276"/>
      <c r="H30" s="276"/>
      <c r="I30" s="276"/>
      <c r="J30" s="276"/>
      <c r="K30" s="276"/>
      <c r="L30" s="276"/>
      <c r="M30" s="277"/>
    </row>
    <row r="31" spans="2:13" ht="98.4" customHeight="1" x14ac:dyDescent="0.3">
      <c r="B31" s="256"/>
      <c r="C31" s="50" t="s">
        <v>132</v>
      </c>
      <c r="D31" s="275" t="s">
        <v>182</v>
      </c>
      <c r="E31" s="276"/>
      <c r="F31" s="276"/>
      <c r="G31" s="276"/>
      <c r="H31" s="276"/>
      <c r="I31" s="276"/>
      <c r="J31" s="276"/>
      <c r="K31" s="276"/>
      <c r="L31" s="276"/>
      <c r="M31" s="277"/>
    </row>
    <row r="32" spans="2:13" x14ac:dyDescent="0.3">
      <c r="B32" s="150"/>
      <c r="C32" s="150"/>
      <c r="D32" s="150"/>
      <c r="E32" s="150"/>
      <c r="F32" s="150"/>
      <c r="G32" s="150"/>
      <c r="H32" s="150"/>
      <c r="I32" s="150"/>
      <c r="J32" s="150"/>
      <c r="K32" s="150"/>
      <c r="L32" s="150"/>
      <c r="M32" s="150"/>
    </row>
    <row r="33" spans="2:13" x14ac:dyDescent="0.3">
      <c r="B33" s="150"/>
      <c r="C33" s="150"/>
      <c r="D33" s="150"/>
      <c r="E33" s="150"/>
      <c r="F33" s="150"/>
      <c r="G33" s="150"/>
      <c r="H33" s="150"/>
      <c r="I33" s="150"/>
      <c r="J33" s="150"/>
      <c r="K33" s="150"/>
      <c r="L33" s="150"/>
      <c r="M33" s="150"/>
    </row>
    <row r="34" spans="2:13" ht="28.8" customHeight="1" x14ac:dyDescent="0.3">
      <c r="B34" s="162"/>
      <c r="D34" s="274" t="s">
        <v>171</v>
      </c>
      <c r="E34" s="274"/>
      <c r="F34" s="150"/>
      <c r="G34" s="150"/>
      <c r="H34" s="150"/>
      <c r="I34" s="150"/>
      <c r="J34" s="150"/>
      <c r="K34" s="150"/>
      <c r="L34" s="150"/>
      <c r="M34" s="150"/>
    </row>
    <row r="35" spans="2:13" ht="28.8" x14ac:dyDescent="0.3">
      <c r="B35" s="163"/>
      <c r="C35" s="57" t="s">
        <v>162</v>
      </c>
      <c r="D35" s="151" t="s">
        <v>170</v>
      </c>
      <c r="E35" s="151" t="s">
        <v>169</v>
      </c>
      <c r="F35" s="150"/>
      <c r="G35" s="150"/>
      <c r="H35" s="150"/>
      <c r="I35" s="150"/>
      <c r="J35" s="150"/>
      <c r="K35" s="150"/>
      <c r="L35" s="150"/>
      <c r="M35" s="150"/>
    </row>
    <row r="36" spans="2:13" x14ac:dyDescent="0.3">
      <c r="B36" s="163"/>
      <c r="C36" s="175" t="s">
        <v>163</v>
      </c>
      <c r="D36" s="176">
        <v>0.05</v>
      </c>
      <c r="E36" s="177">
        <v>0.11</v>
      </c>
      <c r="F36" s="150"/>
      <c r="G36" s="150"/>
      <c r="H36" s="150"/>
      <c r="I36" s="150"/>
      <c r="J36" s="150"/>
      <c r="K36" s="150"/>
      <c r="L36" s="150"/>
      <c r="M36" s="150"/>
    </row>
    <row r="37" spans="2:13" ht="28.8" x14ac:dyDescent="0.3">
      <c r="B37" s="163"/>
      <c r="C37" s="175" t="s">
        <v>164</v>
      </c>
      <c r="D37" s="176">
        <v>7.0000000000000007E-2</v>
      </c>
      <c r="E37" s="177">
        <v>0.15</v>
      </c>
      <c r="F37" s="150"/>
      <c r="G37" s="150"/>
      <c r="H37" s="150"/>
      <c r="I37" s="150"/>
      <c r="J37" s="150"/>
      <c r="K37" s="150"/>
      <c r="L37" s="150"/>
      <c r="M37" s="150"/>
    </row>
    <row r="38" spans="2:13" x14ac:dyDescent="0.3">
      <c r="B38" s="163"/>
      <c r="C38" s="175" t="s">
        <v>165</v>
      </c>
      <c r="D38" s="176">
        <v>0.05</v>
      </c>
      <c r="E38" s="177">
        <v>0.11</v>
      </c>
      <c r="F38" s="150"/>
      <c r="G38" s="150"/>
      <c r="H38" s="150"/>
      <c r="I38" s="150"/>
      <c r="J38" s="150"/>
      <c r="K38" s="150"/>
      <c r="L38" s="150"/>
      <c r="M38" s="150"/>
    </row>
    <row r="39" spans="2:13" ht="28.8" x14ac:dyDescent="0.3">
      <c r="B39" s="163"/>
      <c r="C39" s="175" t="s">
        <v>166</v>
      </c>
      <c r="D39" s="176">
        <v>0.11</v>
      </c>
      <c r="E39" s="177">
        <v>0.19</v>
      </c>
      <c r="F39" s="150"/>
      <c r="G39" s="150"/>
      <c r="H39" s="150"/>
      <c r="I39" s="150"/>
      <c r="J39" s="150"/>
      <c r="K39" s="150"/>
      <c r="L39" s="150"/>
      <c r="M39" s="150"/>
    </row>
    <row r="40" spans="2:13" ht="28.8" x14ac:dyDescent="0.3">
      <c r="B40" s="163"/>
      <c r="C40" s="175" t="s">
        <v>167</v>
      </c>
      <c r="D40" s="176">
        <v>0.05</v>
      </c>
      <c r="E40" s="177">
        <v>0.11</v>
      </c>
      <c r="F40" s="150"/>
      <c r="G40" s="150"/>
      <c r="H40" s="150"/>
      <c r="I40" s="150"/>
      <c r="J40" s="150"/>
      <c r="K40" s="150"/>
      <c r="L40" s="150"/>
      <c r="M40" s="150"/>
    </row>
    <row r="41" spans="2:13" ht="28.8" x14ac:dyDescent="0.3">
      <c r="B41" s="163"/>
      <c r="C41" s="175" t="s">
        <v>168</v>
      </c>
      <c r="D41" s="176">
        <v>0.11</v>
      </c>
      <c r="E41" s="177">
        <v>0.19</v>
      </c>
      <c r="F41" s="150"/>
      <c r="G41" s="150"/>
      <c r="H41" s="150"/>
      <c r="I41" s="150"/>
      <c r="J41" s="150"/>
      <c r="K41" s="150"/>
      <c r="L41" s="150"/>
      <c r="M41" s="150"/>
    </row>
    <row r="42" spans="2:13" ht="28.8" x14ac:dyDescent="0.3">
      <c r="B42" s="163"/>
      <c r="C42" s="175" t="s">
        <v>39</v>
      </c>
      <c r="D42" s="176">
        <v>7.0000000000000007E-2</v>
      </c>
      <c r="E42" s="177">
        <v>0.15</v>
      </c>
      <c r="F42" s="150"/>
      <c r="G42" s="150"/>
      <c r="H42" s="150"/>
      <c r="I42" s="150"/>
      <c r="J42" s="150"/>
      <c r="K42" s="150"/>
      <c r="L42" s="150"/>
      <c r="M42" s="150"/>
    </row>
    <row r="43" spans="2:13" ht="28.8" x14ac:dyDescent="0.3">
      <c r="B43" s="150"/>
      <c r="C43" s="175" t="s">
        <v>125</v>
      </c>
      <c r="D43" s="176">
        <v>0.11</v>
      </c>
      <c r="E43" s="177">
        <v>0.15</v>
      </c>
      <c r="F43" s="150"/>
      <c r="G43" s="150"/>
      <c r="H43" s="150"/>
      <c r="I43" s="150"/>
      <c r="J43" s="150"/>
      <c r="K43" s="150"/>
      <c r="L43" s="150"/>
      <c r="M43" s="150"/>
    </row>
    <row r="44" spans="2:13" x14ac:dyDescent="0.3">
      <c r="B44" s="150"/>
      <c r="C44" s="178" t="s">
        <v>1</v>
      </c>
      <c r="D44" s="176">
        <v>0.05</v>
      </c>
      <c r="E44" s="177">
        <v>0.11</v>
      </c>
      <c r="F44" s="150"/>
      <c r="G44" s="150"/>
      <c r="H44" s="150"/>
      <c r="I44" s="150"/>
      <c r="J44" s="150"/>
      <c r="K44" s="150"/>
      <c r="L44" s="150"/>
      <c r="M44" s="150"/>
    </row>
    <row r="45" spans="2:13" x14ac:dyDescent="0.3">
      <c r="B45" s="150"/>
      <c r="C45" s="178" t="s">
        <v>2</v>
      </c>
      <c r="D45" s="176">
        <v>0.05</v>
      </c>
      <c r="E45" s="177">
        <v>0.11</v>
      </c>
      <c r="F45" s="150"/>
      <c r="G45" s="150"/>
      <c r="H45" s="150"/>
      <c r="I45" s="150"/>
      <c r="J45" s="150"/>
      <c r="K45" s="150"/>
      <c r="L45" s="150"/>
      <c r="M45" s="150"/>
    </row>
    <row r="46" spans="2:13" ht="28.8" x14ac:dyDescent="0.3">
      <c r="B46" s="150"/>
      <c r="C46" s="178" t="s">
        <v>128</v>
      </c>
      <c r="D46" s="176">
        <v>0.11</v>
      </c>
      <c r="E46" s="177">
        <v>0.15</v>
      </c>
      <c r="F46" s="150"/>
      <c r="G46" s="150"/>
      <c r="H46" s="150"/>
      <c r="I46" s="150"/>
      <c r="J46" s="150"/>
      <c r="K46" s="150"/>
      <c r="L46" s="150"/>
      <c r="M46" s="150"/>
    </row>
    <row r="47" spans="2:13" ht="28.8" x14ac:dyDescent="0.3">
      <c r="B47" s="150"/>
      <c r="C47" s="178" t="s">
        <v>129</v>
      </c>
      <c r="D47" s="176">
        <v>0.2</v>
      </c>
      <c r="E47" s="177">
        <v>0.3</v>
      </c>
      <c r="F47" s="150"/>
      <c r="G47" s="150"/>
      <c r="H47" s="150"/>
      <c r="I47" s="150"/>
      <c r="J47" s="150"/>
      <c r="K47" s="150"/>
      <c r="L47" s="150"/>
      <c r="M47" s="150"/>
    </row>
    <row r="48" spans="2:13" ht="28.8" x14ac:dyDescent="0.3">
      <c r="B48" s="150"/>
      <c r="C48" s="178" t="s">
        <v>172</v>
      </c>
      <c r="D48" s="176">
        <v>0.2</v>
      </c>
      <c r="E48" s="177">
        <v>0.24</v>
      </c>
      <c r="F48" s="150"/>
      <c r="G48" s="150"/>
      <c r="H48" s="150"/>
      <c r="I48" s="150"/>
      <c r="J48" s="150"/>
      <c r="K48" s="150"/>
      <c r="L48" s="150"/>
      <c r="M48" s="150"/>
    </row>
    <row r="49" spans="2:13" ht="28.8" x14ac:dyDescent="0.3">
      <c r="B49" s="150"/>
      <c r="C49" s="178" t="s">
        <v>173</v>
      </c>
      <c r="D49" s="176">
        <v>0.2</v>
      </c>
      <c r="E49" s="177">
        <v>0.24</v>
      </c>
      <c r="F49" s="150"/>
      <c r="G49" s="150"/>
      <c r="H49" s="150"/>
      <c r="I49" s="150"/>
      <c r="J49" s="150"/>
      <c r="K49" s="150"/>
      <c r="L49" s="150"/>
      <c r="M49" s="150"/>
    </row>
    <row r="50" spans="2:13" x14ac:dyDescent="0.3">
      <c r="B50" s="150"/>
      <c r="C50" s="164" t="s">
        <v>131</v>
      </c>
      <c r="D50" s="165">
        <v>0.2</v>
      </c>
      <c r="E50" s="166">
        <v>0.3</v>
      </c>
      <c r="F50" s="150"/>
      <c r="G50" s="150"/>
      <c r="H50" s="150"/>
      <c r="I50" s="150"/>
      <c r="J50" s="150"/>
      <c r="K50" s="150"/>
      <c r="L50" s="150"/>
      <c r="M50" s="150"/>
    </row>
    <row r="51" spans="2:13" x14ac:dyDescent="0.3">
      <c r="B51" s="150"/>
      <c r="C51" s="150"/>
      <c r="D51" s="150"/>
      <c r="E51" s="150"/>
      <c r="F51" s="150"/>
      <c r="G51" s="150"/>
      <c r="H51" s="150"/>
      <c r="I51" s="150"/>
      <c r="J51" s="150"/>
      <c r="K51" s="150"/>
      <c r="L51" s="150"/>
      <c r="M51" s="150"/>
    </row>
    <row r="52" spans="2:13" x14ac:dyDescent="0.3">
      <c r="B52" s="150"/>
      <c r="C52" s="150"/>
      <c r="D52" s="150"/>
      <c r="E52" s="150"/>
      <c r="F52" s="150"/>
      <c r="G52" s="150"/>
      <c r="H52" s="150"/>
      <c r="I52" s="150"/>
      <c r="J52" s="150"/>
      <c r="K52" s="150"/>
      <c r="L52" s="150"/>
      <c r="M52" s="150"/>
    </row>
    <row r="53" spans="2:13" x14ac:dyDescent="0.3">
      <c r="B53" s="150"/>
      <c r="C53" s="150"/>
      <c r="D53" s="150"/>
      <c r="E53" s="150"/>
      <c r="F53" s="150"/>
      <c r="G53" s="150"/>
      <c r="H53" s="150"/>
      <c r="I53" s="150"/>
      <c r="J53" s="150"/>
      <c r="K53" s="150"/>
      <c r="L53" s="150"/>
      <c r="M53" s="150"/>
    </row>
    <row r="54" spans="2:13" x14ac:dyDescent="0.3">
      <c r="B54" s="150"/>
      <c r="C54" s="150"/>
      <c r="D54" s="150"/>
      <c r="E54" s="150"/>
      <c r="F54" s="150"/>
      <c r="G54" s="150"/>
      <c r="H54" s="150"/>
      <c r="I54" s="150"/>
      <c r="J54" s="150"/>
      <c r="K54" s="150"/>
      <c r="L54" s="150"/>
      <c r="M54" s="150"/>
    </row>
    <row r="55" spans="2:13" x14ac:dyDescent="0.3">
      <c r="B55" s="150"/>
      <c r="C55" s="150"/>
      <c r="D55" s="150"/>
      <c r="E55" s="150"/>
      <c r="F55" s="150"/>
      <c r="G55" s="150"/>
      <c r="H55" s="150"/>
      <c r="I55" s="150"/>
      <c r="J55" s="150"/>
      <c r="K55" s="150"/>
      <c r="L55" s="150"/>
      <c r="M55" s="150"/>
    </row>
    <row r="56" spans="2:13" x14ac:dyDescent="0.3">
      <c r="B56" s="150"/>
      <c r="C56" s="150"/>
      <c r="D56" s="150"/>
      <c r="E56" s="150"/>
      <c r="F56" s="150"/>
      <c r="G56" s="150"/>
      <c r="H56" s="150"/>
      <c r="I56" s="150"/>
      <c r="J56" s="150"/>
      <c r="K56" s="150"/>
      <c r="L56" s="150"/>
      <c r="M56" s="150"/>
    </row>
    <row r="57" spans="2:13" x14ac:dyDescent="0.3">
      <c r="B57" s="150"/>
      <c r="C57" s="150"/>
      <c r="D57" s="150"/>
      <c r="E57" s="150"/>
      <c r="F57" s="150"/>
      <c r="G57" s="150"/>
      <c r="H57" s="150"/>
      <c r="I57" s="150"/>
      <c r="J57" s="150"/>
      <c r="K57" s="150"/>
      <c r="L57" s="150"/>
      <c r="M57" s="150"/>
    </row>
    <row r="58" spans="2:13" x14ac:dyDescent="0.3">
      <c r="B58" s="150"/>
      <c r="C58" s="150"/>
      <c r="D58" s="150"/>
      <c r="E58" s="150"/>
      <c r="F58" s="150"/>
      <c r="G58" s="150"/>
      <c r="H58" s="150"/>
      <c r="I58" s="150"/>
      <c r="J58" s="150"/>
      <c r="K58" s="150"/>
      <c r="L58" s="150"/>
      <c r="M58" s="150"/>
    </row>
    <row r="59" spans="2:13" x14ac:dyDescent="0.3">
      <c r="B59" s="150"/>
      <c r="C59" s="150"/>
      <c r="D59" s="150"/>
      <c r="E59" s="150"/>
      <c r="F59" s="150"/>
      <c r="G59" s="150"/>
      <c r="H59" s="150"/>
      <c r="I59" s="150"/>
      <c r="J59" s="150"/>
      <c r="K59" s="150"/>
      <c r="L59" s="150"/>
      <c r="M59" s="150"/>
    </row>
    <row r="60" spans="2:13" x14ac:dyDescent="0.3">
      <c r="B60" s="150"/>
      <c r="C60" s="150"/>
      <c r="D60" s="150"/>
      <c r="E60" s="150"/>
      <c r="F60" s="150"/>
      <c r="G60" s="150"/>
      <c r="H60" s="150"/>
      <c r="I60" s="150"/>
      <c r="J60" s="150"/>
      <c r="K60" s="150"/>
      <c r="L60" s="150"/>
      <c r="M60" s="150"/>
    </row>
    <row r="61" spans="2:13" x14ac:dyDescent="0.3">
      <c r="B61" s="150"/>
      <c r="C61" s="150"/>
      <c r="D61" s="150"/>
      <c r="E61" s="150"/>
      <c r="F61" s="150"/>
      <c r="G61" s="150"/>
      <c r="H61" s="150"/>
      <c r="I61" s="150"/>
      <c r="J61" s="150"/>
      <c r="K61" s="150"/>
      <c r="L61" s="150"/>
      <c r="M61" s="150"/>
    </row>
    <row r="62" spans="2:13" x14ac:dyDescent="0.3">
      <c r="B62" s="150"/>
      <c r="C62" s="150"/>
      <c r="D62" s="150"/>
      <c r="E62" s="150"/>
      <c r="F62" s="150"/>
      <c r="G62" s="150"/>
      <c r="H62" s="150"/>
      <c r="I62" s="150"/>
      <c r="J62" s="150"/>
      <c r="K62" s="150"/>
      <c r="L62" s="150"/>
      <c r="M62" s="150"/>
    </row>
    <row r="63" spans="2:13" x14ac:dyDescent="0.3">
      <c r="B63" s="150"/>
      <c r="C63" s="150"/>
      <c r="D63" s="150"/>
      <c r="E63" s="150"/>
      <c r="F63" s="150"/>
      <c r="G63" s="150"/>
      <c r="H63" s="150"/>
      <c r="I63" s="150"/>
      <c r="J63" s="150"/>
      <c r="K63" s="150"/>
      <c r="L63" s="150"/>
      <c r="M63" s="150"/>
    </row>
    <row r="64" spans="2:13" x14ac:dyDescent="0.3">
      <c r="B64" s="150"/>
      <c r="C64" s="150"/>
      <c r="D64" s="150"/>
      <c r="E64" s="150"/>
      <c r="F64" s="150"/>
      <c r="G64" s="150"/>
      <c r="H64" s="150"/>
      <c r="I64" s="150"/>
      <c r="J64" s="150"/>
      <c r="K64" s="150"/>
      <c r="L64" s="150"/>
      <c r="M64" s="150"/>
    </row>
    <row r="65" spans="2:13" x14ac:dyDescent="0.3">
      <c r="B65" s="150"/>
      <c r="C65" s="150"/>
      <c r="D65" s="150"/>
      <c r="E65" s="150"/>
      <c r="F65" s="150"/>
      <c r="G65" s="150"/>
      <c r="H65" s="150"/>
      <c r="I65" s="150"/>
      <c r="J65" s="150"/>
      <c r="K65" s="150"/>
      <c r="L65" s="150"/>
      <c r="M65" s="150"/>
    </row>
    <row r="66" spans="2:13" x14ac:dyDescent="0.3">
      <c r="B66" s="150"/>
      <c r="C66" s="150"/>
      <c r="D66" s="150"/>
      <c r="E66" s="150"/>
      <c r="F66" s="150"/>
      <c r="G66" s="150"/>
      <c r="H66" s="150"/>
      <c r="I66" s="150"/>
      <c r="J66" s="150"/>
      <c r="K66" s="150"/>
      <c r="L66" s="150"/>
      <c r="M66" s="150"/>
    </row>
    <row r="67" spans="2:13" x14ac:dyDescent="0.3">
      <c r="B67" s="150"/>
      <c r="C67" s="150"/>
      <c r="D67" s="150"/>
      <c r="E67" s="150"/>
      <c r="F67" s="150"/>
      <c r="G67" s="150"/>
      <c r="H67" s="150"/>
      <c r="I67" s="150"/>
      <c r="J67" s="150"/>
      <c r="K67" s="150"/>
      <c r="L67" s="150"/>
      <c r="M67" s="150"/>
    </row>
    <row r="68" spans="2:13" x14ac:dyDescent="0.3">
      <c r="B68" s="150"/>
      <c r="C68" s="150"/>
      <c r="D68" s="150"/>
      <c r="E68" s="150"/>
      <c r="F68" s="150"/>
      <c r="G68" s="150"/>
      <c r="H68" s="150"/>
      <c r="I68" s="150"/>
      <c r="J68" s="150"/>
      <c r="K68" s="150"/>
      <c r="L68" s="150"/>
      <c r="M68" s="150"/>
    </row>
    <row r="69" spans="2:13" x14ac:dyDescent="0.3">
      <c r="B69" s="150"/>
      <c r="C69" s="150"/>
      <c r="D69" s="150"/>
      <c r="E69" s="150"/>
      <c r="F69" s="150"/>
      <c r="G69" s="150"/>
      <c r="H69" s="150"/>
      <c r="I69" s="150"/>
      <c r="J69" s="150"/>
      <c r="K69" s="150"/>
      <c r="L69" s="150"/>
      <c r="M69" s="150"/>
    </row>
    <row r="70" spans="2:13" x14ac:dyDescent="0.3">
      <c r="B70" s="150"/>
      <c r="C70" s="150"/>
      <c r="D70" s="150"/>
      <c r="E70" s="150"/>
      <c r="F70" s="150"/>
      <c r="G70" s="150"/>
      <c r="H70" s="150"/>
      <c r="I70" s="150"/>
      <c r="J70" s="150"/>
      <c r="K70" s="150"/>
      <c r="L70" s="150"/>
      <c r="M70" s="150"/>
    </row>
    <row r="71" spans="2:13" x14ac:dyDescent="0.3">
      <c r="B71" s="150"/>
      <c r="C71" s="150"/>
      <c r="D71" s="150"/>
      <c r="E71" s="150"/>
      <c r="F71" s="150"/>
      <c r="G71" s="150"/>
      <c r="H71" s="150"/>
      <c r="I71" s="150"/>
      <c r="J71" s="150"/>
      <c r="K71" s="150"/>
      <c r="L71" s="150"/>
      <c r="M71" s="150"/>
    </row>
    <row r="72" spans="2:13" x14ac:dyDescent="0.3">
      <c r="B72" s="150"/>
      <c r="C72" s="150"/>
      <c r="D72" s="150"/>
      <c r="E72" s="150"/>
      <c r="F72" s="150"/>
      <c r="G72" s="150"/>
      <c r="H72" s="150"/>
      <c r="I72" s="150"/>
      <c r="J72" s="150"/>
      <c r="K72" s="150"/>
      <c r="L72" s="150"/>
      <c r="M72" s="150"/>
    </row>
    <row r="73" spans="2:13" x14ac:dyDescent="0.3">
      <c r="B73" s="150"/>
      <c r="C73" s="150"/>
      <c r="D73" s="150"/>
      <c r="E73" s="150"/>
      <c r="F73" s="150"/>
      <c r="G73" s="150"/>
      <c r="H73" s="150"/>
      <c r="I73" s="150"/>
      <c r="J73" s="150"/>
      <c r="K73" s="150"/>
      <c r="L73" s="150"/>
      <c r="M73" s="150"/>
    </row>
    <row r="74" spans="2:13" x14ac:dyDescent="0.3">
      <c r="B74" s="150"/>
      <c r="C74" s="150"/>
      <c r="D74" s="150"/>
      <c r="E74" s="150"/>
      <c r="F74" s="150"/>
      <c r="G74" s="150"/>
      <c r="H74" s="150"/>
      <c r="I74" s="150"/>
      <c r="J74" s="150"/>
      <c r="K74" s="150"/>
      <c r="L74" s="150"/>
      <c r="M74" s="150"/>
    </row>
    <row r="75" spans="2:13" x14ac:dyDescent="0.3">
      <c r="B75" s="150"/>
      <c r="C75" s="150"/>
      <c r="D75" s="150"/>
      <c r="E75" s="150"/>
      <c r="F75" s="150"/>
      <c r="G75" s="150"/>
      <c r="H75" s="150"/>
      <c r="I75" s="150"/>
      <c r="J75" s="150"/>
      <c r="K75" s="150"/>
      <c r="L75" s="150"/>
      <c r="M75" s="150"/>
    </row>
    <row r="76" spans="2:13" x14ac:dyDescent="0.3">
      <c r="B76" s="150"/>
      <c r="C76" s="150"/>
      <c r="D76" s="150"/>
      <c r="E76" s="150"/>
      <c r="F76" s="150"/>
      <c r="G76" s="150"/>
      <c r="H76" s="150"/>
      <c r="I76" s="150"/>
      <c r="J76" s="150"/>
      <c r="K76" s="150"/>
      <c r="L76" s="150"/>
      <c r="M76" s="150"/>
    </row>
    <row r="77" spans="2:13" x14ac:dyDescent="0.3">
      <c r="B77" s="150"/>
      <c r="C77" s="150"/>
      <c r="D77" s="150"/>
      <c r="E77" s="150"/>
      <c r="F77" s="150"/>
      <c r="G77" s="150"/>
      <c r="H77" s="150"/>
      <c r="I77" s="150"/>
      <c r="J77" s="150"/>
      <c r="K77" s="150"/>
      <c r="L77" s="150"/>
      <c r="M77" s="150"/>
    </row>
    <row r="78" spans="2:13" x14ac:dyDescent="0.3">
      <c r="B78" s="150"/>
      <c r="C78" s="150"/>
      <c r="D78" s="150"/>
      <c r="E78" s="150"/>
      <c r="F78" s="150"/>
      <c r="G78" s="150"/>
      <c r="H78" s="150"/>
      <c r="I78" s="150"/>
      <c r="J78" s="150"/>
      <c r="K78" s="150"/>
      <c r="L78" s="150"/>
      <c r="M78" s="150"/>
    </row>
    <row r="79" spans="2:13" x14ac:dyDescent="0.3">
      <c r="B79" s="150"/>
      <c r="C79" s="150"/>
      <c r="D79" s="150"/>
      <c r="E79" s="150"/>
      <c r="F79" s="150"/>
      <c r="G79" s="150"/>
      <c r="H79" s="150"/>
      <c r="I79" s="150"/>
      <c r="J79" s="150"/>
      <c r="K79" s="150"/>
      <c r="L79" s="150"/>
      <c r="M79" s="150"/>
    </row>
    <row r="80" spans="2:13" x14ac:dyDescent="0.3">
      <c r="B80" s="150"/>
      <c r="C80" s="150"/>
      <c r="D80" s="150"/>
      <c r="E80" s="150"/>
      <c r="F80" s="150"/>
      <c r="G80" s="150"/>
      <c r="H80" s="150"/>
      <c r="I80" s="150"/>
      <c r="J80" s="150"/>
      <c r="K80" s="150"/>
      <c r="L80" s="150"/>
      <c r="M80" s="150"/>
    </row>
    <row r="81" spans="2:13" x14ac:dyDescent="0.3">
      <c r="B81" s="150"/>
      <c r="C81" s="150"/>
      <c r="D81" s="150"/>
      <c r="E81" s="150"/>
      <c r="F81" s="150"/>
      <c r="G81" s="150"/>
      <c r="H81" s="150"/>
      <c r="I81" s="150"/>
      <c r="J81" s="150"/>
      <c r="K81" s="150"/>
      <c r="L81" s="150"/>
      <c r="M81" s="150"/>
    </row>
    <row r="82" spans="2:13" x14ac:dyDescent="0.3">
      <c r="B82" s="150"/>
      <c r="C82" s="150"/>
      <c r="D82" s="150"/>
      <c r="E82" s="150"/>
      <c r="F82" s="150"/>
      <c r="G82" s="150"/>
      <c r="H82" s="150"/>
      <c r="I82" s="150"/>
      <c r="J82" s="150"/>
      <c r="K82" s="150"/>
      <c r="L82" s="150"/>
      <c r="M82" s="150"/>
    </row>
    <row r="83" spans="2:13" x14ac:dyDescent="0.3">
      <c r="B83" s="150"/>
      <c r="C83" s="150"/>
      <c r="D83" s="150"/>
      <c r="E83" s="150"/>
      <c r="F83" s="150"/>
      <c r="G83" s="150"/>
      <c r="H83" s="150"/>
      <c r="I83" s="150"/>
      <c r="J83" s="150"/>
      <c r="K83" s="150"/>
      <c r="L83" s="150"/>
      <c r="M83" s="150"/>
    </row>
    <row r="84" spans="2:13" x14ac:dyDescent="0.3">
      <c r="B84" s="150"/>
      <c r="C84" s="150"/>
      <c r="D84" s="150"/>
      <c r="E84" s="150"/>
      <c r="F84" s="150"/>
      <c r="G84" s="150"/>
      <c r="H84" s="150"/>
      <c r="I84" s="150"/>
      <c r="J84" s="150"/>
      <c r="K84" s="150"/>
      <c r="L84" s="150"/>
      <c r="M84" s="150"/>
    </row>
    <row r="85" spans="2:13" x14ac:dyDescent="0.3">
      <c r="B85" s="150"/>
      <c r="C85" s="150"/>
      <c r="D85" s="150"/>
      <c r="E85" s="150"/>
      <c r="F85" s="150"/>
      <c r="G85" s="150"/>
      <c r="H85" s="150"/>
      <c r="I85" s="150"/>
      <c r="J85" s="150"/>
      <c r="K85" s="150"/>
      <c r="L85" s="150"/>
      <c r="M85" s="150"/>
    </row>
    <row r="86" spans="2:13" x14ac:dyDescent="0.3">
      <c r="B86" s="150"/>
      <c r="C86" s="150"/>
      <c r="D86" s="150"/>
      <c r="E86" s="150"/>
      <c r="F86" s="150"/>
      <c r="G86" s="150"/>
      <c r="H86" s="150"/>
      <c r="I86" s="150"/>
      <c r="J86" s="150"/>
      <c r="K86" s="150"/>
      <c r="L86" s="150"/>
      <c r="M86" s="150"/>
    </row>
    <row r="87" spans="2:13" x14ac:dyDescent="0.3">
      <c r="B87" s="150"/>
      <c r="C87" s="150"/>
      <c r="D87" s="150"/>
      <c r="E87" s="150"/>
      <c r="F87" s="150"/>
      <c r="G87" s="150"/>
      <c r="H87" s="150"/>
      <c r="I87" s="150"/>
      <c r="J87" s="150"/>
      <c r="K87" s="150"/>
      <c r="L87" s="150"/>
      <c r="M87" s="150"/>
    </row>
    <row r="88" spans="2:13" x14ac:dyDescent="0.3">
      <c r="B88" s="150"/>
      <c r="C88" s="150"/>
      <c r="D88" s="150"/>
      <c r="E88" s="150"/>
      <c r="F88" s="150"/>
      <c r="G88" s="150"/>
      <c r="H88" s="150"/>
      <c r="I88" s="150"/>
      <c r="J88" s="150"/>
      <c r="K88" s="150"/>
      <c r="L88" s="150"/>
      <c r="M88" s="150"/>
    </row>
    <row r="89" spans="2:13" x14ac:dyDescent="0.3">
      <c r="B89" s="150"/>
      <c r="C89" s="150"/>
      <c r="D89" s="150"/>
      <c r="E89" s="150"/>
      <c r="F89" s="150"/>
      <c r="G89" s="150"/>
      <c r="H89" s="150"/>
      <c r="I89" s="150"/>
      <c r="J89" s="150"/>
      <c r="K89" s="150"/>
      <c r="L89" s="150"/>
      <c r="M89" s="150"/>
    </row>
    <row r="90" spans="2:13" x14ac:dyDescent="0.3">
      <c r="B90" s="150"/>
      <c r="C90" s="150"/>
      <c r="D90" s="150"/>
      <c r="E90" s="150"/>
      <c r="F90" s="150"/>
      <c r="G90" s="150"/>
      <c r="H90" s="150"/>
      <c r="I90" s="150"/>
      <c r="J90" s="150"/>
      <c r="K90" s="150"/>
      <c r="L90" s="150"/>
      <c r="M90" s="150"/>
    </row>
    <row r="91" spans="2:13" x14ac:dyDescent="0.3">
      <c r="B91" s="150"/>
      <c r="C91" s="150"/>
      <c r="D91" s="150"/>
      <c r="E91" s="150"/>
      <c r="F91" s="150"/>
      <c r="G91" s="150"/>
      <c r="H91" s="150"/>
      <c r="I91" s="150"/>
      <c r="J91" s="150"/>
      <c r="K91" s="150"/>
      <c r="L91" s="150"/>
      <c r="M91" s="150"/>
    </row>
    <row r="92" spans="2:13" x14ac:dyDescent="0.3">
      <c r="B92" s="150"/>
      <c r="C92" s="150"/>
      <c r="D92" s="150"/>
      <c r="E92" s="150"/>
      <c r="F92" s="150"/>
      <c r="G92" s="150"/>
      <c r="H92" s="150"/>
      <c r="I92" s="150"/>
      <c r="J92" s="150"/>
      <c r="K92" s="150"/>
      <c r="L92" s="150"/>
      <c r="M92" s="150"/>
    </row>
    <row r="93" spans="2:13" x14ac:dyDescent="0.3">
      <c r="B93" s="150"/>
      <c r="C93" s="150"/>
      <c r="D93" s="150"/>
      <c r="E93" s="150"/>
      <c r="F93" s="150"/>
      <c r="G93" s="150"/>
      <c r="H93" s="150"/>
      <c r="I93" s="150"/>
      <c r="J93" s="150"/>
      <c r="K93" s="150"/>
      <c r="L93" s="150"/>
      <c r="M93" s="150"/>
    </row>
    <row r="94" spans="2:13" x14ac:dyDescent="0.3">
      <c r="B94" s="150"/>
      <c r="C94" s="150"/>
      <c r="D94" s="150"/>
      <c r="E94" s="150"/>
      <c r="F94" s="150"/>
      <c r="G94" s="150"/>
      <c r="H94" s="150"/>
      <c r="I94" s="150"/>
      <c r="J94" s="150"/>
      <c r="K94" s="150"/>
      <c r="L94" s="150"/>
      <c r="M94" s="150"/>
    </row>
    <row r="95" spans="2:13" x14ac:dyDescent="0.3">
      <c r="B95" s="150"/>
      <c r="C95" s="150"/>
      <c r="D95" s="150"/>
      <c r="E95" s="150"/>
      <c r="F95" s="150"/>
      <c r="G95" s="150"/>
      <c r="H95" s="150"/>
      <c r="I95" s="150"/>
      <c r="J95" s="150"/>
      <c r="K95" s="150"/>
      <c r="L95" s="150"/>
      <c r="M95" s="150"/>
    </row>
    <row r="96" spans="2:13" x14ac:dyDescent="0.3">
      <c r="B96" s="150"/>
      <c r="C96" s="150"/>
      <c r="D96" s="150"/>
      <c r="E96" s="150"/>
      <c r="F96" s="150"/>
      <c r="G96" s="150"/>
      <c r="H96" s="150"/>
      <c r="I96" s="150"/>
      <c r="J96" s="150"/>
      <c r="K96" s="150"/>
      <c r="L96" s="150"/>
      <c r="M96" s="150"/>
    </row>
    <row r="97" spans="2:13" x14ac:dyDescent="0.3">
      <c r="B97" s="150"/>
      <c r="C97" s="150"/>
      <c r="D97" s="150"/>
      <c r="E97" s="150"/>
      <c r="F97" s="150"/>
      <c r="G97" s="150"/>
      <c r="H97" s="150"/>
      <c r="I97" s="150"/>
      <c r="J97" s="150"/>
      <c r="K97" s="150"/>
      <c r="L97" s="150"/>
      <c r="M97" s="150"/>
    </row>
    <row r="98" spans="2:13" x14ac:dyDescent="0.3">
      <c r="B98" s="150"/>
      <c r="C98" s="150"/>
      <c r="D98" s="150"/>
      <c r="E98" s="150"/>
      <c r="F98" s="150"/>
      <c r="G98" s="150"/>
      <c r="H98" s="150"/>
      <c r="I98" s="150"/>
      <c r="J98" s="150"/>
      <c r="K98" s="150"/>
      <c r="L98" s="150"/>
      <c r="M98" s="150"/>
    </row>
    <row r="99" spans="2:13" x14ac:dyDescent="0.3">
      <c r="B99" s="150"/>
      <c r="C99" s="150"/>
      <c r="D99" s="150"/>
      <c r="E99" s="150"/>
      <c r="F99" s="150"/>
      <c r="G99" s="150"/>
      <c r="H99" s="150"/>
      <c r="I99" s="150"/>
      <c r="J99" s="150"/>
      <c r="K99" s="150"/>
      <c r="L99" s="150"/>
      <c r="M99" s="150"/>
    </row>
    <row r="100" spans="2:13" x14ac:dyDescent="0.3">
      <c r="B100" s="150"/>
      <c r="C100" s="150"/>
      <c r="D100" s="150"/>
      <c r="E100" s="150"/>
      <c r="F100" s="150"/>
      <c r="G100" s="150"/>
      <c r="H100" s="150"/>
      <c r="I100" s="150"/>
      <c r="J100" s="150"/>
      <c r="K100" s="150"/>
      <c r="L100" s="150"/>
      <c r="M100" s="150"/>
    </row>
    <row r="101" spans="2:13" x14ac:dyDescent="0.3">
      <c r="B101" s="150"/>
      <c r="C101" s="150"/>
      <c r="D101" s="150"/>
      <c r="E101" s="150"/>
      <c r="F101" s="150"/>
      <c r="G101" s="150"/>
      <c r="H101" s="150"/>
      <c r="I101" s="150"/>
      <c r="J101" s="150"/>
      <c r="K101" s="150"/>
      <c r="L101" s="150"/>
      <c r="M101" s="150"/>
    </row>
    <row r="102" spans="2:13" x14ac:dyDescent="0.3">
      <c r="B102" s="150"/>
      <c r="C102" s="150"/>
      <c r="D102" s="150"/>
      <c r="E102" s="150"/>
      <c r="F102" s="150"/>
      <c r="G102" s="150"/>
      <c r="H102" s="150"/>
      <c r="I102" s="150"/>
      <c r="J102" s="150"/>
      <c r="K102" s="150"/>
      <c r="L102" s="150"/>
      <c r="M102" s="150"/>
    </row>
    <row r="103" spans="2:13" x14ac:dyDescent="0.3">
      <c r="B103" s="150"/>
      <c r="C103" s="150"/>
      <c r="D103" s="150"/>
      <c r="E103" s="150"/>
      <c r="F103" s="150"/>
      <c r="G103" s="150"/>
      <c r="H103" s="150"/>
      <c r="I103" s="150"/>
      <c r="J103" s="150"/>
      <c r="K103" s="150"/>
      <c r="L103" s="150"/>
      <c r="M103" s="150"/>
    </row>
    <row r="104" spans="2:13" x14ac:dyDescent="0.3">
      <c r="B104" s="150"/>
      <c r="C104" s="150"/>
      <c r="D104" s="150"/>
      <c r="E104" s="150"/>
      <c r="F104" s="150"/>
      <c r="G104" s="150"/>
      <c r="H104" s="150"/>
      <c r="I104" s="150"/>
      <c r="J104" s="150"/>
      <c r="K104" s="150"/>
      <c r="L104" s="150"/>
      <c r="M104" s="150"/>
    </row>
    <row r="105" spans="2:13" x14ac:dyDescent="0.3">
      <c r="B105" s="150"/>
      <c r="C105" s="150"/>
      <c r="D105" s="150"/>
      <c r="E105" s="150"/>
      <c r="F105" s="150"/>
      <c r="G105" s="150"/>
      <c r="H105" s="150"/>
      <c r="I105" s="150"/>
      <c r="J105" s="150"/>
      <c r="K105" s="150"/>
      <c r="L105" s="150"/>
      <c r="M105" s="150"/>
    </row>
    <row r="106" spans="2:13" x14ac:dyDescent="0.3">
      <c r="B106" s="150"/>
      <c r="C106" s="150"/>
      <c r="D106" s="150"/>
      <c r="E106" s="150"/>
      <c r="F106" s="150"/>
      <c r="G106" s="150"/>
      <c r="H106" s="150"/>
      <c r="I106" s="150"/>
      <c r="J106" s="150"/>
      <c r="K106" s="150"/>
      <c r="L106" s="150"/>
      <c r="M106" s="150"/>
    </row>
    <row r="107" spans="2:13" x14ac:dyDescent="0.3">
      <c r="B107" s="150"/>
      <c r="C107" s="150"/>
      <c r="D107" s="150"/>
      <c r="E107" s="150"/>
      <c r="F107" s="150"/>
      <c r="G107" s="150"/>
      <c r="H107" s="150"/>
      <c r="I107" s="150"/>
      <c r="J107" s="150"/>
      <c r="K107" s="150"/>
      <c r="L107" s="150"/>
      <c r="M107" s="150"/>
    </row>
    <row r="108" spans="2:13" x14ac:dyDescent="0.3">
      <c r="B108" s="150"/>
      <c r="C108" s="150"/>
      <c r="D108" s="150"/>
      <c r="E108" s="150"/>
      <c r="F108" s="150"/>
      <c r="G108" s="150"/>
      <c r="H108" s="150"/>
      <c r="I108" s="150"/>
      <c r="J108" s="150"/>
      <c r="K108" s="150"/>
      <c r="L108" s="150"/>
      <c r="M108" s="150"/>
    </row>
    <row r="109" spans="2:13" x14ac:dyDescent="0.3">
      <c r="B109" s="150"/>
      <c r="C109" s="150"/>
      <c r="D109" s="150"/>
      <c r="E109" s="150"/>
      <c r="F109" s="150"/>
      <c r="G109" s="150"/>
      <c r="H109" s="150"/>
      <c r="I109" s="150"/>
      <c r="J109" s="150"/>
      <c r="K109" s="150"/>
      <c r="L109" s="150"/>
      <c r="M109" s="150"/>
    </row>
    <row r="110" spans="2:13" x14ac:dyDescent="0.3">
      <c r="B110" s="150"/>
      <c r="C110" s="150"/>
      <c r="D110" s="150"/>
      <c r="E110" s="150"/>
      <c r="F110" s="150"/>
      <c r="G110" s="150"/>
      <c r="H110" s="150"/>
      <c r="I110" s="150"/>
      <c r="J110" s="150"/>
      <c r="K110" s="150"/>
      <c r="L110" s="150"/>
      <c r="M110" s="150"/>
    </row>
    <row r="111" spans="2:13" x14ac:dyDescent="0.3">
      <c r="B111" s="150"/>
      <c r="C111" s="150"/>
      <c r="D111" s="150"/>
      <c r="E111" s="150"/>
      <c r="F111" s="150"/>
      <c r="G111" s="150"/>
      <c r="H111" s="150"/>
      <c r="I111" s="150"/>
      <c r="J111" s="150"/>
      <c r="K111" s="150"/>
      <c r="L111" s="150"/>
      <c r="M111" s="150"/>
    </row>
    <row r="112" spans="2:13" x14ac:dyDescent="0.3">
      <c r="B112" s="150"/>
      <c r="C112" s="150"/>
      <c r="D112" s="150"/>
      <c r="E112" s="150"/>
      <c r="F112" s="150"/>
      <c r="G112" s="150"/>
      <c r="H112" s="150"/>
      <c r="I112" s="150"/>
      <c r="J112" s="150"/>
      <c r="K112" s="150"/>
      <c r="L112" s="150"/>
      <c r="M112" s="150"/>
    </row>
    <row r="113" spans="2:13" x14ac:dyDescent="0.3">
      <c r="B113" s="150"/>
      <c r="C113" s="150"/>
      <c r="D113" s="150"/>
      <c r="E113" s="150"/>
      <c r="F113" s="150"/>
      <c r="G113" s="150"/>
      <c r="H113" s="150"/>
      <c r="I113" s="150"/>
      <c r="J113" s="150"/>
      <c r="K113" s="150"/>
      <c r="L113" s="150"/>
      <c r="M113" s="150"/>
    </row>
    <row r="114" spans="2:13" x14ac:dyDescent="0.3">
      <c r="B114" s="150"/>
      <c r="C114" s="150"/>
      <c r="D114" s="150"/>
      <c r="E114" s="150"/>
      <c r="F114" s="150"/>
      <c r="G114" s="150"/>
      <c r="H114" s="150"/>
      <c r="I114" s="150"/>
      <c r="J114" s="150"/>
      <c r="K114" s="150"/>
      <c r="L114" s="150"/>
      <c r="M114" s="150"/>
    </row>
    <row r="115" spans="2:13" x14ac:dyDescent="0.3">
      <c r="B115" s="150"/>
      <c r="C115" s="150"/>
      <c r="D115" s="150"/>
      <c r="E115" s="150"/>
      <c r="F115" s="150"/>
      <c r="G115" s="150"/>
      <c r="H115" s="150"/>
      <c r="I115" s="150"/>
      <c r="J115" s="150"/>
      <c r="K115" s="150"/>
      <c r="L115" s="150"/>
      <c r="M115" s="150"/>
    </row>
    <row r="116" spans="2:13" x14ac:dyDescent="0.3">
      <c r="B116" s="150"/>
      <c r="C116" s="150"/>
      <c r="D116" s="150"/>
      <c r="E116" s="150"/>
      <c r="F116" s="150"/>
      <c r="G116" s="150"/>
      <c r="H116" s="150"/>
      <c r="I116" s="150"/>
      <c r="J116" s="150"/>
      <c r="K116" s="150"/>
      <c r="L116" s="150"/>
      <c r="M116" s="150"/>
    </row>
    <row r="117" spans="2:13" x14ac:dyDescent="0.3">
      <c r="B117" s="150"/>
      <c r="C117" s="150"/>
      <c r="D117" s="150"/>
      <c r="E117" s="150"/>
      <c r="F117" s="150"/>
      <c r="G117" s="150"/>
      <c r="H117" s="150"/>
      <c r="I117" s="150"/>
      <c r="J117" s="150"/>
      <c r="K117" s="150"/>
      <c r="L117" s="150"/>
      <c r="M117" s="150"/>
    </row>
    <row r="118" spans="2:13" x14ac:dyDescent="0.3">
      <c r="B118" s="150"/>
      <c r="C118" s="150"/>
      <c r="D118" s="150"/>
      <c r="E118" s="150"/>
      <c r="F118" s="150"/>
      <c r="G118" s="150"/>
      <c r="H118" s="150"/>
      <c r="I118" s="150"/>
      <c r="J118" s="150"/>
      <c r="K118" s="150"/>
      <c r="L118" s="150"/>
      <c r="M118" s="150"/>
    </row>
    <row r="119" spans="2:13" x14ac:dyDescent="0.3">
      <c r="B119" s="150"/>
      <c r="C119" s="150"/>
      <c r="D119" s="150"/>
      <c r="E119" s="150"/>
      <c r="F119" s="150"/>
      <c r="G119" s="150"/>
      <c r="H119" s="150"/>
      <c r="I119" s="150"/>
      <c r="J119" s="150"/>
      <c r="K119" s="150"/>
      <c r="L119" s="150"/>
      <c r="M119" s="150"/>
    </row>
    <row r="120" spans="2:13" x14ac:dyDescent="0.3">
      <c r="B120" s="150"/>
      <c r="C120" s="150"/>
      <c r="D120" s="150"/>
      <c r="E120" s="150"/>
      <c r="F120" s="150"/>
      <c r="G120" s="150"/>
      <c r="H120" s="150"/>
      <c r="I120" s="150"/>
      <c r="J120" s="150"/>
      <c r="K120" s="150"/>
      <c r="L120" s="150"/>
      <c r="M120" s="150"/>
    </row>
    <row r="121" spans="2:13" x14ac:dyDescent="0.3">
      <c r="B121" s="150"/>
      <c r="C121" s="150"/>
      <c r="D121" s="150"/>
      <c r="E121" s="150"/>
      <c r="F121" s="150"/>
      <c r="G121" s="150"/>
      <c r="H121" s="150"/>
      <c r="I121" s="150"/>
      <c r="J121" s="150"/>
      <c r="K121" s="150"/>
      <c r="L121" s="150"/>
      <c r="M121" s="150"/>
    </row>
    <row r="122" spans="2:13" x14ac:dyDescent="0.3">
      <c r="B122" s="150"/>
      <c r="C122" s="150"/>
      <c r="D122" s="150"/>
      <c r="E122" s="150"/>
      <c r="F122" s="150"/>
      <c r="G122" s="150"/>
      <c r="H122" s="150"/>
      <c r="I122" s="150"/>
      <c r="J122" s="150"/>
      <c r="K122" s="150"/>
      <c r="L122" s="150"/>
      <c r="M122" s="150"/>
    </row>
    <row r="123" spans="2:13" x14ac:dyDescent="0.3">
      <c r="B123" s="150"/>
      <c r="C123" s="150"/>
      <c r="D123" s="150"/>
      <c r="E123" s="150"/>
      <c r="F123" s="150"/>
      <c r="G123" s="150"/>
      <c r="H123" s="150"/>
      <c r="I123" s="150"/>
      <c r="J123" s="150"/>
      <c r="K123" s="150"/>
      <c r="L123" s="150"/>
      <c r="M123" s="150"/>
    </row>
    <row r="124" spans="2:13" x14ac:dyDescent="0.3">
      <c r="B124" s="150"/>
      <c r="C124" s="150"/>
      <c r="D124" s="150"/>
      <c r="E124" s="150"/>
      <c r="F124" s="150"/>
      <c r="G124" s="150"/>
      <c r="H124" s="150"/>
      <c r="I124" s="150"/>
      <c r="J124" s="150"/>
      <c r="K124" s="150"/>
      <c r="L124" s="150"/>
      <c r="M124" s="150"/>
    </row>
    <row r="125" spans="2:13" x14ac:dyDescent="0.3">
      <c r="B125" s="150"/>
      <c r="C125" s="150"/>
      <c r="D125" s="150"/>
      <c r="E125" s="150"/>
      <c r="F125" s="150"/>
      <c r="G125" s="150"/>
      <c r="H125" s="150"/>
      <c r="I125" s="150"/>
      <c r="J125" s="150"/>
      <c r="K125" s="150"/>
      <c r="L125" s="150"/>
      <c r="M125" s="150"/>
    </row>
    <row r="126" spans="2:13" x14ac:dyDescent="0.3">
      <c r="B126" s="150"/>
      <c r="C126" s="150"/>
      <c r="D126" s="150"/>
      <c r="E126" s="150"/>
      <c r="F126" s="150"/>
      <c r="G126" s="150"/>
      <c r="H126" s="150"/>
      <c r="I126" s="150"/>
      <c r="J126" s="150"/>
      <c r="K126" s="150"/>
      <c r="L126" s="150"/>
      <c r="M126" s="150"/>
    </row>
    <row r="127" spans="2:13" x14ac:dyDescent="0.3">
      <c r="B127" s="150"/>
      <c r="C127" s="150"/>
      <c r="D127" s="150"/>
      <c r="E127" s="150"/>
      <c r="F127" s="150"/>
      <c r="G127" s="150"/>
      <c r="H127" s="150"/>
      <c r="I127" s="150"/>
      <c r="J127" s="150"/>
      <c r="K127" s="150"/>
      <c r="L127" s="150"/>
      <c r="M127" s="150"/>
    </row>
    <row r="128" spans="2:13" x14ac:dyDescent="0.3">
      <c r="B128" s="150"/>
      <c r="C128" s="150"/>
      <c r="D128" s="150"/>
      <c r="E128" s="150"/>
      <c r="F128" s="150"/>
      <c r="G128" s="150"/>
      <c r="H128" s="150"/>
      <c r="I128" s="150"/>
      <c r="J128" s="150"/>
      <c r="K128" s="150"/>
      <c r="L128" s="150"/>
      <c r="M128" s="150"/>
    </row>
    <row r="129" spans="2:13" x14ac:dyDescent="0.3">
      <c r="B129" s="150"/>
      <c r="C129" s="150"/>
      <c r="D129" s="150"/>
      <c r="E129" s="150"/>
      <c r="F129" s="150"/>
      <c r="G129" s="150"/>
      <c r="H129" s="150"/>
      <c r="I129" s="150"/>
      <c r="J129" s="150"/>
      <c r="K129" s="150"/>
      <c r="L129" s="150"/>
      <c r="M129" s="150"/>
    </row>
  </sheetData>
  <mergeCells count="44">
    <mergeCell ref="AB4:AG4"/>
    <mergeCell ref="AB10:AG10"/>
    <mergeCell ref="AE5:AG5"/>
    <mergeCell ref="AE6:AG6"/>
    <mergeCell ref="AE7:AG7"/>
    <mergeCell ref="AE8:AG8"/>
    <mergeCell ref="AE9:AG9"/>
    <mergeCell ref="AB5:AD5"/>
    <mergeCell ref="AB6:AD6"/>
    <mergeCell ref="AB7:AD7"/>
    <mergeCell ref="AB8:AD8"/>
    <mergeCell ref="AB9:AD9"/>
    <mergeCell ref="D34:E34"/>
    <mergeCell ref="D27:M27"/>
    <mergeCell ref="D28:M28"/>
    <mergeCell ref="D29:M29"/>
    <mergeCell ref="D30:M30"/>
    <mergeCell ref="D31:M31"/>
    <mergeCell ref="D17:M17"/>
    <mergeCell ref="Q11:S11"/>
    <mergeCell ref="Q12:S12"/>
    <mergeCell ref="Q13:S13"/>
    <mergeCell ref="D18:M20"/>
    <mergeCell ref="B25:B26"/>
    <mergeCell ref="B27:B29"/>
    <mergeCell ref="B30:B31"/>
    <mergeCell ref="D23:M23"/>
    <mergeCell ref="D24:M24"/>
    <mergeCell ref="D25:M25"/>
    <mergeCell ref="D26:M26"/>
    <mergeCell ref="B8:B9"/>
    <mergeCell ref="B10:B12"/>
    <mergeCell ref="B13:B14"/>
    <mergeCell ref="U5:Y5"/>
    <mergeCell ref="D5:O5"/>
    <mergeCell ref="Q5:S5"/>
    <mergeCell ref="Q6:S6"/>
    <mergeCell ref="Q8:S8"/>
    <mergeCell ref="Q10:S10"/>
    <mergeCell ref="Q7:S7"/>
    <mergeCell ref="Q9:S9"/>
    <mergeCell ref="U6:Y6"/>
    <mergeCell ref="U7:Y8"/>
    <mergeCell ref="U9:Y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7066-5A9B-431B-9C2F-56724A1E0C9D}">
  <dimension ref="C2:AA103"/>
  <sheetViews>
    <sheetView tabSelected="1" topLeftCell="A82" workbookViewId="0">
      <selection activeCell="F91" sqref="F91"/>
    </sheetView>
  </sheetViews>
  <sheetFormatPr defaultRowHeight="14.4" x14ac:dyDescent="0.3"/>
  <cols>
    <col min="3" max="3" width="14.33203125" bestFit="1" customWidth="1"/>
    <col min="4" max="4" width="11.77734375" bestFit="1" customWidth="1"/>
    <col min="5" max="5" width="10.6640625" bestFit="1" customWidth="1"/>
    <col min="6" max="6" width="18" bestFit="1" customWidth="1"/>
    <col min="7" max="7" width="12" bestFit="1" customWidth="1"/>
    <col min="8" max="8" width="17.77734375" bestFit="1" customWidth="1"/>
    <col min="9" max="9" width="16.6640625" bestFit="1" customWidth="1"/>
    <col min="10" max="10" width="23.6640625" bestFit="1" customWidth="1"/>
    <col min="11" max="11" width="10.44140625" bestFit="1" customWidth="1"/>
    <col min="12" max="12" width="23.44140625" bestFit="1" customWidth="1"/>
    <col min="14" max="14" width="15.33203125" bestFit="1" customWidth="1"/>
    <col min="15" max="15" width="13.109375" bestFit="1" customWidth="1"/>
    <col min="16" max="16" width="17.77734375" bestFit="1" customWidth="1"/>
    <col min="17" max="17" width="10.77734375" bestFit="1" customWidth="1"/>
    <col min="18" max="18" width="23.6640625" bestFit="1" customWidth="1"/>
    <col min="19" max="19" width="10.5546875" bestFit="1" customWidth="1"/>
    <col min="20" max="20" width="23.44140625" bestFit="1" customWidth="1"/>
  </cols>
  <sheetData>
    <row r="2" spans="3:27" x14ac:dyDescent="0.3">
      <c r="C2" s="316" t="s">
        <v>62</v>
      </c>
      <c r="D2" s="316"/>
      <c r="E2" s="316"/>
      <c r="F2" s="316"/>
    </row>
    <row r="3" spans="3:27" ht="14.4" customHeight="1" x14ac:dyDescent="0.3"/>
    <row r="4" spans="3:27" ht="14.4" customHeight="1" x14ac:dyDescent="0.3">
      <c r="C4" s="301" t="s">
        <v>115</v>
      </c>
      <c r="D4" s="301"/>
      <c r="P4" s="329" t="s">
        <v>68</v>
      </c>
      <c r="Q4" s="330"/>
      <c r="R4" s="330"/>
      <c r="S4" s="330"/>
      <c r="T4" s="330"/>
      <c r="U4" s="330"/>
      <c r="V4" s="330"/>
      <c r="W4" s="330"/>
      <c r="X4" s="330"/>
      <c r="Y4" s="330"/>
      <c r="Z4" s="330"/>
      <c r="AA4" s="331"/>
    </row>
    <row r="5" spans="3:27" ht="14.4" customHeight="1" x14ac:dyDescent="0.3">
      <c r="G5" s="329" t="s">
        <v>63</v>
      </c>
      <c r="H5" s="330"/>
      <c r="I5" s="330"/>
      <c r="J5" s="330"/>
      <c r="K5" s="330"/>
      <c r="L5" s="331"/>
      <c r="M5" s="329" t="s">
        <v>67</v>
      </c>
      <c r="N5" s="330"/>
      <c r="O5" s="331"/>
      <c r="P5" s="340" t="s">
        <v>53</v>
      </c>
      <c r="Q5" s="341"/>
      <c r="R5" s="341"/>
      <c r="S5" s="341"/>
      <c r="T5" s="341"/>
      <c r="U5" s="342"/>
      <c r="V5" s="340" t="s">
        <v>54</v>
      </c>
      <c r="W5" s="341"/>
      <c r="X5" s="341"/>
      <c r="Y5" s="341"/>
      <c r="Z5" s="341"/>
      <c r="AA5" s="342"/>
    </row>
    <row r="6" spans="3:27" x14ac:dyDescent="0.3">
      <c r="D6" s="329" t="s">
        <v>56</v>
      </c>
      <c r="E6" s="330"/>
      <c r="F6" s="331"/>
      <c r="G6" s="329" t="s">
        <v>1</v>
      </c>
      <c r="H6" s="330"/>
      <c r="I6" s="331"/>
      <c r="J6" s="329" t="s">
        <v>52</v>
      </c>
      <c r="K6" s="330"/>
      <c r="L6" s="331"/>
      <c r="M6" s="329" t="s">
        <v>2</v>
      </c>
      <c r="N6" s="330"/>
      <c r="O6" s="331"/>
      <c r="P6" s="329" t="s">
        <v>69</v>
      </c>
      <c r="Q6" s="330"/>
      <c r="R6" s="331"/>
      <c r="S6" s="329" t="s">
        <v>70</v>
      </c>
      <c r="T6" s="330"/>
      <c r="U6" s="331"/>
      <c r="V6" s="329" t="s">
        <v>69</v>
      </c>
      <c r="W6" s="330"/>
      <c r="X6" s="331"/>
      <c r="Y6" s="329" t="s">
        <v>70</v>
      </c>
      <c r="Z6" s="330"/>
      <c r="AA6" s="331"/>
    </row>
    <row r="7" spans="3:27" x14ac:dyDescent="0.3">
      <c r="C7" s="1" t="s">
        <v>57</v>
      </c>
      <c r="D7" s="1" t="s">
        <v>1</v>
      </c>
      <c r="E7" s="1" t="s">
        <v>2</v>
      </c>
      <c r="F7" s="1" t="s">
        <v>3</v>
      </c>
      <c r="G7" s="1" t="s">
        <v>64</v>
      </c>
      <c r="H7" s="40" t="s">
        <v>66</v>
      </c>
      <c r="I7" s="40" t="s">
        <v>65</v>
      </c>
      <c r="J7" s="60" t="s">
        <v>64</v>
      </c>
      <c r="K7" s="61" t="s">
        <v>66</v>
      </c>
      <c r="L7" s="61" t="s">
        <v>65</v>
      </c>
      <c r="M7" s="60" t="s">
        <v>64</v>
      </c>
      <c r="N7" s="61" t="s">
        <v>66</v>
      </c>
      <c r="O7" s="61" t="s">
        <v>65</v>
      </c>
      <c r="P7" s="60" t="s">
        <v>64</v>
      </c>
      <c r="Q7" s="61" t="s">
        <v>66</v>
      </c>
      <c r="R7" s="61" t="s">
        <v>65</v>
      </c>
      <c r="S7" s="60" t="s">
        <v>64</v>
      </c>
      <c r="T7" s="61" t="s">
        <v>66</v>
      </c>
      <c r="U7" s="61" t="s">
        <v>65</v>
      </c>
      <c r="V7" s="60" t="s">
        <v>64</v>
      </c>
      <c r="W7" s="61" t="s">
        <v>66</v>
      </c>
      <c r="X7" s="61" t="s">
        <v>65</v>
      </c>
      <c r="Y7" s="60" t="s">
        <v>64</v>
      </c>
      <c r="Z7" s="61" t="s">
        <v>66</v>
      </c>
      <c r="AA7" s="61" t="s">
        <v>65</v>
      </c>
    </row>
    <row r="8" spans="3:27" x14ac:dyDescent="0.3">
      <c r="C8" s="59" t="s">
        <v>59</v>
      </c>
      <c r="D8" s="32">
        <f>AVERAGE(Corvettes!J4,Corvettes!J17,Corvettes!J30)</f>
        <v>19000</v>
      </c>
      <c r="E8" s="33">
        <f>AVERAGE(Corvettes!J5,Corvettes!J18,Corvettes!J31)</f>
        <v>5550</v>
      </c>
      <c r="F8" s="34" t="s">
        <v>25</v>
      </c>
      <c r="G8" s="68">
        <f>Fittings!$F$5/$D$8</f>
        <v>0.22105263157894736</v>
      </c>
      <c r="H8" s="69">
        <f>Fittings!$F$6/D8</f>
        <v>0.44210526315789472</v>
      </c>
      <c r="I8" s="69">
        <f>Fittings!$F$7/D8</f>
        <v>0.78947368421052633</v>
      </c>
      <c r="J8" s="68">
        <f>Fittings!$F$8/$D$8</f>
        <v>0.81578947368421051</v>
      </c>
      <c r="K8" s="69">
        <f>Fittings!$F$9/$D$8</f>
        <v>1.631578947368421</v>
      </c>
      <c r="L8" s="70">
        <f>Fittings!$F$10/$D$8</f>
        <v>2.8421052631578947</v>
      </c>
      <c r="M8" s="68">
        <f>Fittings!$G$11/$E$8</f>
        <v>0.63963963963963966</v>
      </c>
      <c r="N8" s="69">
        <f>Fittings!$G$12/$E$8</f>
        <v>1.2972972972972974</v>
      </c>
      <c r="O8" s="70">
        <f>Fittings!$G$13/$E$8</f>
        <v>2.2522522522522523</v>
      </c>
      <c r="P8" s="69">
        <f>Fittings!$F$14/$D8</f>
        <v>0.36842105263157893</v>
      </c>
      <c r="Q8" s="69">
        <f>Fittings!$F$15/$D8</f>
        <v>0.73684210526315785</v>
      </c>
      <c r="R8" s="70">
        <f>Fittings!$F$16/$D8</f>
        <v>1.2894736842105263</v>
      </c>
      <c r="S8" s="68">
        <f>Fittings!$G$14/$E8</f>
        <v>0.51351351351351349</v>
      </c>
      <c r="T8" s="69">
        <f>Fittings!$G$15/$E8</f>
        <v>1.045045045045045</v>
      </c>
      <c r="U8" s="69">
        <f>Fittings!$G$16/$E8</f>
        <v>1.8918918918918919</v>
      </c>
      <c r="V8" s="68">
        <f>Fittings!$F$17/$D8</f>
        <v>0.11052631578947368</v>
      </c>
      <c r="W8" s="69">
        <f>Fittings!$F$18/$D8</f>
        <v>0.22105263157894736</v>
      </c>
      <c r="X8" s="69">
        <f>Fittings!$F$19/$D8</f>
        <v>0.38947368421052631</v>
      </c>
      <c r="Y8" s="68">
        <f>Fittings!$G$17/$E8</f>
        <v>1.027027027027027</v>
      </c>
      <c r="Z8" s="69">
        <f>Fittings!$G$18/$E8</f>
        <v>2.0720720720720722</v>
      </c>
      <c r="AA8" s="70">
        <f>Fittings!$G$19/$E8</f>
        <v>3.6036036036036037</v>
      </c>
    </row>
    <row r="9" spans="3:27" x14ac:dyDescent="0.3">
      <c r="C9" s="59" t="s">
        <v>58</v>
      </c>
      <c r="D9" s="32">
        <f>AVERAGE(Destroyers!J4,Destroyers!J18,Destroyers!J32,Destroyers!J46,Destroyers!J62,Destroyers!J78)</f>
        <v>44500</v>
      </c>
      <c r="E9" s="33">
        <f>AVERAGE(Destroyers!J5,Destroyers!J19,Destroyers!J33,Destroyers!J47,Destroyers!J63,Destroyers!J79)</f>
        <v>14750</v>
      </c>
      <c r="F9" s="34" t="s">
        <v>25</v>
      </c>
      <c r="G9" s="71">
        <f>Fittings!$F$5/$D$9</f>
        <v>9.4382022471910118E-2</v>
      </c>
      <c r="H9" s="72">
        <f>Fittings!$F$6/D9</f>
        <v>0.18876404494382024</v>
      </c>
      <c r="I9" s="72">
        <f>Fittings!$F$7/D9</f>
        <v>0.33707865168539325</v>
      </c>
      <c r="J9" s="71">
        <f>Fittings!$F$8/$D$9</f>
        <v>0.34831460674157305</v>
      </c>
      <c r="K9" s="72">
        <f>Fittings!$F$9/$D$9</f>
        <v>0.6966292134831461</v>
      </c>
      <c r="L9" s="73">
        <f>Fittings!$F$10/$D$9</f>
        <v>1.2134831460674158</v>
      </c>
      <c r="M9" s="71">
        <f>Fittings!$G$11/$E$9</f>
        <v>0.24067796610169492</v>
      </c>
      <c r="N9" s="72">
        <f>Fittings!$G$12/$E$9</f>
        <v>0.488135593220339</v>
      </c>
      <c r="O9" s="73">
        <f>Fittings!$G$13/$E$9</f>
        <v>0.84745762711864403</v>
      </c>
      <c r="P9" s="72">
        <f>Fittings!$F$14/$D9</f>
        <v>0.15730337078651685</v>
      </c>
      <c r="Q9" s="72">
        <f>Fittings!$F$15/$D9</f>
        <v>0.3146067415730337</v>
      </c>
      <c r="R9" s="73">
        <f>Fittings!$F$16/$D9</f>
        <v>0.550561797752809</v>
      </c>
      <c r="S9" s="71">
        <f>Fittings!$G$14/$E9</f>
        <v>0.19322033898305085</v>
      </c>
      <c r="T9" s="72">
        <f>Fittings!$G$15/$E9</f>
        <v>0.39322033898305087</v>
      </c>
      <c r="U9" s="72">
        <f>Fittings!$G$16/$E9</f>
        <v>0.71186440677966101</v>
      </c>
      <c r="V9" s="71">
        <f>Fittings!$F$17/$D9</f>
        <v>4.7191011235955059E-2</v>
      </c>
      <c r="W9" s="72">
        <f>Fittings!$F$18/$D9</f>
        <v>9.4382022471910118E-2</v>
      </c>
      <c r="X9" s="72">
        <f>Fittings!$F$19/$D9</f>
        <v>0.16629213483146069</v>
      </c>
      <c r="Y9" s="71">
        <f>Fittings!$G$17/$E9</f>
        <v>0.38644067796610171</v>
      </c>
      <c r="Z9" s="72">
        <f>Fittings!$G$18/$E9</f>
        <v>0.77966101694915257</v>
      </c>
      <c r="AA9" s="73">
        <f>Fittings!$G$19/$E9</f>
        <v>1.3559322033898304</v>
      </c>
    </row>
    <row r="10" spans="3:27" x14ac:dyDescent="0.3">
      <c r="C10" s="59" t="s">
        <v>60</v>
      </c>
      <c r="D10" s="32">
        <f>AVERAGE(Battleships!J4,Battleships!J17,Battleships!J31,Battleships!J44,Battleships!J57,Battleships!J70)</f>
        <v>146250</v>
      </c>
      <c r="E10" s="33">
        <f>AVERAGE(Battleships!J5,Battleships!J18,Battleships!J32,Battleships!J45,Battleships!J58,Battleships!J71)</f>
        <v>58750</v>
      </c>
      <c r="F10" s="34" t="s">
        <v>25</v>
      </c>
      <c r="G10" s="71">
        <f>Fittings!$F$5/$D$10</f>
        <v>2.8717948717948718E-2</v>
      </c>
      <c r="H10" s="72">
        <f>Fittings!$F$6/D10</f>
        <v>5.7435897435897436E-2</v>
      </c>
      <c r="I10" s="72">
        <f>Fittings!$F$7/D10</f>
        <v>0.10256410256410256</v>
      </c>
      <c r="J10" s="71">
        <f>Fittings!$F$8/$D$10</f>
        <v>0.10598290598290598</v>
      </c>
      <c r="K10" s="72">
        <f>Fittings!$F$9/$D$10</f>
        <v>0.21196581196581196</v>
      </c>
      <c r="L10" s="73">
        <f>Fittings!$F$10/$D$10</f>
        <v>0.36923076923076925</v>
      </c>
      <c r="M10" s="71">
        <f>Fittings!$G$11/$E$10</f>
        <v>6.0425531914893617E-2</v>
      </c>
      <c r="N10" s="72">
        <f>Fittings!$G$12/$E$10</f>
        <v>0.1225531914893617</v>
      </c>
      <c r="O10" s="73">
        <f>Fittings!$G$13/$E$10</f>
        <v>0.21276595744680851</v>
      </c>
      <c r="P10" s="72">
        <f>Fittings!$F$14/$D10</f>
        <v>4.7863247863247867E-2</v>
      </c>
      <c r="Q10" s="72">
        <f>Fittings!$F$15/$D10</f>
        <v>9.5726495726495733E-2</v>
      </c>
      <c r="R10" s="73">
        <f>Fittings!$F$16/$D10</f>
        <v>0.16752136752136751</v>
      </c>
      <c r="S10" s="71">
        <f>Fittings!$G$14/$E10</f>
        <v>4.851063829787234E-2</v>
      </c>
      <c r="T10" s="72">
        <f>Fittings!$G$15/$E10</f>
        <v>9.8723404255319155E-2</v>
      </c>
      <c r="U10" s="72">
        <f>Fittings!$G$16/$E10</f>
        <v>0.17872340425531916</v>
      </c>
      <c r="V10" s="71">
        <f>Fittings!$F$17/$D10</f>
        <v>1.4358974358974359E-2</v>
      </c>
      <c r="W10" s="72">
        <f>Fittings!$F$18/$D10</f>
        <v>2.8717948717948718E-2</v>
      </c>
      <c r="X10" s="72">
        <f>Fittings!$F$19/$D10</f>
        <v>5.0598290598290602E-2</v>
      </c>
      <c r="Y10" s="71">
        <f>Fittings!$G$17/$E10</f>
        <v>9.7021276595744679E-2</v>
      </c>
      <c r="Z10" s="72">
        <f>Fittings!$G$18/$E10</f>
        <v>0.19574468085106383</v>
      </c>
      <c r="AA10" s="73">
        <f>Fittings!$G$19/$E10</f>
        <v>0.34042553191489361</v>
      </c>
    </row>
    <row r="11" spans="3:27" x14ac:dyDescent="0.3">
      <c r="C11" s="59" t="s">
        <v>61</v>
      </c>
      <c r="D11" s="36">
        <f>AVERAGE(Titans!J4,Titans!J17,Titans!J31,Titans!J44)</f>
        <v>283125</v>
      </c>
      <c r="E11" s="37">
        <f>AVERAGE(Titans!J5,Titans!J18,Titans!J32,Titans!J45)</f>
        <v>176250</v>
      </c>
      <c r="F11" s="38" t="s">
        <v>25</v>
      </c>
      <c r="G11" s="74">
        <f>Fittings!$F$5/$D$11</f>
        <v>1.4834437086092715E-2</v>
      </c>
      <c r="H11" s="75">
        <f>Fittings!$F$6/D11</f>
        <v>2.966887417218543E-2</v>
      </c>
      <c r="I11" s="75">
        <f>Fittings!$F$7/D11</f>
        <v>5.2980132450331126E-2</v>
      </c>
      <c r="J11" s="74">
        <f>Fittings!$F$8/$D$11</f>
        <v>5.4746136865342167E-2</v>
      </c>
      <c r="K11" s="75">
        <f>Fittings!$F$9/$D$11</f>
        <v>0.10949227373068433</v>
      </c>
      <c r="L11" s="76">
        <f>Fittings!$F$10/$D$11</f>
        <v>0.19072847682119207</v>
      </c>
      <c r="M11" s="74">
        <f>Fittings!$G$11/$E$11</f>
        <v>2.0141843971631206E-2</v>
      </c>
      <c r="N11" s="75">
        <f>Fittings!$G$12/$E$11</f>
        <v>4.0851063829787232E-2</v>
      </c>
      <c r="O11" s="76">
        <f>Fittings!$G$13/$E$11</f>
        <v>7.0921985815602842E-2</v>
      </c>
      <c r="P11" s="75">
        <f>Fittings!$F$14/$D11</f>
        <v>2.4724061810154525E-2</v>
      </c>
      <c r="Q11" s="75">
        <f>Fittings!$F$15/$D11</f>
        <v>4.9448123620309051E-2</v>
      </c>
      <c r="R11" s="76">
        <f>Fittings!$F$16/$D11</f>
        <v>8.6534216335540842E-2</v>
      </c>
      <c r="S11" s="74">
        <f>Fittings!$G$14/$E11</f>
        <v>1.6170212765957447E-2</v>
      </c>
      <c r="T11" s="75">
        <f>Fittings!$G$15/$E11</f>
        <v>3.2907801418439714E-2</v>
      </c>
      <c r="U11" s="75">
        <f>Fittings!$G$16/$E11</f>
        <v>5.9574468085106386E-2</v>
      </c>
      <c r="V11" s="74">
        <f>Fittings!$F$17/$D11</f>
        <v>7.4172185430463576E-3</v>
      </c>
      <c r="W11" s="75">
        <f>Fittings!$F$18/$D11</f>
        <v>1.4834437086092715E-2</v>
      </c>
      <c r="X11" s="75">
        <f>Fittings!$F$19/$D11</f>
        <v>2.6136865342163355E-2</v>
      </c>
      <c r="Y11" s="74">
        <f>Fittings!$G$17/$E11</f>
        <v>3.2340425531914893E-2</v>
      </c>
      <c r="Z11" s="75">
        <f>Fittings!$G$18/$E11</f>
        <v>6.5248226950354607E-2</v>
      </c>
      <c r="AA11" s="76">
        <f>Fittings!$G$19/$E11</f>
        <v>0.11347517730496454</v>
      </c>
    </row>
    <row r="12" spans="3:27" x14ac:dyDescent="0.3">
      <c r="T12" s="58"/>
      <c r="U12" s="58"/>
    </row>
    <row r="13" spans="3:27" x14ac:dyDescent="0.3">
      <c r="C13" s="314" t="s">
        <v>102</v>
      </c>
      <c r="D13" s="314"/>
      <c r="E13" s="314"/>
      <c r="F13" s="314"/>
      <c r="G13" s="314"/>
      <c r="H13" s="314"/>
      <c r="I13" s="314"/>
      <c r="J13" s="314"/>
    </row>
    <row r="15" spans="3:27" x14ac:dyDescent="0.3">
      <c r="F15" s="335" t="s">
        <v>49</v>
      </c>
      <c r="G15" s="335"/>
      <c r="H15" s="335"/>
    </row>
    <row r="16" spans="3:27" x14ac:dyDescent="0.3">
      <c r="C16" s="77" t="s">
        <v>51</v>
      </c>
      <c r="D16" s="77" t="s">
        <v>48</v>
      </c>
      <c r="E16" s="77" t="s">
        <v>24</v>
      </c>
      <c r="F16" s="79" t="s">
        <v>50</v>
      </c>
      <c r="G16" s="79" t="s">
        <v>1</v>
      </c>
      <c r="H16" s="79" t="s">
        <v>2</v>
      </c>
      <c r="I16" s="77" t="s">
        <v>71</v>
      </c>
    </row>
    <row r="17" spans="3:10" x14ac:dyDescent="0.3">
      <c r="C17" s="233" t="s">
        <v>1</v>
      </c>
      <c r="D17" s="230" t="s">
        <v>1</v>
      </c>
      <c r="E17" s="54">
        <v>1</v>
      </c>
      <c r="F17" s="51">
        <v>10</v>
      </c>
      <c r="G17" s="93">
        <f>Fittings!F5</f>
        <v>4200</v>
      </c>
      <c r="H17" s="63" t="s">
        <v>25</v>
      </c>
      <c r="I17" s="54" t="s">
        <v>25</v>
      </c>
    </row>
    <row r="18" spans="3:10" x14ac:dyDescent="0.3">
      <c r="C18" s="234"/>
      <c r="D18" s="231"/>
      <c r="E18" s="55">
        <v>2</v>
      </c>
      <c r="F18" s="52">
        <v>25</v>
      </c>
      <c r="G18" s="90">
        <f>Fittings!F6</f>
        <v>8400</v>
      </c>
      <c r="H18" s="65" t="s">
        <v>25</v>
      </c>
      <c r="I18" s="55" t="s">
        <v>25</v>
      </c>
    </row>
    <row r="19" spans="3:10" x14ac:dyDescent="0.3">
      <c r="C19" s="234"/>
      <c r="D19" s="231"/>
      <c r="E19" s="56">
        <v>3</v>
      </c>
      <c r="F19" s="53">
        <v>50</v>
      </c>
      <c r="G19" s="94">
        <f>Fittings!F7</f>
        <v>15000</v>
      </c>
      <c r="H19" s="67" t="s">
        <v>25</v>
      </c>
      <c r="I19" s="56" t="s">
        <v>25</v>
      </c>
    </row>
    <row r="20" spans="3:10" x14ac:dyDescent="0.3">
      <c r="C20" s="234"/>
      <c r="D20" s="336" t="s">
        <v>52</v>
      </c>
      <c r="E20" s="125">
        <v>1</v>
      </c>
      <c r="F20" s="136">
        <v>20</v>
      </c>
      <c r="G20" s="123">
        <v>0.1</v>
      </c>
      <c r="H20" s="124" t="s">
        <v>25</v>
      </c>
      <c r="I20" s="125" t="s">
        <v>25</v>
      </c>
    </row>
    <row r="21" spans="3:10" x14ac:dyDescent="0.3">
      <c r="C21" s="234"/>
      <c r="D21" s="337"/>
      <c r="E21" s="125">
        <v>2</v>
      </c>
      <c r="F21" s="136">
        <v>50</v>
      </c>
      <c r="G21" s="123">
        <v>0.2</v>
      </c>
      <c r="H21" s="124" t="s">
        <v>25</v>
      </c>
      <c r="I21" s="125" t="s">
        <v>25</v>
      </c>
    </row>
    <row r="22" spans="3:10" x14ac:dyDescent="0.3">
      <c r="C22" s="235"/>
      <c r="D22" s="338"/>
      <c r="E22" s="126">
        <v>3</v>
      </c>
      <c r="F22" s="136">
        <v>95</v>
      </c>
      <c r="G22" s="123">
        <v>0.4</v>
      </c>
      <c r="H22" s="124" t="s">
        <v>25</v>
      </c>
      <c r="I22" s="125" t="s">
        <v>25</v>
      </c>
    </row>
    <row r="23" spans="3:10" x14ac:dyDescent="0.3">
      <c r="C23" s="192" t="s">
        <v>2</v>
      </c>
      <c r="D23" s="230" t="s">
        <v>2</v>
      </c>
      <c r="E23" s="54">
        <v>1</v>
      </c>
      <c r="F23" s="51">
        <v>10</v>
      </c>
      <c r="G23" s="62" t="s">
        <v>25</v>
      </c>
      <c r="H23" s="91">
        <f>Fittings!G11</f>
        <v>3550</v>
      </c>
      <c r="I23" s="54" t="s">
        <v>25</v>
      </c>
    </row>
    <row r="24" spans="3:10" x14ac:dyDescent="0.3">
      <c r="C24" s="193"/>
      <c r="D24" s="231"/>
      <c r="E24" s="55">
        <v>2</v>
      </c>
      <c r="F24" s="52">
        <v>25</v>
      </c>
      <c r="G24" s="64" t="s">
        <v>25</v>
      </c>
      <c r="H24" s="92">
        <f>Fittings!G12</f>
        <v>7200</v>
      </c>
      <c r="I24" s="55" t="s">
        <v>25</v>
      </c>
    </row>
    <row r="25" spans="3:10" x14ac:dyDescent="0.3">
      <c r="C25" s="194"/>
      <c r="D25" s="232"/>
      <c r="E25" s="56">
        <v>3</v>
      </c>
      <c r="F25" s="53">
        <v>50</v>
      </c>
      <c r="G25" s="66" t="s">
        <v>25</v>
      </c>
      <c r="H25" s="95">
        <f>Fittings!G13</f>
        <v>12500</v>
      </c>
      <c r="I25" s="56" t="s">
        <v>25</v>
      </c>
    </row>
    <row r="26" spans="3:10" x14ac:dyDescent="0.3">
      <c r="C26" s="233" t="s">
        <v>55</v>
      </c>
      <c r="D26" s="332" t="s">
        <v>53</v>
      </c>
      <c r="E26" s="121">
        <v>1</v>
      </c>
      <c r="F26" s="122">
        <v>20</v>
      </c>
      <c r="G26" s="123">
        <v>0.05</v>
      </c>
      <c r="H26" s="124">
        <v>7.4999999999999997E-2</v>
      </c>
      <c r="I26" s="121" t="s">
        <v>25</v>
      </c>
    </row>
    <row r="27" spans="3:10" x14ac:dyDescent="0.3">
      <c r="C27" s="234"/>
      <c r="D27" s="333"/>
      <c r="E27" s="125">
        <v>2</v>
      </c>
      <c r="F27" s="122">
        <v>50</v>
      </c>
      <c r="G27" s="123">
        <v>0.1</v>
      </c>
      <c r="H27" s="124">
        <v>0.15</v>
      </c>
      <c r="I27" s="125" t="s">
        <v>25</v>
      </c>
    </row>
    <row r="28" spans="3:10" x14ac:dyDescent="0.3">
      <c r="C28" s="234"/>
      <c r="D28" s="334"/>
      <c r="E28" s="126">
        <v>3</v>
      </c>
      <c r="F28" s="127">
        <v>95</v>
      </c>
      <c r="G28" s="128">
        <v>0.2</v>
      </c>
      <c r="H28" s="129">
        <v>0.3</v>
      </c>
      <c r="I28" s="126" t="s">
        <v>25</v>
      </c>
    </row>
    <row r="29" spans="3:10" x14ac:dyDescent="0.3">
      <c r="C29" s="234"/>
      <c r="D29" s="332" t="s">
        <v>54</v>
      </c>
      <c r="E29" s="121">
        <v>1</v>
      </c>
      <c r="F29" s="130">
        <v>20</v>
      </c>
      <c r="G29" s="131">
        <v>2.5000000000000001E-2</v>
      </c>
      <c r="H29" s="132">
        <v>0.1</v>
      </c>
      <c r="I29" s="133" t="s">
        <v>116</v>
      </c>
      <c r="J29" s="97"/>
    </row>
    <row r="30" spans="3:10" x14ac:dyDescent="0.3">
      <c r="C30" s="234"/>
      <c r="D30" s="333"/>
      <c r="E30" s="125">
        <v>2</v>
      </c>
      <c r="F30" s="122">
        <v>50</v>
      </c>
      <c r="G30" s="123">
        <v>0.05</v>
      </c>
      <c r="H30" s="124">
        <v>0.2</v>
      </c>
      <c r="I30" s="134" t="s">
        <v>117</v>
      </c>
    </row>
    <row r="31" spans="3:10" x14ac:dyDescent="0.3">
      <c r="C31" s="235"/>
      <c r="D31" s="334"/>
      <c r="E31" s="126">
        <v>3</v>
      </c>
      <c r="F31" s="127">
        <v>95</v>
      </c>
      <c r="G31" s="128">
        <v>0.1</v>
      </c>
      <c r="H31" s="129">
        <v>0.4</v>
      </c>
      <c r="I31" s="135" t="s">
        <v>118</v>
      </c>
    </row>
    <row r="35" spans="3:27" x14ac:dyDescent="0.3">
      <c r="G35" s="302" t="s">
        <v>197</v>
      </c>
      <c r="H35" s="303"/>
      <c r="I35" s="303"/>
      <c r="J35" s="303"/>
      <c r="K35" s="303"/>
      <c r="L35" s="303"/>
      <c r="M35" s="303"/>
      <c r="N35" s="303"/>
      <c r="O35" s="303"/>
      <c r="P35" s="303"/>
      <c r="Q35" s="303"/>
      <c r="R35" s="303"/>
      <c r="S35" s="303"/>
      <c r="T35" s="303"/>
      <c r="U35" s="303"/>
      <c r="V35" s="303"/>
      <c r="W35" s="303"/>
      <c r="X35" s="303"/>
      <c r="Y35" s="303"/>
      <c r="Z35" s="303"/>
      <c r="AA35" s="304"/>
    </row>
    <row r="36" spans="3:27" x14ac:dyDescent="0.3">
      <c r="G36" s="323" t="s">
        <v>63</v>
      </c>
      <c r="H36" s="324"/>
      <c r="I36" s="324"/>
      <c r="J36" s="324"/>
      <c r="K36" s="324"/>
      <c r="L36" s="325"/>
      <c r="M36" s="323" t="s">
        <v>67</v>
      </c>
      <c r="N36" s="324"/>
      <c r="O36" s="325"/>
      <c r="P36" s="326" t="s">
        <v>68</v>
      </c>
      <c r="Q36" s="327"/>
      <c r="R36" s="327"/>
      <c r="S36" s="327"/>
      <c r="T36" s="327"/>
      <c r="U36" s="327"/>
      <c r="V36" s="327"/>
      <c r="W36" s="327"/>
      <c r="X36" s="327"/>
      <c r="Y36" s="327"/>
      <c r="Z36" s="327"/>
      <c r="AA36" s="328"/>
    </row>
    <row r="37" spans="3:27" ht="14.4" customHeight="1" x14ac:dyDescent="0.3">
      <c r="G37" s="326"/>
      <c r="H37" s="327"/>
      <c r="I37" s="327"/>
      <c r="J37" s="327"/>
      <c r="K37" s="327"/>
      <c r="L37" s="328"/>
      <c r="M37" s="326"/>
      <c r="N37" s="327"/>
      <c r="O37" s="328"/>
      <c r="P37" s="326" t="s">
        <v>53</v>
      </c>
      <c r="Q37" s="327"/>
      <c r="R37" s="327"/>
      <c r="S37" s="327"/>
      <c r="T37" s="327"/>
      <c r="U37" s="328"/>
      <c r="V37" s="326" t="s">
        <v>54</v>
      </c>
      <c r="W37" s="327"/>
      <c r="X37" s="327"/>
      <c r="Y37" s="327"/>
      <c r="Z37" s="327"/>
      <c r="AA37" s="328"/>
    </row>
    <row r="38" spans="3:27" x14ac:dyDescent="0.3">
      <c r="D38" s="317" t="s">
        <v>56</v>
      </c>
      <c r="E38" s="318"/>
      <c r="F38" s="319"/>
      <c r="G38" s="317" t="s">
        <v>103</v>
      </c>
      <c r="H38" s="318"/>
      <c r="I38" s="319"/>
      <c r="J38" s="317" t="s">
        <v>52</v>
      </c>
      <c r="K38" s="318"/>
      <c r="L38" s="319"/>
      <c r="M38" s="317" t="s">
        <v>2</v>
      </c>
      <c r="N38" s="318"/>
      <c r="O38" s="319"/>
      <c r="P38" s="317" t="s">
        <v>69</v>
      </c>
      <c r="Q38" s="318"/>
      <c r="R38" s="319"/>
      <c r="S38" s="317" t="s">
        <v>70</v>
      </c>
      <c r="T38" s="318"/>
      <c r="U38" s="319"/>
      <c r="V38" s="317" t="s">
        <v>69</v>
      </c>
      <c r="W38" s="318"/>
      <c r="X38" s="319"/>
      <c r="Y38" s="317" t="s">
        <v>70</v>
      </c>
      <c r="Z38" s="318"/>
      <c r="AA38" s="319"/>
    </row>
    <row r="39" spans="3:27" x14ac:dyDescent="0.3">
      <c r="C39" s="77" t="s">
        <v>57</v>
      </c>
      <c r="D39" s="79" t="s">
        <v>1</v>
      </c>
      <c r="E39" s="79" t="s">
        <v>2</v>
      </c>
      <c r="F39" s="79" t="s">
        <v>3</v>
      </c>
      <c r="G39" s="79" t="s">
        <v>64</v>
      </c>
      <c r="H39" s="80" t="s">
        <v>66</v>
      </c>
      <c r="I39" s="80" t="s">
        <v>65</v>
      </c>
      <c r="J39" s="79" t="s">
        <v>64</v>
      </c>
      <c r="K39" s="80" t="s">
        <v>66</v>
      </c>
      <c r="L39" s="80" t="s">
        <v>65</v>
      </c>
      <c r="M39" s="79" t="s">
        <v>64</v>
      </c>
      <c r="N39" s="80" t="s">
        <v>66</v>
      </c>
      <c r="O39" s="80" t="s">
        <v>65</v>
      </c>
      <c r="P39" s="79" t="s">
        <v>64</v>
      </c>
      <c r="Q39" s="80" t="s">
        <v>66</v>
      </c>
      <c r="R39" s="80" t="s">
        <v>65</v>
      </c>
      <c r="S39" s="79" t="s">
        <v>64</v>
      </c>
      <c r="T39" s="80" t="s">
        <v>66</v>
      </c>
      <c r="U39" s="80" t="s">
        <v>65</v>
      </c>
      <c r="V39" s="79" t="s">
        <v>64</v>
      </c>
      <c r="W39" s="80" t="s">
        <v>66</v>
      </c>
      <c r="X39" s="80" t="s">
        <v>65</v>
      </c>
      <c r="Y39" s="79" t="s">
        <v>64</v>
      </c>
      <c r="Z39" s="80" t="s">
        <v>66</v>
      </c>
      <c r="AA39" s="80" t="s">
        <v>65</v>
      </c>
    </row>
    <row r="40" spans="3:27" x14ac:dyDescent="0.3">
      <c r="C40" s="96" t="s">
        <v>59</v>
      </c>
      <c r="D40" s="32">
        <f t="shared" ref="D40:E43" si="0">D8</f>
        <v>19000</v>
      </c>
      <c r="E40" s="33">
        <f t="shared" si="0"/>
        <v>5550</v>
      </c>
      <c r="F40" s="34">
        <f>E40*0.025</f>
        <v>138.75</v>
      </c>
      <c r="G40" s="82">
        <f>$D40+$G$17</f>
        <v>23200</v>
      </c>
      <c r="H40" s="82">
        <f>$D40+$G$18</f>
        <v>27400</v>
      </c>
      <c r="I40" s="82">
        <f>$D40+$G$19</f>
        <v>34000</v>
      </c>
      <c r="J40" s="81">
        <f>$D40*(1+$G$20)</f>
        <v>20900</v>
      </c>
      <c r="K40" s="82">
        <f>$D40*(1+$G$21)</f>
        <v>22800</v>
      </c>
      <c r="L40" s="82">
        <f>$D40*(1+$G$22)</f>
        <v>26600</v>
      </c>
      <c r="M40" s="81">
        <f>$E40+$H$23</f>
        <v>9100</v>
      </c>
      <c r="N40" s="82">
        <f>$E40+$H$24</f>
        <v>12750</v>
      </c>
      <c r="O40" s="82">
        <f>$E40+$H$25</f>
        <v>18050</v>
      </c>
      <c r="P40" s="81">
        <f>$D40*(1+$G$26)</f>
        <v>19950</v>
      </c>
      <c r="Q40" s="82">
        <f>$D40*(1+$G$27)</f>
        <v>20900</v>
      </c>
      <c r="R40" s="82">
        <f>$D40*(1+$G$28)</f>
        <v>22800</v>
      </c>
      <c r="S40" s="81">
        <f>$E40*(1+$H$26)</f>
        <v>5966.25</v>
      </c>
      <c r="T40" s="82">
        <f>$E40*(1+$H$27)</f>
        <v>6382.4999999999991</v>
      </c>
      <c r="U40" s="82">
        <f>$E40*(1+$H$28)</f>
        <v>7215</v>
      </c>
      <c r="V40" s="81">
        <f>$D40*(1+$G$29)</f>
        <v>19475</v>
      </c>
      <c r="W40" s="82">
        <f>$D40*(1+$G$30)</f>
        <v>19950</v>
      </c>
      <c r="X40" s="83">
        <f>$D40*(1+$G$31)</f>
        <v>20900</v>
      </c>
      <c r="Y40" s="81">
        <f>$E40*(1+$H$29)</f>
        <v>6105.0000000000009</v>
      </c>
      <c r="Z40" s="82">
        <f>$E40*(1+$H$30)</f>
        <v>6660</v>
      </c>
      <c r="AA40" s="83">
        <f>$E40*(1+$H$31)</f>
        <v>7769.9999999999991</v>
      </c>
    </row>
    <row r="41" spans="3:27" x14ac:dyDescent="0.3">
      <c r="C41" s="96" t="s">
        <v>58</v>
      </c>
      <c r="D41" s="35">
        <f t="shared" si="0"/>
        <v>44500</v>
      </c>
      <c r="E41" s="27">
        <f t="shared" si="0"/>
        <v>14750</v>
      </c>
      <c r="F41" s="28">
        <f>E41*0.025</f>
        <v>368.75</v>
      </c>
      <c r="G41" s="85">
        <f>$D41+$G$17</f>
        <v>48700</v>
      </c>
      <c r="H41" s="85">
        <f>$D41+$G$18</f>
        <v>52900</v>
      </c>
      <c r="I41" s="85">
        <f>$D41+$G$19</f>
        <v>59500</v>
      </c>
      <c r="J41" s="84">
        <f>$D41*(1+$G$20)</f>
        <v>48950.000000000007</v>
      </c>
      <c r="K41" s="85">
        <f>$D41*(1+$G$21)</f>
        <v>53400</v>
      </c>
      <c r="L41" s="85">
        <f>$D41*(1+$G$22)</f>
        <v>62299.999999999993</v>
      </c>
      <c r="M41" s="84">
        <f>$E41+$H$23</f>
        <v>18300</v>
      </c>
      <c r="N41" s="85">
        <f>$E41+$H$24</f>
        <v>21950</v>
      </c>
      <c r="O41" s="85">
        <f>$E41+$H$25</f>
        <v>27250</v>
      </c>
      <c r="P41" s="84">
        <f>$D41*(1+$G$26)</f>
        <v>46725</v>
      </c>
      <c r="Q41" s="85">
        <f>$D41*(1+$G$27)</f>
        <v>48950.000000000007</v>
      </c>
      <c r="R41" s="85">
        <f>$D41*(1+$G$28)</f>
        <v>53400</v>
      </c>
      <c r="S41" s="84">
        <f>$E41*(1+$H$26)</f>
        <v>15856.25</v>
      </c>
      <c r="T41" s="85">
        <f>$E41*(1+$H$27)</f>
        <v>16962.5</v>
      </c>
      <c r="U41" s="85">
        <f>$E41*(1+$H$28)</f>
        <v>19175</v>
      </c>
      <c r="V41" s="84">
        <f>$D41*(1+$G$29)</f>
        <v>45612.499999999993</v>
      </c>
      <c r="W41" s="85">
        <f>$D41*(1+$G$30)</f>
        <v>46725</v>
      </c>
      <c r="X41" s="86">
        <f>$D41*(1+$G$31)</f>
        <v>48950.000000000007</v>
      </c>
      <c r="Y41" s="84">
        <f>$E41*(1+$H$29)</f>
        <v>16225.000000000002</v>
      </c>
      <c r="Z41" s="85">
        <f>$E41*(1+$H$30)</f>
        <v>17700</v>
      </c>
      <c r="AA41" s="86">
        <f>$E41*(1+$H$31)</f>
        <v>20650</v>
      </c>
    </row>
    <row r="42" spans="3:27" x14ac:dyDescent="0.3">
      <c r="C42" s="96" t="s">
        <v>60</v>
      </c>
      <c r="D42" s="35">
        <f t="shared" si="0"/>
        <v>146250</v>
      </c>
      <c r="E42" s="27">
        <f t="shared" si="0"/>
        <v>58750</v>
      </c>
      <c r="F42" s="28">
        <f>E42*0.025</f>
        <v>1468.75</v>
      </c>
      <c r="G42" s="85">
        <f>$D42+$G$17</f>
        <v>150450</v>
      </c>
      <c r="H42" s="85">
        <f>$D42+$G$18</f>
        <v>154650</v>
      </c>
      <c r="I42" s="85">
        <f>$D42+$G$19</f>
        <v>161250</v>
      </c>
      <c r="J42" s="84">
        <f>$D42*(1+$G$20)</f>
        <v>160875</v>
      </c>
      <c r="K42" s="85">
        <f>$D42*(1+$G$21)</f>
        <v>175500</v>
      </c>
      <c r="L42" s="85">
        <f>$D42*(1+$G$22)</f>
        <v>204750</v>
      </c>
      <c r="M42" s="84">
        <f>$E42+$H$23</f>
        <v>62300</v>
      </c>
      <c r="N42" s="85">
        <f>$E42+$H$24</f>
        <v>65950</v>
      </c>
      <c r="O42" s="85">
        <f>$E42+$H$25</f>
        <v>71250</v>
      </c>
      <c r="P42" s="84">
        <f>$D42*(1+$G$26)</f>
        <v>153562.5</v>
      </c>
      <c r="Q42" s="85">
        <f>$D42*(1+$G$27)</f>
        <v>160875</v>
      </c>
      <c r="R42" s="85">
        <f>$D42*(1+$G$28)</f>
        <v>175500</v>
      </c>
      <c r="S42" s="84">
        <f>$E42*(1+$H$26)</f>
        <v>63156.25</v>
      </c>
      <c r="T42" s="85">
        <f>$E42*(1+$H$27)</f>
        <v>67562.5</v>
      </c>
      <c r="U42" s="85">
        <f>$E42*(1+$H$28)</f>
        <v>76375</v>
      </c>
      <c r="V42" s="84">
        <f>$D42*(1+$G$29)</f>
        <v>149906.25</v>
      </c>
      <c r="W42" s="85">
        <f>$D42*(1+$G$30)</f>
        <v>153562.5</v>
      </c>
      <c r="X42" s="86">
        <f>$D42*(1+$G$31)</f>
        <v>160875</v>
      </c>
      <c r="Y42" s="84">
        <f>$E42*(1+$H$29)</f>
        <v>64625.000000000007</v>
      </c>
      <c r="Z42" s="85">
        <f>$E42*(1+$H$30)</f>
        <v>70500</v>
      </c>
      <c r="AA42" s="86">
        <f>$E42*(1+$H$31)</f>
        <v>82250</v>
      </c>
    </row>
    <row r="43" spans="3:27" x14ac:dyDescent="0.3">
      <c r="C43" s="96" t="s">
        <v>61</v>
      </c>
      <c r="D43" s="29">
        <f t="shared" si="0"/>
        <v>283125</v>
      </c>
      <c r="E43" s="30">
        <f t="shared" si="0"/>
        <v>176250</v>
      </c>
      <c r="F43" s="31">
        <f>E43*0.025</f>
        <v>4406.25</v>
      </c>
      <c r="G43" s="88">
        <f>$D43+$G$17</f>
        <v>287325</v>
      </c>
      <c r="H43" s="88">
        <f>$D43+$G$18</f>
        <v>291525</v>
      </c>
      <c r="I43" s="88">
        <f>$D43+$G$19</f>
        <v>298125</v>
      </c>
      <c r="J43" s="87">
        <f>$D43*(1+$G$20)</f>
        <v>311437.5</v>
      </c>
      <c r="K43" s="88">
        <f>$D43*(1+$G$21)</f>
        <v>339750</v>
      </c>
      <c r="L43" s="88">
        <f>$D43*(1+$G$22)</f>
        <v>396375</v>
      </c>
      <c r="M43" s="87">
        <f>$E43+$H$23</f>
        <v>179800</v>
      </c>
      <c r="N43" s="88">
        <f>$E43+$H$24</f>
        <v>183450</v>
      </c>
      <c r="O43" s="88">
        <f>$E43+$H$25</f>
        <v>188750</v>
      </c>
      <c r="P43" s="87">
        <f>$D43*(1+$G$26)</f>
        <v>297281.25</v>
      </c>
      <c r="Q43" s="88">
        <f>$D43*(1+$G$27)</f>
        <v>311437.5</v>
      </c>
      <c r="R43" s="88">
        <f>$D43*(1+$G$28)</f>
        <v>339750</v>
      </c>
      <c r="S43" s="87">
        <f>$E43*(1+$H$26)</f>
        <v>189468.75</v>
      </c>
      <c r="T43" s="88">
        <f>$E43*(1+$H$27)</f>
        <v>202687.49999999997</v>
      </c>
      <c r="U43" s="88">
        <f>$E43*(1+$H$28)</f>
        <v>229125</v>
      </c>
      <c r="V43" s="87">
        <f>$D43*(1+$G$29)</f>
        <v>290203.125</v>
      </c>
      <c r="W43" s="88">
        <f>$D43*(1+$G$30)</f>
        <v>297281.25</v>
      </c>
      <c r="X43" s="89">
        <f>$D43*(1+$G$31)</f>
        <v>311437.5</v>
      </c>
      <c r="Y43" s="87">
        <f>$E43*(1+$H$29)</f>
        <v>193875.00000000003</v>
      </c>
      <c r="Z43" s="88">
        <f>$E43*(1+$H$30)</f>
        <v>211500</v>
      </c>
      <c r="AA43" s="89">
        <f>$E43*(1+$H$31)</f>
        <v>246749.99999999997</v>
      </c>
    </row>
    <row r="45" spans="3:27" s="137" customFormat="1" x14ac:dyDescent="0.3"/>
    <row r="47" spans="3:27" x14ac:dyDescent="0.3">
      <c r="C47" s="316" t="s">
        <v>104</v>
      </c>
      <c r="D47" s="316"/>
      <c r="E47" s="316"/>
      <c r="F47" s="316"/>
    </row>
    <row r="50" spans="3:12" x14ac:dyDescent="0.3">
      <c r="E50" s="214" t="s">
        <v>106</v>
      </c>
      <c r="F50" s="215"/>
      <c r="G50" s="215"/>
      <c r="H50" s="216"/>
      <c r="I50" s="302" t="s">
        <v>198</v>
      </c>
      <c r="J50" s="303"/>
      <c r="K50" s="303"/>
      <c r="L50" s="304"/>
    </row>
    <row r="51" spans="3:12" x14ac:dyDescent="0.3">
      <c r="C51" s="1" t="s">
        <v>48</v>
      </c>
      <c r="D51" s="1" t="s">
        <v>24</v>
      </c>
      <c r="E51" s="1" t="s">
        <v>8</v>
      </c>
      <c r="F51" s="1" t="s">
        <v>107</v>
      </c>
      <c r="G51" s="1" t="s">
        <v>97</v>
      </c>
      <c r="H51" s="1" t="s">
        <v>108</v>
      </c>
      <c r="I51" s="79" t="s">
        <v>8</v>
      </c>
      <c r="J51" s="79" t="s">
        <v>107</v>
      </c>
      <c r="K51" s="79" t="s">
        <v>97</v>
      </c>
      <c r="L51" s="79" t="s">
        <v>108</v>
      </c>
    </row>
    <row r="52" spans="3:12" x14ac:dyDescent="0.3">
      <c r="C52" s="230" t="s">
        <v>74</v>
      </c>
      <c r="D52" s="54">
        <v>1</v>
      </c>
      <c r="E52" s="51">
        <v>40</v>
      </c>
      <c r="F52" s="33">
        <v>1550</v>
      </c>
      <c r="G52" s="320">
        <v>5</v>
      </c>
      <c r="H52" s="101">
        <f>F52/$G$52</f>
        <v>310</v>
      </c>
      <c r="I52" s="51">
        <v>20</v>
      </c>
      <c r="J52" s="33">
        <v>1500</v>
      </c>
      <c r="K52" s="315">
        <v>1.7</v>
      </c>
      <c r="L52" s="139">
        <f>J52/$K$52</f>
        <v>882.35294117647061</v>
      </c>
    </row>
    <row r="53" spans="3:12" x14ac:dyDescent="0.3">
      <c r="C53" s="231"/>
      <c r="D53" s="55">
        <v>2</v>
      </c>
      <c r="E53" s="52">
        <v>100</v>
      </c>
      <c r="F53" s="27">
        <v>3100</v>
      </c>
      <c r="G53" s="321"/>
      <c r="H53" s="102">
        <f t="shared" ref="H53:H54" si="1">F53/$G$52</f>
        <v>620</v>
      </c>
      <c r="I53" s="52">
        <v>50</v>
      </c>
      <c r="J53" s="27">
        <v>3000</v>
      </c>
      <c r="K53" s="299"/>
      <c r="L53" s="140">
        <f>J53/$K$52</f>
        <v>1764.7058823529412</v>
      </c>
    </row>
    <row r="54" spans="3:12" x14ac:dyDescent="0.3">
      <c r="C54" s="232"/>
      <c r="D54" s="56">
        <v>3</v>
      </c>
      <c r="E54" s="53">
        <v>190</v>
      </c>
      <c r="F54" s="30">
        <v>5400</v>
      </c>
      <c r="G54" s="322"/>
      <c r="H54" s="103">
        <f t="shared" si="1"/>
        <v>1080</v>
      </c>
      <c r="I54" s="53">
        <v>95</v>
      </c>
      <c r="J54" s="30">
        <v>6000</v>
      </c>
      <c r="K54" s="300"/>
      <c r="L54" s="141">
        <f>J54/$K$52</f>
        <v>3529.4117647058824</v>
      </c>
    </row>
    <row r="56" spans="3:12" x14ac:dyDescent="0.3">
      <c r="C56" s="314" t="s">
        <v>109</v>
      </c>
      <c r="D56" s="314"/>
      <c r="E56" s="314"/>
      <c r="F56" s="314"/>
      <c r="G56" s="314"/>
      <c r="H56" s="314"/>
      <c r="I56" s="314"/>
      <c r="J56" s="314"/>
    </row>
    <row r="58" spans="3:12" x14ac:dyDescent="0.3">
      <c r="C58" s="77" t="s">
        <v>48</v>
      </c>
      <c r="D58" s="77" t="s">
        <v>24</v>
      </c>
      <c r="E58" s="79" t="s">
        <v>8</v>
      </c>
      <c r="F58" s="79" t="s">
        <v>107</v>
      </c>
      <c r="G58" s="79" t="s">
        <v>97</v>
      </c>
      <c r="H58" s="79" t="s">
        <v>108</v>
      </c>
      <c r="I58" s="302" t="s">
        <v>119</v>
      </c>
      <c r="J58" s="303"/>
      <c r="K58" s="303"/>
      <c r="L58" s="304"/>
    </row>
    <row r="59" spans="3:12" x14ac:dyDescent="0.3">
      <c r="C59" s="230" t="s">
        <v>74</v>
      </c>
      <c r="D59" s="54">
        <v>1</v>
      </c>
      <c r="E59" s="51">
        <v>20</v>
      </c>
      <c r="F59" s="33">
        <f>J52</f>
        <v>1500</v>
      </c>
      <c r="G59" s="315">
        <f>K52</f>
        <v>1.7</v>
      </c>
      <c r="H59" s="101">
        <f>L52</f>
        <v>882.35294117647061</v>
      </c>
      <c r="I59" s="308" t="s">
        <v>120</v>
      </c>
      <c r="J59" s="308"/>
      <c r="K59" s="308"/>
      <c r="L59" s="309"/>
    </row>
    <row r="60" spans="3:12" x14ac:dyDescent="0.3">
      <c r="C60" s="231"/>
      <c r="D60" s="55">
        <v>2</v>
      </c>
      <c r="E60" s="52">
        <v>50</v>
      </c>
      <c r="F60" s="27">
        <f t="shared" ref="F60:F61" si="2">J53</f>
        <v>3000</v>
      </c>
      <c r="G60" s="299"/>
      <c r="H60" s="102">
        <f t="shared" ref="H60:H61" si="3">L53</f>
        <v>1764.7058823529412</v>
      </c>
      <c r="I60" s="310"/>
      <c r="J60" s="310"/>
      <c r="K60" s="310"/>
      <c r="L60" s="311"/>
    </row>
    <row r="61" spans="3:12" x14ac:dyDescent="0.3">
      <c r="C61" s="232"/>
      <c r="D61" s="56">
        <v>3</v>
      </c>
      <c r="E61" s="53">
        <v>95</v>
      </c>
      <c r="F61" s="30">
        <f t="shared" si="2"/>
        <v>6000</v>
      </c>
      <c r="G61" s="300"/>
      <c r="H61" s="103">
        <f t="shared" si="3"/>
        <v>3529.4117647058824</v>
      </c>
      <c r="I61" s="312"/>
      <c r="J61" s="312"/>
      <c r="K61" s="312"/>
      <c r="L61" s="313"/>
    </row>
    <row r="62" spans="3:12" x14ac:dyDescent="0.3">
      <c r="C62" s="230" t="s">
        <v>105</v>
      </c>
      <c r="D62" s="54">
        <v>1</v>
      </c>
      <c r="E62" s="51">
        <v>40</v>
      </c>
      <c r="F62" s="33">
        <f>Weapons!F50</f>
        <v>1150</v>
      </c>
      <c r="G62" s="315">
        <v>1.7</v>
      </c>
      <c r="H62" s="101">
        <f>F62/$G$62</f>
        <v>676.47058823529414</v>
      </c>
      <c r="I62" s="308" t="s">
        <v>121</v>
      </c>
      <c r="J62" s="308"/>
      <c r="K62" s="308"/>
      <c r="L62" s="309"/>
    </row>
    <row r="63" spans="3:12" x14ac:dyDescent="0.3">
      <c r="C63" s="231"/>
      <c r="D63" s="55">
        <v>2</v>
      </c>
      <c r="E63" s="52">
        <v>100</v>
      </c>
      <c r="F63" s="27">
        <f>Weapons!F51</f>
        <v>2250</v>
      </c>
      <c r="G63" s="299"/>
      <c r="H63" s="102">
        <f>F63/$G$62</f>
        <v>1323.5294117647059</v>
      </c>
      <c r="I63" s="310"/>
      <c r="J63" s="310"/>
      <c r="K63" s="310"/>
      <c r="L63" s="311"/>
    </row>
    <row r="64" spans="3:12" x14ac:dyDescent="0.3">
      <c r="C64" s="232"/>
      <c r="D64" s="56">
        <v>3</v>
      </c>
      <c r="E64" s="53">
        <v>190</v>
      </c>
      <c r="F64" s="30">
        <f>Weapons!F52</f>
        <v>3950</v>
      </c>
      <c r="G64" s="300"/>
      <c r="H64" s="103">
        <f>F64/$G$62</f>
        <v>2323.5294117647059</v>
      </c>
      <c r="I64" s="312"/>
      <c r="J64" s="312"/>
      <c r="K64" s="312"/>
      <c r="L64" s="313"/>
    </row>
    <row r="65" spans="3:20" ht="14.4" customHeight="1" x14ac:dyDescent="0.3">
      <c r="C65" s="230" t="s">
        <v>75</v>
      </c>
      <c r="D65" s="54">
        <v>1</v>
      </c>
      <c r="E65" s="51">
        <v>70</v>
      </c>
      <c r="F65" s="33">
        <f>Fittings!H23</f>
        <v>4500</v>
      </c>
      <c r="G65" s="315">
        <v>1.7</v>
      </c>
      <c r="H65" s="101">
        <f>F65*1.4/$G$65</f>
        <v>3705.8823529411766</v>
      </c>
      <c r="I65" s="308" t="s">
        <v>120</v>
      </c>
      <c r="J65" s="308"/>
      <c r="K65" s="308"/>
      <c r="L65" s="309"/>
    </row>
    <row r="66" spans="3:20" x14ac:dyDescent="0.3">
      <c r="C66" s="231"/>
      <c r="D66" s="55">
        <v>2</v>
      </c>
      <c r="E66" s="52">
        <v>175</v>
      </c>
      <c r="F66" s="27">
        <f>Fittings!H24</f>
        <v>7900</v>
      </c>
      <c r="G66" s="299"/>
      <c r="H66" s="102">
        <f>F66*1.4/$G$65</f>
        <v>6505.8823529411766</v>
      </c>
      <c r="I66" s="310"/>
      <c r="J66" s="310"/>
      <c r="K66" s="310"/>
      <c r="L66" s="311"/>
    </row>
    <row r="67" spans="3:20" x14ac:dyDescent="0.3">
      <c r="C67" s="232"/>
      <c r="D67" s="56">
        <v>3</v>
      </c>
      <c r="E67" s="53">
        <v>335</v>
      </c>
      <c r="F67" s="30">
        <f>Fittings!H25</f>
        <v>15800</v>
      </c>
      <c r="G67" s="300"/>
      <c r="H67" s="103">
        <f>F67*1.4/$G$65</f>
        <v>13011.764705882353</v>
      </c>
      <c r="I67" s="312"/>
      <c r="J67" s="312"/>
      <c r="K67" s="312"/>
      <c r="L67" s="313"/>
    </row>
    <row r="69" spans="3:20" s="137" customFormat="1" x14ac:dyDescent="0.3"/>
    <row r="71" spans="3:20" x14ac:dyDescent="0.3">
      <c r="C71" s="316" t="s">
        <v>122</v>
      </c>
      <c r="D71" s="316"/>
      <c r="E71" s="316"/>
      <c r="F71" s="316"/>
    </row>
    <row r="73" spans="3:20" x14ac:dyDescent="0.3">
      <c r="E73" s="214" t="s">
        <v>106</v>
      </c>
      <c r="F73" s="215"/>
      <c r="G73" s="215"/>
      <c r="H73" s="215"/>
      <c r="I73" s="215"/>
      <c r="J73" s="215"/>
      <c r="K73" s="215"/>
      <c r="L73" s="215"/>
      <c r="M73" s="302" t="s">
        <v>197</v>
      </c>
      <c r="N73" s="303"/>
      <c r="O73" s="303"/>
      <c r="P73" s="303"/>
      <c r="Q73" s="303"/>
      <c r="R73" s="303"/>
      <c r="S73" s="303"/>
      <c r="T73" s="304"/>
    </row>
    <row r="74" spans="3:20" x14ac:dyDescent="0.3">
      <c r="C74" s="1" t="s">
        <v>110</v>
      </c>
      <c r="D74" s="1" t="s">
        <v>24</v>
      </c>
      <c r="E74" s="1" t="s">
        <v>8</v>
      </c>
      <c r="F74" s="1" t="s">
        <v>111</v>
      </c>
      <c r="G74" s="1" t="s">
        <v>97</v>
      </c>
      <c r="H74" s="1" t="s">
        <v>78</v>
      </c>
      <c r="I74" s="1" t="s">
        <v>112</v>
      </c>
      <c r="J74" s="1" t="s">
        <v>79</v>
      </c>
      <c r="K74" s="1" t="s">
        <v>113</v>
      </c>
      <c r="L74" s="1" t="s">
        <v>114</v>
      </c>
      <c r="M74" s="78" t="s">
        <v>8</v>
      </c>
      <c r="N74" s="77" t="s">
        <v>111</v>
      </c>
      <c r="O74" s="77" t="s">
        <v>97</v>
      </c>
      <c r="P74" s="77" t="s">
        <v>78</v>
      </c>
      <c r="Q74" s="77" t="s">
        <v>112</v>
      </c>
      <c r="R74" s="77" t="s">
        <v>79</v>
      </c>
      <c r="S74" s="77" t="s">
        <v>113</v>
      </c>
      <c r="T74" s="77" t="s">
        <v>114</v>
      </c>
    </row>
    <row r="75" spans="3:20" x14ac:dyDescent="0.3">
      <c r="C75" s="230" t="s">
        <v>85</v>
      </c>
      <c r="D75" s="54">
        <v>1</v>
      </c>
      <c r="E75" s="51">
        <v>20</v>
      </c>
      <c r="F75" s="33">
        <f>Weapons!F17</f>
        <v>420</v>
      </c>
      <c r="G75" s="305">
        <v>1.7</v>
      </c>
      <c r="H75" s="143">
        <f>F75/$G$75</f>
        <v>247.05882352941177</v>
      </c>
      <c r="I75" s="298">
        <v>1.4</v>
      </c>
      <c r="J75" s="144">
        <f>F75*$I$75/$G$75</f>
        <v>345.88235294117646</v>
      </c>
      <c r="K75" s="298">
        <v>1</v>
      </c>
      <c r="L75" s="145">
        <f>F75*$K$75/$G$75</f>
        <v>247.05882352941177</v>
      </c>
      <c r="M75" s="45">
        <v>20</v>
      </c>
      <c r="N75" s="33">
        <v>500</v>
      </c>
      <c r="O75" s="305">
        <v>1.7</v>
      </c>
      <c r="P75" s="143">
        <f>N75/$O$75</f>
        <v>294.11764705882354</v>
      </c>
      <c r="Q75" s="298">
        <v>1.6</v>
      </c>
      <c r="R75" s="144">
        <f>N75*$Q$75/$O$75</f>
        <v>470.58823529411768</v>
      </c>
      <c r="S75" s="298">
        <v>0.9</v>
      </c>
      <c r="T75" s="145">
        <f>N75*$S$75/$O$75</f>
        <v>264.70588235294116</v>
      </c>
    </row>
    <row r="76" spans="3:20" x14ac:dyDescent="0.3">
      <c r="C76" s="231"/>
      <c r="D76" s="55">
        <v>2</v>
      </c>
      <c r="E76" s="52">
        <v>50</v>
      </c>
      <c r="F76" s="27">
        <f>Weapons!F18</f>
        <v>840</v>
      </c>
      <c r="G76" s="306"/>
      <c r="H76" s="138">
        <f t="shared" ref="H76:H77" si="4">F76/$G$75</f>
        <v>494.11764705882354</v>
      </c>
      <c r="I76" s="299"/>
      <c r="J76" s="142">
        <f t="shared" ref="J76:J77" si="5">F76*$I$75/$G$75</f>
        <v>691.76470588235293</v>
      </c>
      <c r="K76" s="299"/>
      <c r="L76" s="146">
        <f t="shared" ref="L76:L77" si="6">F76*$K$75/$G$75</f>
        <v>494.11764705882354</v>
      </c>
      <c r="M76" s="46">
        <v>50</v>
      </c>
      <c r="N76" s="27">
        <v>1000</v>
      </c>
      <c r="O76" s="306"/>
      <c r="P76" s="138">
        <f t="shared" ref="P76:P77" si="7">N76/$O$75</f>
        <v>588.23529411764707</v>
      </c>
      <c r="Q76" s="299"/>
      <c r="R76" s="142">
        <f>N76*$Q$75/$O$75</f>
        <v>941.17647058823536</v>
      </c>
      <c r="S76" s="299"/>
      <c r="T76" s="146">
        <f t="shared" ref="T76:T77" si="8">N76*$S$75/$O$75</f>
        <v>529.41176470588232</v>
      </c>
    </row>
    <row r="77" spans="3:20" x14ac:dyDescent="0.3">
      <c r="C77" s="232"/>
      <c r="D77" s="56">
        <v>3</v>
      </c>
      <c r="E77" s="53">
        <v>95</v>
      </c>
      <c r="F77" s="30">
        <f>Weapons!F19</f>
        <v>1500</v>
      </c>
      <c r="G77" s="307"/>
      <c r="H77" s="147">
        <f t="shared" si="4"/>
        <v>882.35294117647061</v>
      </c>
      <c r="I77" s="300"/>
      <c r="J77" s="148">
        <f t="shared" si="5"/>
        <v>1235.2941176470588</v>
      </c>
      <c r="K77" s="300"/>
      <c r="L77" s="149">
        <f t="shared" si="6"/>
        <v>882.35294117647061</v>
      </c>
      <c r="M77" s="47">
        <v>95</v>
      </c>
      <c r="N77" s="30">
        <v>2000</v>
      </c>
      <c r="O77" s="307"/>
      <c r="P77" s="147">
        <f t="shared" si="7"/>
        <v>1176.4705882352941</v>
      </c>
      <c r="Q77" s="300"/>
      <c r="R77" s="148">
        <f>N77*$Q$75/$O$75</f>
        <v>1882.3529411764707</v>
      </c>
      <c r="S77" s="300"/>
      <c r="T77" s="149">
        <f t="shared" si="8"/>
        <v>1058.8235294117646</v>
      </c>
    </row>
    <row r="78" spans="3:20" x14ac:dyDescent="0.3">
      <c r="C78" s="230" t="s">
        <v>84</v>
      </c>
      <c r="D78" s="54">
        <v>1</v>
      </c>
      <c r="E78" s="51">
        <v>20</v>
      </c>
      <c r="F78" s="33">
        <f>Weapons!F14</f>
        <v>630</v>
      </c>
      <c r="G78" s="305">
        <v>2.5</v>
      </c>
      <c r="H78" s="143">
        <f>F78/$G$78</f>
        <v>252</v>
      </c>
      <c r="I78" s="298">
        <v>1</v>
      </c>
      <c r="J78" s="144">
        <f>F78*$I$78/$G$78</f>
        <v>252</v>
      </c>
      <c r="K78" s="298">
        <v>1.4</v>
      </c>
      <c r="L78" s="145">
        <f>F78*$K$78/$G$78</f>
        <v>352.8</v>
      </c>
      <c r="M78" s="45">
        <v>20</v>
      </c>
      <c r="N78" s="33">
        <v>500</v>
      </c>
      <c r="O78" s="305">
        <v>1.7</v>
      </c>
      <c r="P78" s="143">
        <f>N78/$O$78</f>
        <v>294.11764705882354</v>
      </c>
      <c r="Q78" s="298">
        <v>0.9</v>
      </c>
      <c r="R78" s="144">
        <f>N78*$Q$78/$O$78</f>
        <v>264.70588235294116</v>
      </c>
      <c r="S78" s="298">
        <v>1.6</v>
      </c>
      <c r="T78" s="145">
        <f>N78*$S$78/$O$78</f>
        <v>470.58823529411768</v>
      </c>
    </row>
    <row r="79" spans="3:20" x14ac:dyDescent="0.3">
      <c r="C79" s="231"/>
      <c r="D79" s="55">
        <v>2</v>
      </c>
      <c r="E79" s="52">
        <v>50</v>
      </c>
      <c r="F79" s="27">
        <f>Weapons!F15</f>
        <v>1300</v>
      </c>
      <c r="G79" s="306"/>
      <c r="H79" s="138">
        <f t="shared" ref="H79:H80" si="9">F79/$G$78</f>
        <v>520</v>
      </c>
      <c r="I79" s="299"/>
      <c r="J79" s="142">
        <f t="shared" ref="J79:J80" si="10">F79*$I$78/$G$78</f>
        <v>520</v>
      </c>
      <c r="K79" s="299"/>
      <c r="L79" s="146">
        <f t="shared" ref="L79:L80" si="11">F79*$K$78/$G$78</f>
        <v>727.99999999999989</v>
      </c>
      <c r="M79" s="46">
        <v>50</v>
      </c>
      <c r="N79" s="27">
        <v>1000</v>
      </c>
      <c r="O79" s="306"/>
      <c r="P79" s="138">
        <f t="shared" ref="P79:P80" si="12">N79/$O$78</f>
        <v>588.23529411764707</v>
      </c>
      <c r="Q79" s="299"/>
      <c r="R79" s="142">
        <f t="shared" ref="R79:R80" si="13">N79*$Q$78/$O$78</f>
        <v>529.41176470588232</v>
      </c>
      <c r="S79" s="299"/>
      <c r="T79" s="146">
        <f t="shared" ref="T79:T80" si="14">N79*$S$78/$O$78</f>
        <v>941.17647058823536</v>
      </c>
    </row>
    <row r="80" spans="3:20" x14ac:dyDescent="0.3">
      <c r="C80" s="232"/>
      <c r="D80" s="56">
        <v>3</v>
      </c>
      <c r="E80" s="53">
        <v>95</v>
      </c>
      <c r="F80" s="30">
        <f>Weapons!F16</f>
        <v>2250</v>
      </c>
      <c r="G80" s="307"/>
      <c r="H80" s="147">
        <f t="shared" si="9"/>
        <v>900</v>
      </c>
      <c r="I80" s="300"/>
      <c r="J80" s="148">
        <f t="shared" si="10"/>
        <v>900</v>
      </c>
      <c r="K80" s="300"/>
      <c r="L80" s="149">
        <f t="shared" si="11"/>
        <v>1260</v>
      </c>
      <c r="M80" s="47">
        <v>95</v>
      </c>
      <c r="N80" s="30">
        <v>2000</v>
      </c>
      <c r="O80" s="307"/>
      <c r="P80" s="147">
        <f t="shared" si="12"/>
        <v>1176.4705882352941</v>
      </c>
      <c r="Q80" s="300"/>
      <c r="R80" s="148">
        <f t="shared" si="13"/>
        <v>1058.8235294117646</v>
      </c>
      <c r="S80" s="300"/>
      <c r="T80" s="149">
        <f t="shared" si="14"/>
        <v>1882.3529411764707</v>
      </c>
    </row>
    <row r="82" spans="3:7" s="137" customFormat="1" x14ac:dyDescent="0.3"/>
    <row r="84" spans="3:7" x14ac:dyDescent="0.3">
      <c r="C84" s="316" t="s">
        <v>174</v>
      </c>
      <c r="D84" s="316"/>
      <c r="E84" s="316"/>
      <c r="F84" s="316"/>
    </row>
    <row r="86" spans="3:7" ht="30.6" customHeight="1" x14ac:dyDescent="0.3">
      <c r="D86" s="274" t="s">
        <v>175</v>
      </c>
      <c r="E86" s="274"/>
      <c r="F86" s="339" t="s">
        <v>176</v>
      </c>
      <c r="G86" s="339"/>
    </row>
    <row r="87" spans="3:7" ht="28.8" x14ac:dyDescent="0.3">
      <c r="C87" s="57" t="s">
        <v>162</v>
      </c>
      <c r="D87" s="151" t="s">
        <v>170</v>
      </c>
      <c r="E87" s="151" t="s">
        <v>169</v>
      </c>
      <c r="F87" s="180" t="s">
        <v>170</v>
      </c>
      <c r="G87" s="180" t="s">
        <v>169</v>
      </c>
    </row>
    <row r="88" spans="3:7" x14ac:dyDescent="0.3">
      <c r="C88" s="161" t="s">
        <v>163</v>
      </c>
      <c r="D88" s="181">
        <v>0.05</v>
      </c>
      <c r="E88" s="182">
        <v>0.11</v>
      </c>
      <c r="F88" s="186">
        <v>0.1</v>
      </c>
      <c r="G88" s="187">
        <v>0.15</v>
      </c>
    </row>
    <row r="89" spans="3:7" ht="28.8" x14ac:dyDescent="0.3">
      <c r="C89" s="161" t="s">
        <v>164</v>
      </c>
      <c r="D89" s="181">
        <v>7.0000000000000007E-2</v>
      </c>
      <c r="E89" s="182">
        <v>0.15</v>
      </c>
      <c r="F89" s="186">
        <v>0.15</v>
      </c>
      <c r="G89" s="187">
        <v>0.2</v>
      </c>
    </row>
    <row r="90" spans="3:7" x14ac:dyDescent="0.3">
      <c r="C90" s="175" t="s">
        <v>165</v>
      </c>
      <c r="D90" s="176">
        <v>0.05</v>
      </c>
      <c r="E90" s="177">
        <v>0.11</v>
      </c>
      <c r="F90" s="176">
        <v>0.05</v>
      </c>
      <c r="G90" s="177">
        <v>0.11</v>
      </c>
    </row>
    <row r="91" spans="3:7" ht="28.8" x14ac:dyDescent="0.3">
      <c r="C91" s="175" t="s">
        <v>166</v>
      </c>
      <c r="D91" s="176">
        <v>0.11</v>
      </c>
      <c r="E91" s="177">
        <v>0.19</v>
      </c>
      <c r="F91" s="176">
        <v>0.11</v>
      </c>
      <c r="G91" s="177">
        <v>0.19</v>
      </c>
    </row>
    <row r="92" spans="3:7" x14ac:dyDescent="0.3">
      <c r="C92" s="161" t="s">
        <v>167</v>
      </c>
      <c r="D92" s="181">
        <v>0.05</v>
      </c>
      <c r="E92" s="182">
        <v>0.11</v>
      </c>
      <c r="F92" s="186">
        <v>0.1</v>
      </c>
      <c r="G92" s="187">
        <v>0.15</v>
      </c>
    </row>
    <row r="93" spans="3:7" ht="28.8" x14ac:dyDescent="0.3">
      <c r="C93" s="161" t="s">
        <v>168</v>
      </c>
      <c r="D93" s="181">
        <v>0.11</v>
      </c>
      <c r="E93" s="182">
        <v>0.19</v>
      </c>
      <c r="F93" s="186">
        <v>0.15</v>
      </c>
      <c r="G93" s="187">
        <v>0.25</v>
      </c>
    </row>
    <row r="94" spans="3:7" x14ac:dyDescent="0.3">
      <c r="C94" s="161" t="s">
        <v>39</v>
      </c>
      <c r="D94" s="181">
        <v>7.0000000000000007E-2</v>
      </c>
      <c r="E94" s="182">
        <v>0.15</v>
      </c>
      <c r="F94" s="186">
        <v>0.2</v>
      </c>
      <c r="G94" s="187">
        <v>0.3</v>
      </c>
    </row>
    <row r="95" spans="3:7" x14ac:dyDescent="0.3">
      <c r="C95" s="161" t="s">
        <v>125</v>
      </c>
      <c r="D95" s="181">
        <v>0.11</v>
      </c>
      <c r="E95" s="182">
        <v>0.15</v>
      </c>
      <c r="F95" s="186">
        <v>0.15</v>
      </c>
      <c r="G95" s="187">
        <v>0.25</v>
      </c>
    </row>
    <row r="96" spans="3:7" x14ac:dyDescent="0.3">
      <c r="C96" s="161" t="s">
        <v>1</v>
      </c>
      <c r="D96" s="181">
        <v>0.05</v>
      </c>
      <c r="E96" s="182">
        <v>0.11</v>
      </c>
      <c r="F96" s="186">
        <v>0.1</v>
      </c>
      <c r="G96" s="187">
        <v>0.2</v>
      </c>
    </row>
    <row r="97" spans="3:7" x14ac:dyDescent="0.3">
      <c r="C97" s="161" t="s">
        <v>2</v>
      </c>
      <c r="D97" s="181">
        <v>0.05</v>
      </c>
      <c r="E97" s="182">
        <v>0.11</v>
      </c>
      <c r="F97" s="186">
        <v>0.1</v>
      </c>
      <c r="G97" s="187">
        <v>0.2</v>
      </c>
    </row>
    <row r="98" spans="3:7" x14ac:dyDescent="0.3">
      <c r="C98" s="161" t="s">
        <v>128</v>
      </c>
      <c r="D98" s="181">
        <v>0.11</v>
      </c>
      <c r="E98" s="182">
        <v>0.15</v>
      </c>
      <c r="F98" s="186">
        <v>0.1</v>
      </c>
      <c r="G98" s="187">
        <v>0.2</v>
      </c>
    </row>
    <row r="99" spans="3:7" x14ac:dyDescent="0.3">
      <c r="C99" s="178" t="s">
        <v>129</v>
      </c>
      <c r="D99" s="176">
        <v>0.2</v>
      </c>
      <c r="E99" s="177">
        <v>0.3</v>
      </c>
      <c r="F99" s="176">
        <v>0.2</v>
      </c>
      <c r="G99" s="177">
        <v>0.3</v>
      </c>
    </row>
    <row r="100" spans="3:7" x14ac:dyDescent="0.3">
      <c r="C100" s="178" t="s">
        <v>172</v>
      </c>
      <c r="D100" s="176">
        <v>0.2</v>
      </c>
      <c r="E100" s="177">
        <v>0.24</v>
      </c>
      <c r="F100" s="176">
        <v>0.2</v>
      </c>
      <c r="G100" s="177">
        <v>0.24</v>
      </c>
    </row>
    <row r="101" spans="3:7" x14ac:dyDescent="0.3">
      <c r="C101" s="178" t="s">
        <v>173</v>
      </c>
      <c r="D101" s="176">
        <v>0.2</v>
      </c>
      <c r="E101" s="177">
        <v>0.24</v>
      </c>
      <c r="F101" s="176">
        <v>0.2</v>
      </c>
      <c r="G101" s="177">
        <v>0.24</v>
      </c>
    </row>
    <row r="102" spans="3:7" x14ac:dyDescent="0.3">
      <c r="C102" s="179" t="s">
        <v>131</v>
      </c>
      <c r="D102" s="183">
        <v>0.2</v>
      </c>
      <c r="E102" s="184">
        <v>0.3</v>
      </c>
      <c r="F102" s="188">
        <v>0.3</v>
      </c>
      <c r="G102" s="189">
        <v>0.3</v>
      </c>
    </row>
    <row r="103" spans="3:7" x14ac:dyDescent="0.3">
      <c r="G103" s="185"/>
    </row>
  </sheetData>
  <mergeCells count="76">
    <mergeCell ref="C84:F84"/>
    <mergeCell ref="D86:E86"/>
    <mergeCell ref="F86:G86"/>
    <mergeCell ref="P4:AA4"/>
    <mergeCell ref="D6:F6"/>
    <mergeCell ref="P36:AA36"/>
    <mergeCell ref="V5:AA5"/>
    <mergeCell ref="V6:X6"/>
    <mergeCell ref="Y6:AA6"/>
    <mergeCell ref="M6:O6"/>
    <mergeCell ref="P6:R6"/>
    <mergeCell ref="M5:O5"/>
    <mergeCell ref="S6:U6"/>
    <mergeCell ref="P5:U5"/>
    <mergeCell ref="V38:X38"/>
    <mergeCell ref="Y38:AA38"/>
    <mergeCell ref="G35:AA35"/>
    <mergeCell ref="P37:U37"/>
    <mergeCell ref="V37:AA37"/>
    <mergeCell ref="C2:F2"/>
    <mergeCell ref="G6:I6"/>
    <mergeCell ref="J6:L6"/>
    <mergeCell ref="G5:L5"/>
    <mergeCell ref="C26:C31"/>
    <mergeCell ref="D26:D28"/>
    <mergeCell ref="D29:D31"/>
    <mergeCell ref="F15:H15"/>
    <mergeCell ref="C17:C22"/>
    <mergeCell ref="D17:D19"/>
    <mergeCell ref="D20:D22"/>
    <mergeCell ref="C13:J13"/>
    <mergeCell ref="S38:U38"/>
    <mergeCell ref="C23:C25"/>
    <mergeCell ref="D23:D25"/>
    <mergeCell ref="C47:F47"/>
    <mergeCell ref="C52:C54"/>
    <mergeCell ref="G52:G54"/>
    <mergeCell ref="K52:K54"/>
    <mergeCell ref="E50:H50"/>
    <mergeCell ref="I50:L50"/>
    <mergeCell ref="D38:F38"/>
    <mergeCell ref="G38:I38"/>
    <mergeCell ref="J38:L38"/>
    <mergeCell ref="M38:O38"/>
    <mergeCell ref="P38:R38"/>
    <mergeCell ref="G36:L37"/>
    <mergeCell ref="M36:O37"/>
    <mergeCell ref="C62:C64"/>
    <mergeCell ref="G62:G64"/>
    <mergeCell ref="Q75:Q77"/>
    <mergeCell ref="I75:I77"/>
    <mergeCell ref="K75:K77"/>
    <mergeCell ref="C71:F71"/>
    <mergeCell ref="C65:C67"/>
    <mergeCell ref="G65:G67"/>
    <mergeCell ref="C56:J56"/>
    <mergeCell ref="C59:C61"/>
    <mergeCell ref="G59:G61"/>
    <mergeCell ref="I59:L61"/>
    <mergeCell ref="I58:L58"/>
    <mergeCell ref="S78:S80"/>
    <mergeCell ref="C4:D4"/>
    <mergeCell ref="E73:L73"/>
    <mergeCell ref="M73:T73"/>
    <mergeCell ref="O75:O77"/>
    <mergeCell ref="S75:S77"/>
    <mergeCell ref="C78:C80"/>
    <mergeCell ref="G78:G80"/>
    <mergeCell ref="I78:I80"/>
    <mergeCell ref="K78:K80"/>
    <mergeCell ref="O78:O80"/>
    <mergeCell ref="Q78:Q80"/>
    <mergeCell ref="I65:L67"/>
    <mergeCell ref="I62:L64"/>
    <mergeCell ref="C75:C77"/>
    <mergeCell ref="G75:G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Corvettes</vt:lpstr>
      <vt:lpstr>Destroyers</vt:lpstr>
      <vt:lpstr>Battleships</vt:lpstr>
      <vt:lpstr>Titans</vt:lpstr>
      <vt:lpstr>Fittings</vt:lpstr>
      <vt:lpstr>Weapons</vt:lpstr>
      <vt:lpstr>SubSystems</vt:lpstr>
      <vt:lpstr>Analyze 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Hernandez</dc:creator>
  <cp:lastModifiedBy>Kevin Hernandez</cp:lastModifiedBy>
  <dcterms:created xsi:type="dcterms:W3CDTF">2021-09-04T01:46:53Z</dcterms:created>
  <dcterms:modified xsi:type="dcterms:W3CDTF">2021-10-02T06:13:06Z</dcterms:modified>
</cp:coreProperties>
</file>