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harmacy\htdocs\ART\public\kemsa_templates\"/>
    </mc:Choice>
  </mc:AlternateContent>
  <xr:revisionPtr revIDLastSave="0" documentId="13_ncr:40009_{44F93E9B-187D-42B1-9014-EC121E2B4E5E}" xr6:coauthVersionLast="40" xr6:coauthVersionMax="40" xr10:uidLastSave="{00000000-0000-0000-0000-000000000000}"/>
  <bookViews>
    <workbookView xWindow="-120" yWindow="-120" windowWidth="20730" windowHeight="11310" tabRatio="866"/>
  </bookViews>
  <sheets>
    <sheet name="1. ARVs and OIs" sheetId="11" r:id="rId1"/>
  </sheets>
  <definedNames>
    <definedName name="_xlnm._FilterDatabase" localSheetId="0" hidden="1">'1. ARVs and OIs'!$B$5:$Y$70</definedName>
    <definedName name="_xlnm.Print_Area" localSheetId="0">'1. ARVs and OIs'!$B$1:$Y$70</definedName>
    <definedName name="_xlnm.Print_Titles" localSheetId="0">'1. ARVs and OIs'!$3:$4</definedName>
  </definedNames>
  <calcPr calcId="181029" fullCalcOnLoad="1"/>
</workbook>
</file>

<file path=xl/calcChain.xml><?xml version="1.0" encoding="utf-8"?>
<calcChain xmlns="http://schemas.openxmlformats.org/spreadsheetml/2006/main">
  <c r="I9" i="11" l="1"/>
  <c r="N6" i="11"/>
  <c r="M56" i="11"/>
  <c r="R56" i="11"/>
  <c r="L19" i="11"/>
  <c r="N19" i="11" s="1"/>
  <c r="I19" i="11" s="1"/>
  <c r="K14" i="11"/>
  <c r="N14" i="11" s="1"/>
  <c r="I14" i="11" s="1"/>
  <c r="N49" i="11"/>
  <c r="J63" i="11"/>
  <c r="J61" i="11"/>
  <c r="J57" i="11"/>
  <c r="J55" i="11"/>
  <c r="J48" i="11"/>
  <c r="J46" i="11"/>
  <c r="J41" i="11"/>
  <c r="J39" i="11"/>
  <c r="J34" i="11"/>
  <c r="J31" i="11"/>
  <c r="J30" i="11"/>
  <c r="J27" i="11"/>
  <c r="J22" i="11"/>
  <c r="J19" i="11"/>
  <c r="J15" i="11"/>
  <c r="J14" i="11"/>
  <c r="J11" i="11"/>
  <c r="J10" i="11"/>
  <c r="J49" i="11"/>
  <c r="I49" i="11" s="1"/>
  <c r="J64" i="11"/>
  <c r="J37" i="11"/>
  <c r="J33" i="11"/>
  <c r="J29" i="11"/>
  <c r="J25" i="11"/>
  <c r="J21" i="11"/>
  <c r="J17" i="11"/>
  <c r="J13" i="11"/>
  <c r="J8" i="11"/>
  <c r="J6" i="11"/>
  <c r="J56" i="11"/>
  <c r="J18" i="11"/>
  <c r="J26" i="11"/>
  <c r="J38" i="11"/>
  <c r="J42" i="11"/>
  <c r="J54" i="11"/>
  <c r="J62" i="11"/>
  <c r="J65" i="11"/>
  <c r="J66" i="11"/>
  <c r="J70" i="11"/>
  <c r="P49" i="11"/>
  <c r="N47" i="11"/>
  <c r="I47" i="11" s="1"/>
  <c r="N48" i="11"/>
  <c r="I48" i="11" s="1"/>
  <c r="N50" i="11"/>
  <c r="N51" i="11"/>
  <c r="I51" i="11" s="1"/>
  <c r="N52" i="11"/>
  <c r="N53" i="11"/>
  <c r="N54" i="11"/>
  <c r="I54" i="11" s="1"/>
  <c r="N55" i="11"/>
  <c r="I55" i="11"/>
  <c r="N57" i="11"/>
  <c r="I57" i="11" s="1"/>
  <c r="N58" i="11"/>
  <c r="N59" i="11"/>
  <c r="N60" i="11"/>
  <c r="N61" i="11"/>
  <c r="I61" i="11"/>
  <c r="N62" i="11"/>
  <c r="I62" i="11"/>
  <c r="N63" i="11"/>
  <c r="I63" i="11"/>
  <c r="N64" i="11"/>
  <c r="I64" i="11"/>
  <c r="N65" i="11"/>
  <c r="I65" i="11"/>
  <c r="N66" i="11"/>
  <c r="N67" i="11"/>
  <c r="I67" i="11" s="1"/>
  <c r="N68" i="11"/>
  <c r="N69" i="11"/>
  <c r="N70" i="11"/>
  <c r="I70" i="11"/>
  <c r="N46" i="11"/>
  <c r="N7" i="11"/>
  <c r="N8" i="11"/>
  <c r="N9" i="11"/>
  <c r="N10" i="11"/>
  <c r="I10" i="11"/>
  <c r="N11" i="11"/>
  <c r="I11" i="11"/>
  <c r="N12" i="11"/>
  <c r="N13" i="11"/>
  <c r="I13" i="11" s="1"/>
  <c r="N15" i="11"/>
  <c r="I15" i="11" s="1"/>
  <c r="N16" i="11"/>
  <c r="I16" i="11" s="1"/>
  <c r="N17" i="11"/>
  <c r="I17" i="11" s="1"/>
  <c r="N18" i="11"/>
  <c r="I18" i="11" s="1"/>
  <c r="N20" i="11"/>
  <c r="I20" i="11" s="1"/>
  <c r="N21" i="11"/>
  <c r="I21" i="11" s="1"/>
  <c r="N22" i="11"/>
  <c r="I22" i="11" s="1"/>
  <c r="N23" i="11"/>
  <c r="N24" i="11"/>
  <c r="N25" i="11"/>
  <c r="I25" i="11" s="1"/>
  <c r="N26" i="11"/>
  <c r="I26" i="11" s="1"/>
  <c r="N27" i="11"/>
  <c r="I27" i="11" s="1"/>
  <c r="N28" i="11"/>
  <c r="I28" i="11" s="1"/>
  <c r="N29" i="11"/>
  <c r="I29" i="11" s="1"/>
  <c r="N30" i="11"/>
  <c r="I30" i="11" s="1"/>
  <c r="N31" i="11"/>
  <c r="I31" i="11" s="1"/>
  <c r="N32" i="11"/>
  <c r="I32" i="11" s="1"/>
  <c r="N33" i="11"/>
  <c r="I33" i="11" s="1"/>
  <c r="N34" i="11"/>
  <c r="I34" i="11" s="1"/>
  <c r="N35" i="11"/>
  <c r="N36" i="11"/>
  <c r="N37" i="11"/>
  <c r="I37" i="11" s="1"/>
  <c r="N39" i="11"/>
  <c r="I39" i="11" s="1"/>
  <c r="N40" i="11"/>
  <c r="I40" i="11" s="1"/>
  <c r="N41" i="11"/>
  <c r="I41" i="11" s="1"/>
  <c r="N42" i="11"/>
  <c r="I42" i="11" s="1"/>
  <c r="N43" i="11"/>
  <c r="I43" i="11" s="1"/>
  <c r="N44" i="11"/>
  <c r="J16" i="11"/>
  <c r="J23" i="11"/>
  <c r="I23" i="11" s="1"/>
  <c r="J28" i="11"/>
  <c r="J32" i="11"/>
  <c r="J35" i="11"/>
  <c r="J36" i="11"/>
  <c r="I36" i="11"/>
  <c r="J40" i="11"/>
  <c r="J43" i="11"/>
  <c r="J44" i="11"/>
  <c r="J68" i="11"/>
  <c r="I68" i="11" s="1"/>
  <c r="J69" i="11"/>
  <c r="Q7" i="11"/>
  <c r="O6" i="11"/>
  <c r="Q6" i="11" s="1"/>
  <c r="S6" i="11" s="1"/>
  <c r="Q8" i="11"/>
  <c r="J12" i="11"/>
  <c r="I12" i="11" s="1"/>
  <c r="J24" i="11"/>
  <c r="J60" i="11"/>
  <c r="I60" i="11"/>
  <c r="R8" i="11"/>
  <c r="R9" i="11"/>
  <c r="R10" i="11"/>
  <c r="R11" i="11"/>
  <c r="R14" i="11"/>
  <c r="R15" i="11"/>
  <c r="R16" i="11"/>
  <c r="R17" i="11"/>
  <c r="R20" i="11"/>
  <c r="R21" i="11"/>
  <c r="R23" i="11"/>
  <c r="R25" i="11"/>
  <c r="R26" i="11"/>
  <c r="R27" i="11"/>
  <c r="R31" i="11"/>
  <c r="R33" i="11"/>
  <c r="R34" i="11"/>
  <c r="R35" i="11"/>
  <c r="R36" i="11"/>
  <c r="R37" i="11"/>
  <c r="R38" i="11"/>
  <c r="R39" i="11"/>
  <c r="R40" i="11"/>
  <c r="R41" i="11"/>
  <c r="R42" i="11"/>
  <c r="R43" i="11"/>
  <c r="R46" i="11"/>
  <c r="R47" i="11"/>
  <c r="R49" i="11"/>
  <c r="R50" i="11"/>
  <c r="R51" i="11"/>
  <c r="S51" i="11" s="1"/>
  <c r="R53" i="11"/>
  <c r="R54" i="11"/>
  <c r="R55" i="11"/>
  <c r="R57" i="11"/>
  <c r="R7" i="11"/>
  <c r="Q9" i="11"/>
  <c r="Q10" i="11"/>
  <c r="S10" i="11" s="1"/>
  <c r="Q11" i="11"/>
  <c r="Q14" i="11"/>
  <c r="Q15" i="11"/>
  <c r="Q16" i="11"/>
  <c r="Q20" i="11"/>
  <c r="Q21" i="11"/>
  <c r="Q23" i="11"/>
  <c r="S23" i="11" s="1"/>
  <c r="Q28" i="11"/>
  <c r="Q31" i="11"/>
  <c r="Q33" i="11"/>
  <c r="Q36" i="11"/>
  <c r="S36" i="11" s="1"/>
  <c r="Q37" i="11"/>
  <c r="Q38" i="11"/>
  <c r="Q39" i="11"/>
  <c r="Q40" i="11"/>
  <c r="S40" i="11" s="1"/>
  <c r="Q41" i="11"/>
  <c r="Q42" i="11"/>
  <c r="Q43" i="11"/>
  <c r="Q44" i="11"/>
  <c r="Q46" i="11"/>
  <c r="Q47" i="11"/>
  <c r="Q49" i="11"/>
  <c r="S49" i="11" s="1"/>
  <c r="Q50" i="11"/>
  <c r="Q51" i="11"/>
  <c r="Q53" i="11"/>
  <c r="S53" i="11"/>
  <c r="Q54" i="11"/>
  <c r="Q55" i="11"/>
  <c r="Q56" i="11"/>
  <c r="P9" i="11"/>
  <c r="S9" i="11" s="1"/>
  <c r="P10" i="11"/>
  <c r="P12" i="11"/>
  <c r="P13" i="11"/>
  <c r="S13" i="11" s="1"/>
  <c r="P15" i="11"/>
  <c r="S15" i="11" s="1"/>
  <c r="P16" i="11"/>
  <c r="S16" i="11" s="1"/>
  <c r="P17" i="11"/>
  <c r="P23" i="11"/>
  <c r="P31" i="11"/>
  <c r="S31" i="11" s="1"/>
  <c r="P32" i="11"/>
  <c r="P36" i="11"/>
  <c r="P39" i="11"/>
  <c r="S39" i="11" s="1"/>
  <c r="P40" i="11"/>
  <c r="P41" i="11"/>
  <c r="S41" i="11"/>
  <c r="P42" i="11"/>
  <c r="S42" i="11" s="1"/>
  <c r="P43" i="11"/>
  <c r="S43" i="11" s="1"/>
  <c r="P44" i="11"/>
  <c r="S44" i="11" s="1"/>
  <c r="P46" i="11"/>
  <c r="S46" i="11" s="1"/>
  <c r="P47" i="11"/>
  <c r="S47" i="11"/>
  <c r="P51" i="11"/>
  <c r="P55" i="11"/>
  <c r="P56" i="11"/>
  <c r="P57" i="11"/>
  <c r="S57" i="11" s="1"/>
  <c r="P27" i="11"/>
  <c r="P35" i="11"/>
  <c r="S35" i="11" s="1"/>
  <c r="P48" i="11"/>
  <c r="R13" i="11"/>
  <c r="R19" i="11"/>
  <c r="R44" i="11"/>
  <c r="Q13" i="11"/>
  <c r="Q25" i="11"/>
  <c r="Q52" i="11"/>
  <c r="Q57" i="11"/>
  <c r="P19" i="11"/>
  <c r="R32" i="11"/>
  <c r="R52" i="11"/>
  <c r="Q32" i="11"/>
  <c r="S32" i="11" s="1"/>
  <c r="Q35" i="11"/>
  <c r="Q48" i="11"/>
  <c r="S48" i="11" s="1"/>
  <c r="P8" i="11"/>
  <c r="J20" i="11"/>
  <c r="O22" i="11"/>
  <c r="Q22" i="11"/>
  <c r="R48" i="11"/>
  <c r="Q27" i="11"/>
  <c r="S27" i="11" s="1"/>
  <c r="P11" i="11"/>
  <c r="S11" i="11" s="1"/>
  <c r="P28" i="11"/>
  <c r="P52" i="11"/>
  <c r="S52" i="11" s="1"/>
  <c r="P20" i="11"/>
  <c r="S20" i="11"/>
  <c r="Q34" i="11"/>
  <c r="Q17" i="11"/>
  <c r="Q26" i="11"/>
  <c r="P37" i="11"/>
  <c r="S37" i="11" s="1"/>
  <c r="P53" i="11"/>
  <c r="P54" i="11"/>
  <c r="P30" i="11"/>
  <c r="P50" i="11"/>
  <c r="S50" i="11" s="1"/>
  <c r="P34" i="11"/>
  <c r="P33" i="11"/>
  <c r="S33" i="11" s="1"/>
  <c r="P26" i="11"/>
  <c r="S26" i="11" s="1"/>
  <c r="P25" i="11"/>
  <c r="S25" i="11" s="1"/>
  <c r="P21" i="11"/>
  <c r="S21" i="11" s="1"/>
  <c r="P7" i="11"/>
  <c r="P22" i="11"/>
  <c r="S22" i="11" s="1"/>
  <c r="J53" i="11"/>
  <c r="J58" i="11"/>
  <c r="J50" i="11"/>
  <c r="I50" i="11" s="1"/>
  <c r="J7" i="11"/>
  <c r="I7" i="11" s="1"/>
  <c r="J52" i="11"/>
  <c r="I52" i="11"/>
  <c r="J51" i="11"/>
  <c r="J59" i="11"/>
  <c r="J67" i="11"/>
  <c r="J47" i="11"/>
  <c r="J9" i="11"/>
  <c r="I6" i="11"/>
  <c r="N56" i="11"/>
  <c r="I56" i="11" s="1"/>
  <c r="S54" i="11"/>
  <c r="S55" i="11"/>
  <c r="I35" i="11"/>
  <c r="I66" i="11"/>
  <c r="I59" i="11"/>
  <c r="S7" i="11"/>
  <c r="S17" i="11"/>
  <c r="I24" i="11"/>
  <c r="R6" i="11"/>
  <c r="I44" i="11"/>
  <c r="I8" i="11"/>
  <c r="I69" i="11"/>
  <c r="I53" i="11"/>
  <c r="S34" i="11"/>
  <c r="S8" i="11"/>
  <c r="I46" i="11"/>
  <c r="S56" i="11"/>
  <c r="R22" i="11"/>
  <c r="P6" i="11"/>
  <c r="I58" i="11"/>
  <c r="Q19" i="11"/>
  <c r="S19" i="11"/>
  <c r="N38" i="11"/>
  <c r="I38" i="11"/>
  <c r="P38" i="11"/>
  <c r="S38" i="11"/>
</calcChain>
</file>

<file path=xl/comments1.xml><?xml version="1.0" encoding="utf-8"?>
<comments xmlns="http://schemas.openxmlformats.org/spreadsheetml/2006/main">
  <authors>
    <author>Peter.mwangi</author>
    <author>timothy.sure</author>
    <author>lorna.mueni</author>
  </authors>
  <commentList>
    <comment ref="V15" authorId="0" shapeId="0">
      <text>
        <r>
          <rPr>
            <b/>
            <sz val="9"/>
            <color indexed="81"/>
            <rFont val="Tahoma"/>
            <family val="2"/>
          </rPr>
          <t>Peter.mwangi:</t>
        </r>
        <r>
          <rPr>
            <sz val="9"/>
            <color indexed="81"/>
            <rFont val="Tahoma"/>
            <family val="2"/>
          </rPr>
          <t xml:space="preserve">
strides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timothy.sure:</t>
        </r>
        <r>
          <rPr>
            <sz val="9"/>
            <color indexed="81"/>
            <rFont val="Tahoma"/>
            <family val="2"/>
          </rPr>
          <t xml:space="preserve">
Item has 2 codes;PM04ETV001</t>
        </r>
      </text>
    </comment>
    <comment ref="I25" authorId="2" shapeId="0">
      <text>
        <r>
          <rPr>
            <b/>
            <sz val="9"/>
            <color indexed="81"/>
            <rFont val="Tahoma"/>
            <family val="2"/>
          </rPr>
          <t>lorna.mueni:</t>
        </r>
        <r>
          <rPr>
            <sz val="9"/>
            <color indexed="81"/>
            <rFont val="Tahoma"/>
            <family val="2"/>
          </rPr>
          <t xml:space="preserve">
Returns from Rhodes, St. Monica (EDARP) &amp; Ngaira</t>
        </r>
      </text>
    </comment>
    <comment ref="I32" authorId="2" shapeId="0">
      <text>
        <r>
          <rPr>
            <b/>
            <sz val="9"/>
            <color indexed="81"/>
            <rFont val="Tahoma"/>
            <family val="2"/>
          </rPr>
          <t>lorna.mueni:</t>
        </r>
        <r>
          <rPr>
            <sz val="9"/>
            <color indexed="81"/>
            <rFont val="Tahoma"/>
            <family val="2"/>
          </rPr>
          <t xml:space="preserve">
Expired</t>
        </r>
      </text>
    </comment>
    <comment ref="I36" authorId="2" shapeId="0">
      <text>
        <r>
          <rPr>
            <b/>
            <sz val="9"/>
            <color indexed="81"/>
            <rFont val="Tahoma"/>
            <family val="2"/>
          </rPr>
          <t>lorna.mueni:</t>
        </r>
        <r>
          <rPr>
            <sz val="9"/>
            <color indexed="81"/>
            <rFont val="Tahoma"/>
            <family val="2"/>
          </rPr>
          <t xml:space="preserve">
Returns - Yala SCH</t>
        </r>
      </text>
    </comment>
  </commentList>
</comments>
</file>

<file path=xl/sharedStrings.xml><?xml version="1.0" encoding="utf-8"?>
<sst xmlns="http://schemas.openxmlformats.org/spreadsheetml/2006/main" count="284" uniqueCount="232">
  <si>
    <t>100ml bottle</t>
  </si>
  <si>
    <t>MEDICINES FOR OPPORTUNISTIC INFECTIONS (OIs)</t>
  </si>
  <si>
    <t>Unit of Measure (UoM)</t>
  </si>
  <si>
    <t>Closing balance / Physical SoH</t>
  </si>
  <si>
    <t>Qty Expiring over the next 6 months</t>
  </si>
  <si>
    <r>
      <t xml:space="preserve">Expiry dates of Quantities expiring in next 6 months 
</t>
    </r>
    <r>
      <rPr>
        <i/>
        <sz val="10"/>
        <rFont val="Arial"/>
        <family val="2"/>
      </rPr>
      <t>(Indicate Qty, then Expiry date. Type a list of the various quantities if batches / lots have different expiries)</t>
    </r>
  </si>
  <si>
    <r>
      <t xml:space="preserve">Expected date of delivery (EDD)
</t>
    </r>
    <r>
      <rPr>
        <i/>
        <sz val="10"/>
        <color indexed="8"/>
        <rFont val="Arial"/>
        <family val="2"/>
      </rPr>
      <t>(Indicate Qty, then EDD. Type a list of the various quantities if part shipments have different EDDs)</t>
    </r>
  </si>
  <si>
    <t>Planned Procurement Quantities</t>
  </si>
  <si>
    <t>Comments</t>
  </si>
  <si>
    <t>Atazanavir/Ritonavir (ATV/r) 300/100mg tabs</t>
  </si>
  <si>
    <t>Efavirenz (EFV) 600mg Tabs</t>
  </si>
  <si>
    <t>Lamivudine (3TC) 150mg Tabs</t>
  </si>
  <si>
    <t>Nevirapine (NVP) 200mg Tabs</t>
  </si>
  <si>
    <t>Zidovudine/Lamivudine (AZT/3TC) FDC (300/150mg) Tabs</t>
  </si>
  <si>
    <t>Zidovudine/Lamivudine/Nevirapine (AZT/3TC/NVP) FDC (300/150/200mg) Tabs</t>
  </si>
  <si>
    <t>Abbreviation</t>
  </si>
  <si>
    <t>ABC 300mg tabs</t>
  </si>
  <si>
    <t>ATV/r 300/100mg tabs</t>
  </si>
  <si>
    <t>AZT 300mg tabs</t>
  </si>
  <si>
    <t>AZT/3TC FDC 300/150mg tabs</t>
  </si>
  <si>
    <t>AZT/3TC 60/30mg FDC tabs</t>
  </si>
  <si>
    <t>AZT/3TC/NVP FDC 300/150/200mg tabs</t>
  </si>
  <si>
    <t>AZT/3TC/NVP FDC 60/30/50mg tabs</t>
  </si>
  <si>
    <t>3TC 150mg Tabs</t>
  </si>
  <si>
    <t>3TC liquid 10mg/ml</t>
  </si>
  <si>
    <t>EFV 200mg tabs</t>
  </si>
  <si>
    <t>EFV 600mg tabs</t>
  </si>
  <si>
    <t>30's</t>
  </si>
  <si>
    <t>LPV/r 200mg/50mg tabs</t>
  </si>
  <si>
    <t>LPV/r liquid 80/20mg/ml</t>
  </si>
  <si>
    <t>NVP 200mg Tabs</t>
  </si>
  <si>
    <t>NVP susp 50mg/5ml</t>
  </si>
  <si>
    <t>TDF/3TC 300mg/300mg FDC tabs</t>
  </si>
  <si>
    <t>TDF/3TC/EFV 300mg/300mg/600mg FDC tabs</t>
  </si>
  <si>
    <t>TDF 300mg tabs</t>
  </si>
  <si>
    <t>Darunavir (DRV) 600mg tabs</t>
  </si>
  <si>
    <t>DRV 600mg tabs</t>
  </si>
  <si>
    <t>Etravirine (ETV) 100mg tabs</t>
  </si>
  <si>
    <t>ETV 100mg tabs</t>
  </si>
  <si>
    <t>Raltegravir (RAL) 400mg tabs</t>
  </si>
  <si>
    <t>Ritonavir (RTV) 100mg caps</t>
  </si>
  <si>
    <t>RAL 400mg Tabs</t>
  </si>
  <si>
    <t>Darunavir (DRV) susp 100mg/ml</t>
  </si>
  <si>
    <t>DRV 150mg tabs</t>
  </si>
  <si>
    <t>DRV 75mg tabs</t>
  </si>
  <si>
    <t>DRV susp 100mg/ml</t>
  </si>
  <si>
    <t>Etravirine (ETV) 25mg tabs</t>
  </si>
  <si>
    <t>ETV 25mg tabs</t>
  </si>
  <si>
    <t>Raltegravir (RAL) 100mg tabs</t>
  </si>
  <si>
    <t>Raltegravir (RAL) 25mg tabs</t>
  </si>
  <si>
    <t>Raltegravir (RAL) susp 100mg/5ml</t>
  </si>
  <si>
    <t>RAL 100mg Tabs</t>
  </si>
  <si>
    <t>RAL 25mg Tabs</t>
  </si>
  <si>
    <t>RAL susp. 100mg/5ml</t>
  </si>
  <si>
    <t>Ritonavir (RTV) liquid 80mg/ml</t>
  </si>
  <si>
    <t>RTV liq. 80mg/ml</t>
  </si>
  <si>
    <t>Tenofovir/Lamivudine/Efavirenz (TDF/3TC/EFV) FDC (300/300/600mg) Tabs</t>
  </si>
  <si>
    <t>Tenofovir/Lamivudine (TDF/3TC) FDC (300/300mg) Tabs</t>
  </si>
  <si>
    <t>Abacavir (ABC) 300mg Tabs</t>
  </si>
  <si>
    <t>Lopinavir/ritonavir (LPV/r) 200/50mg Tabs</t>
  </si>
  <si>
    <t>Tenofovir (TDF) 300mg Tabs</t>
  </si>
  <si>
    <t>Zidovudine (AZT) 300mg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</si>
  <si>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</si>
  <si>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</si>
  <si>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</si>
  <si>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</si>
  <si>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240ml bottle</t>
  </si>
  <si>
    <t>Lopinavir/ritonavir (LPV/r) liquid 80/20mg/ml</t>
  </si>
  <si>
    <t>60ml bottle</t>
  </si>
  <si>
    <t xml:space="preserve">Nevirapine (NVP) Susp 10mg/ml </t>
  </si>
  <si>
    <t>Zidovudine (AZT) liquid 10mg/ml</t>
  </si>
  <si>
    <t>200ml bottle</t>
  </si>
  <si>
    <t>90ml bottle</t>
  </si>
  <si>
    <t>Cotrimoxazole Suspension 240mg/5ml</t>
  </si>
  <si>
    <t>Fluconazole 200mg Tabs</t>
  </si>
  <si>
    <t xml:space="preserve">Amphotericin B 50mg IV Injection </t>
  </si>
  <si>
    <t>1 vial</t>
  </si>
  <si>
    <t>Acyclovir 400mg Tabs</t>
  </si>
  <si>
    <t>Isoniazid (H) 100mg tabs</t>
  </si>
  <si>
    <t>30s</t>
  </si>
  <si>
    <t>60s</t>
  </si>
  <si>
    <t>120s</t>
  </si>
  <si>
    <t>90s</t>
  </si>
  <si>
    <t>240s</t>
  </si>
  <si>
    <t>480s</t>
  </si>
  <si>
    <t>100s</t>
  </si>
  <si>
    <t>28s</t>
  </si>
  <si>
    <t>Cotrimoxazole 960mg Tabs</t>
  </si>
  <si>
    <t>Darunavir (DRV) 75mg Tabs</t>
  </si>
  <si>
    <t>Darunavir (DRV) 150mg Tabs</t>
  </si>
  <si>
    <t>Isoniazid (H) 300mg Tabs</t>
  </si>
  <si>
    <t>672s</t>
  </si>
  <si>
    <t>Pyridoxine (Vitamin B6) 50mg Tabs</t>
  </si>
  <si>
    <t>H</t>
  </si>
  <si>
    <t>B6</t>
  </si>
  <si>
    <t>Rifabutin 150mg capsules</t>
  </si>
  <si>
    <t>AZT 10mg/ml</t>
  </si>
  <si>
    <t>RTV 100mg Tabs (60s)</t>
  </si>
  <si>
    <t>MEDICINES FOR ART AND OIs</t>
  </si>
  <si>
    <t xml:space="preserve"> </t>
  </si>
  <si>
    <t>Ethambutol 400mg Tabs</t>
  </si>
  <si>
    <t>Adjustments</t>
  </si>
  <si>
    <t>Vit-B6 (25mg) Pyridoxine 25mg Film Uncoated Tablet</t>
  </si>
  <si>
    <t>GF</t>
  </si>
  <si>
    <t>CPF</t>
  </si>
  <si>
    <t>USG</t>
  </si>
  <si>
    <t>Physical Stocks by Source of Funding</t>
  </si>
  <si>
    <t>Opening balance / Physical SoH</t>
  </si>
  <si>
    <t>28's</t>
  </si>
  <si>
    <t>Bottle</t>
  </si>
  <si>
    <t xml:space="preserve">Pyrazinamide Tablets - 500mg </t>
  </si>
  <si>
    <t>Abacavir/Lamivudine (ABC/3TC) 120mg/60mg FDC Tabs</t>
  </si>
  <si>
    <t>TDF/3TC 300mg/200mg FDC tabs</t>
  </si>
  <si>
    <t>Mos USG</t>
  </si>
  <si>
    <t>MOS GF</t>
  </si>
  <si>
    <t>Mos CPF</t>
  </si>
  <si>
    <t>Total cover</t>
  </si>
  <si>
    <t>Tenofovir /Emtricitabine (TDF/FTC) Tablets 300/200mg HDPE Bottle Packed</t>
  </si>
  <si>
    <t>FCDRR reported  consumption</t>
  </si>
  <si>
    <t>Av 6 mons</t>
  </si>
  <si>
    <t>Computed SOH</t>
  </si>
  <si>
    <t>LPV/r Pellets</t>
  </si>
  <si>
    <t>Isoniazid Syrup 50mg/5ml 120ml</t>
  </si>
  <si>
    <t>120ml</t>
  </si>
  <si>
    <t>Ethambutol 100mg Tabs</t>
  </si>
  <si>
    <t>500s</t>
  </si>
  <si>
    <t>Dolutegravir 50mg</t>
  </si>
  <si>
    <t>DTG 50mg</t>
  </si>
  <si>
    <t>Tenofovir/Lamivudine/Efavirenz (TDF/3TC/EFV) FDC (300/300/400mg) Tabs</t>
  </si>
  <si>
    <t>Metronidazole tablet 400mg</t>
  </si>
  <si>
    <t>Doxycycline capsule 100mg</t>
  </si>
  <si>
    <t>Clotrimazole pessaries 3S- 200mg</t>
  </si>
  <si>
    <t>Azithromycin 500mg</t>
  </si>
  <si>
    <t>3s</t>
  </si>
  <si>
    <t>1000s</t>
  </si>
  <si>
    <t>ABC/3TC 120/60mg FDC tabs</t>
  </si>
  <si>
    <t>Tenofovir/Lamivudine/Dolutegravir (TDF/3TC/DTG) FDC (300/300/50mg) Tabs</t>
  </si>
  <si>
    <t>ABC/3TC 600/300mg</t>
  </si>
  <si>
    <t>Year: 2018</t>
  </si>
  <si>
    <t>Lopinavir/ritonavir (LPV/r) 100mg/25mg</t>
  </si>
  <si>
    <t>Lopinavir/ritonavir (LPV/r) pellets 40/10mg capsules</t>
  </si>
  <si>
    <t>LPV/r 100mg/25mg</t>
  </si>
  <si>
    <t>TDF/3TC/TLD 300mg/300mg/50mg FDC tabs</t>
  </si>
  <si>
    <t>PACK OF 30S</t>
  </si>
  <si>
    <t>ABC/3TC 300/600mg FDC tabs</t>
  </si>
  <si>
    <t>Issues</t>
  </si>
  <si>
    <t>Receipts</t>
  </si>
  <si>
    <t>TDF/3TC/EFV 300mg/300mg/400mg FDC tabs</t>
  </si>
  <si>
    <t>100 from Jansen</t>
  </si>
  <si>
    <t>USG: 600,000: Evaluated with EDD of 200,000 in Nov 2018, 200,000 in Dec 2018, 200,000 in Jan 2019</t>
  </si>
  <si>
    <t xml:space="preserve">200 from Jansen </t>
  </si>
  <si>
    <t xml:space="preserve">688 expected in March 2019 </t>
  </si>
  <si>
    <t>PM04ABA001</t>
  </si>
  <si>
    <t>PM04ABA006</t>
  </si>
  <si>
    <t>PM04RTV002</t>
  </si>
  <si>
    <t>PM04DRV003</t>
  </si>
  <si>
    <t>PM04DLT001</t>
  </si>
  <si>
    <t>PM04EFA005</t>
  </si>
  <si>
    <t>PM04EFA004</t>
  </si>
  <si>
    <t>PM04LAM003</t>
  </si>
  <si>
    <t>PM04LAM002</t>
  </si>
  <si>
    <t>PM04LPN001</t>
  </si>
  <si>
    <t>PM04LPN002</t>
  </si>
  <si>
    <t>PM04LPN003</t>
  </si>
  <si>
    <t>PM04NEV003</t>
  </si>
  <si>
    <t>PM04NEV001</t>
  </si>
  <si>
    <t>PM04RAL001</t>
  </si>
  <si>
    <t>PM04RAL003</t>
  </si>
  <si>
    <t>PM04RAL002</t>
  </si>
  <si>
    <t>PM04RTV001</t>
  </si>
  <si>
    <t>PM04TEN001</t>
  </si>
  <si>
    <t>PM04TEN004</t>
  </si>
  <si>
    <t>PM04TEN003</t>
  </si>
  <si>
    <t>PM04TEN006</t>
  </si>
  <si>
    <t>PM04TEN005</t>
  </si>
  <si>
    <t>PM04ZDV005</t>
  </si>
  <si>
    <t>PM04ZDV007</t>
  </si>
  <si>
    <t>PM04LAM005</t>
  </si>
  <si>
    <t>PM04LAM008</t>
  </si>
  <si>
    <t>PM04ZDV006</t>
  </si>
  <si>
    <t>PM04LAM007</t>
  </si>
  <si>
    <t>PM04ACY001</t>
  </si>
  <si>
    <t>PM04ACY004</t>
  </si>
  <si>
    <t>PM01CTX006</t>
  </si>
  <si>
    <t>PM02FLU002</t>
  </si>
  <si>
    <t>PM01HSN003</t>
  </si>
  <si>
    <t>PM01RFA021</t>
  </si>
  <si>
    <t>PM01HSN002</t>
  </si>
  <si>
    <t>PM01RFA025</t>
  </si>
  <si>
    <t>PM14PYR001</t>
  </si>
  <si>
    <t>PM14PYR003</t>
  </si>
  <si>
    <t>PM01HSN004</t>
  </si>
  <si>
    <t>PM01HSN005</t>
  </si>
  <si>
    <t>PM01PYR002</t>
  </si>
  <si>
    <t>PM01PYR001</t>
  </si>
  <si>
    <t>PM01ETH004</t>
  </si>
  <si>
    <t>PM01ETH001</t>
  </si>
  <si>
    <t>PM01ETH003</t>
  </si>
  <si>
    <t>PM01AZT005</t>
  </si>
  <si>
    <t>PM03MET006</t>
  </si>
  <si>
    <t>PM01DXY002</t>
  </si>
  <si>
    <t>PM04DRV004</t>
  </si>
  <si>
    <t>PM04DRV005</t>
  </si>
  <si>
    <t>PM04DRV006</t>
  </si>
  <si>
    <t>PM04ETV002</t>
  </si>
  <si>
    <t>PM04LPN004</t>
  </si>
  <si>
    <t>PM04RTV004</t>
  </si>
  <si>
    <t>PM04TEN002</t>
  </si>
  <si>
    <t>PM02AMP001</t>
  </si>
  <si>
    <t>PM01ETH005</t>
  </si>
  <si>
    <t>PM12CLT002</t>
  </si>
  <si>
    <t>PM01DXY001</t>
  </si>
  <si>
    <t>PM04ABA007</t>
  </si>
  <si>
    <t>PM04ETV004</t>
  </si>
  <si>
    <t>Mar,19</t>
  </si>
  <si>
    <t>Jan,19</t>
  </si>
  <si>
    <t>PM01CTX002</t>
  </si>
  <si>
    <t>100,000 on call down</t>
  </si>
  <si>
    <t xml:space="preserve">GF: 361,441  on call down
</t>
  </si>
  <si>
    <t xml:space="preserve">CPF: 72444
USG: 500,000 </t>
  </si>
  <si>
    <t xml:space="preserve">
USG: 100,000</t>
  </si>
  <si>
    <t xml:space="preserve">GF: 11458 </t>
  </si>
  <si>
    <t>USG: 1,000: Evaluated with EDD in  November  2018</t>
  </si>
  <si>
    <t xml:space="preserve">USG: 188,000 in November 2018 ( under clearance)
</t>
  </si>
  <si>
    <t xml:space="preserve">USG: 1,200,00 in Nov2018, 3,073,027 on hold
</t>
  </si>
  <si>
    <t>USG: 100,000 In Nov 2018</t>
  </si>
  <si>
    <t>USG: 5,000</t>
  </si>
  <si>
    <t xml:space="preserve">USG: 648176 l on call down,  </t>
  </si>
  <si>
    <t>USG: 225877</t>
  </si>
  <si>
    <t>USG:69166 in Nov 2018</t>
  </si>
  <si>
    <t>May,19</t>
  </si>
  <si>
    <t>Month: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</si>
</sst>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_-* #,##0.00_-;\-* #,##0.00_-;_-* &quot;-&quot;??_-;_-@_-"/>
    <numFmt numFmtId="178" formatCode="_-* #,##0_-;\-* #,##0_-;_-* &quot;-&quot;??_-;_-@_-"/>
    <numFmt numFmtId="179" formatCode="_(* #,##0_);_(* \(#,##0\);_(* &quot;-&quot;??_);_(@_)"/>
    <numFmt numFmtId="181" formatCode="_(* #,##0.0_);_(* \(#,##0.0\);_(* &quot;-&quot;??_);_(@_)"/>
  </numFmts>
  <fonts count="4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Batang"/>
      <family val="1"/>
    </font>
    <font>
      <sz val="10"/>
      <name val="Batang"/>
      <family val="1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Cambria"/>
      <family val="1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17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4" fillId="8" borderId="0" applyNumberFormat="0" applyBorder="0" applyAlignment="0" applyProtection="0"/>
    <xf numFmtId="0" fontId="6" fillId="0" borderId="0"/>
    <xf numFmtId="0" fontId="38" fillId="0" borderId="0"/>
    <xf numFmtId="0" fontId="6" fillId="0" borderId="0"/>
    <xf numFmtId="0" fontId="6" fillId="4" borderId="7" applyNumberFormat="0" applyFont="0" applyAlignment="0" applyProtection="0"/>
    <xf numFmtId="0" fontId="15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39" fillId="0" borderId="0" xfId="0" applyFont="1" applyAlignment="1">
      <alignment vertical="center" wrapText="1"/>
    </xf>
    <xf numFmtId="3" fontId="39" fillId="0" borderId="0" xfId="0" applyNumberFormat="1" applyFont="1" applyAlignment="1">
      <alignment vertical="center"/>
    </xf>
    <xf numFmtId="0" fontId="0" fillId="18" borderId="0" xfId="0" applyFill="1" applyAlignment="1">
      <alignment vertical="center"/>
    </xf>
    <xf numFmtId="3" fontId="0" fillId="18" borderId="0" xfId="0" applyNumberFormat="1" applyFill="1" applyAlignment="1">
      <alignment vertical="center"/>
    </xf>
    <xf numFmtId="3" fontId="39" fillId="18" borderId="0" xfId="0" applyNumberFormat="1" applyFont="1" applyFill="1" applyAlignment="1">
      <alignment vertical="center"/>
    </xf>
    <xf numFmtId="0" fontId="39" fillId="18" borderId="0" xfId="0" applyFont="1" applyFill="1" applyAlignment="1">
      <alignment vertical="center" wrapTex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0" fillId="19" borderId="10" xfId="0" applyFont="1" applyFill="1" applyBorder="1" applyAlignment="1">
      <alignment vertical="center" wrapText="1"/>
    </xf>
    <xf numFmtId="0" fontId="40" fillId="19" borderId="11" xfId="0" applyFont="1" applyFill="1" applyBorder="1" applyAlignment="1">
      <alignment horizontal="center" vertical="center" wrapText="1"/>
    </xf>
    <xf numFmtId="3" fontId="21" fillId="19" borderId="10" xfId="0" applyNumberFormat="1" applyFont="1" applyFill="1" applyBorder="1" applyAlignment="1">
      <alignment horizontal="center" vertical="center" wrapText="1"/>
    </xf>
    <xf numFmtId="0" fontId="21" fillId="19" borderId="10" xfId="0" applyFont="1" applyFill="1" applyBorder="1" applyAlignment="1">
      <alignment vertical="center" wrapText="1"/>
    </xf>
    <xf numFmtId="3" fontId="41" fillId="19" borderId="10" xfId="0" applyNumberFormat="1" applyFont="1" applyFill="1" applyBorder="1" applyAlignment="1">
      <alignment vertical="center" wrapText="1"/>
    </xf>
    <xf numFmtId="0" fontId="41" fillId="19" borderId="10" xfId="0" applyFont="1" applyFill="1" applyBorder="1" applyAlignment="1">
      <alignment vertical="center" wrapText="1"/>
    </xf>
    <xf numFmtId="3" fontId="41" fillId="19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3" fontId="0" fillId="18" borderId="10" xfId="0" applyNumberFormat="1" applyFill="1" applyBorder="1" applyAlignment="1">
      <alignment vertical="center"/>
    </xf>
    <xf numFmtId="178" fontId="0" fillId="0" borderId="0" xfId="28" applyNumberFormat="1" applyFont="1" applyAlignment="1">
      <alignment vertical="center"/>
    </xf>
    <xf numFmtId="178" fontId="21" fillId="19" borderId="10" xfId="28" applyNumberFormat="1" applyFont="1" applyFill="1" applyBorder="1" applyAlignment="1">
      <alignment horizontal="center" vertical="center" wrapText="1"/>
    </xf>
    <xf numFmtId="3" fontId="21" fillId="19" borderId="10" xfId="0" applyNumberFormat="1" applyFont="1" applyFill="1" applyBorder="1" applyAlignment="1">
      <alignment vertical="center" wrapText="1"/>
    </xf>
    <xf numFmtId="179" fontId="0" fillId="0" borderId="10" xfId="28" applyNumberFormat="1" applyFont="1" applyBorder="1"/>
    <xf numFmtId="0" fontId="40" fillId="19" borderId="12" xfId="0" applyFont="1" applyFill="1" applyBorder="1" applyAlignment="1">
      <alignment vertical="center" wrapText="1"/>
    </xf>
    <xf numFmtId="3" fontId="21" fillId="19" borderId="12" xfId="0" applyNumberFormat="1" applyFont="1" applyFill="1" applyBorder="1" applyAlignment="1">
      <alignment vertical="center" wrapText="1"/>
    </xf>
    <xf numFmtId="0" fontId="40" fillId="19" borderId="10" xfId="0" applyFont="1" applyFill="1" applyBorder="1" applyAlignment="1">
      <alignment horizontal="center" vertical="center" wrapText="1"/>
    </xf>
    <xf numFmtId="0" fontId="19" fillId="18" borderId="12" xfId="0" applyFont="1" applyFill="1" applyBorder="1" applyAlignment="1">
      <alignment vertical="center"/>
    </xf>
    <xf numFmtId="181" fontId="0" fillId="0" borderId="12" xfId="28" applyNumberFormat="1" applyFont="1" applyBorder="1"/>
    <xf numFmtId="178" fontId="21" fillId="20" borderId="10" xfId="28" applyNumberFormat="1" applyFont="1" applyFill="1" applyBorder="1" applyAlignment="1">
      <alignment horizontal="center" vertical="center" wrapText="1"/>
    </xf>
    <xf numFmtId="178" fontId="28" fillId="20" borderId="12" xfId="28" applyNumberFormat="1" applyFont="1" applyFill="1" applyBorder="1"/>
    <xf numFmtId="3" fontId="21" fillId="19" borderId="11" xfId="0" applyNumberFormat="1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178" fontId="27" fillId="18" borderId="10" xfId="28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/>
    </xf>
    <xf numFmtId="3" fontId="0" fillId="17" borderId="0" xfId="0" applyNumberFormat="1" applyFill="1" applyAlignment="1">
      <alignment vertical="center"/>
    </xf>
    <xf numFmtId="0" fontId="39" fillId="0" borderId="10" xfId="0" applyFont="1" applyBorder="1" applyAlignment="1">
      <alignment wrapText="1"/>
    </xf>
    <xf numFmtId="3" fontId="0" fillId="18" borderId="10" xfId="0" applyNumberFormat="1" applyFill="1" applyBorder="1"/>
    <xf numFmtId="3" fontId="39" fillId="18" borderId="10" xfId="0" applyNumberFormat="1" applyFont="1" applyFill="1" applyBorder="1"/>
    <xf numFmtId="0" fontId="39" fillId="18" borderId="10" xfId="0" applyFont="1" applyFill="1" applyBorder="1" applyAlignment="1">
      <alignment wrapText="1"/>
    </xf>
    <xf numFmtId="3" fontId="0" fillId="21" borderId="10" xfId="0" applyNumberFormat="1" applyFill="1" applyBorder="1" applyAlignment="1">
      <alignment vertical="center"/>
    </xf>
    <xf numFmtId="3" fontId="39" fillId="21" borderId="10" xfId="0" applyNumberFormat="1" applyFont="1" applyFill="1" applyBorder="1" applyAlignment="1">
      <alignment wrapText="1"/>
    </xf>
    <xf numFmtId="0" fontId="39" fillId="21" borderId="10" xfId="0" applyFont="1" applyFill="1" applyBorder="1" applyAlignment="1">
      <alignment wrapText="1"/>
    </xf>
    <xf numFmtId="0" fontId="6" fillId="21" borderId="10" xfId="0" applyFont="1" applyFill="1" applyBorder="1" applyAlignment="1">
      <alignment wrapText="1"/>
    </xf>
    <xf numFmtId="3" fontId="39" fillId="21" borderId="10" xfId="0" applyNumberFormat="1" applyFont="1" applyFill="1" applyBorder="1"/>
    <xf numFmtId="0" fontId="0" fillId="21" borderId="10" xfId="0" applyFill="1" applyBorder="1" applyAlignment="1">
      <alignment vertical="center" wrapText="1"/>
    </xf>
    <xf numFmtId="0" fontId="20" fillId="18" borderId="12" xfId="0" applyFont="1" applyFill="1" applyBorder="1" applyAlignment="1">
      <alignment horizontal="center" vertical="center" wrapText="1"/>
    </xf>
    <xf numFmtId="0" fontId="0" fillId="18" borderId="12" xfId="0" applyFill="1" applyBorder="1" applyAlignment="1">
      <alignment vertical="center"/>
    </xf>
    <xf numFmtId="0" fontId="6" fillId="21" borderId="10" xfId="0" applyFont="1" applyFill="1" applyBorder="1" applyAlignment="1">
      <alignment vertical="center"/>
    </xf>
    <xf numFmtId="179" fontId="33" fillId="21" borderId="12" xfId="28" applyNumberFormat="1" applyFont="1" applyFill="1" applyBorder="1"/>
    <xf numFmtId="178" fontId="0" fillId="0" borderId="12" xfId="28" applyNumberFormat="1" applyFont="1" applyBorder="1"/>
    <xf numFmtId="178" fontId="21" fillId="19" borderId="11" xfId="28" applyNumberFormat="1" applyFont="1" applyFill="1" applyBorder="1" applyAlignment="1">
      <alignment horizontal="center" vertical="center" wrapText="1"/>
    </xf>
    <xf numFmtId="178" fontId="21" fillId="19" borderId="14" xfId="28" applyNumberFormat="1" applyFont="1" applyFill="1" applyBorder="1" applyAlignment="1">
      <alignment horizontal="center" vertical="center" wrapText="1"/>
    </xf>
    <xf numFmtId="178" fontId="21" fillId="19" borderId="12" xfId="28" applyNumberFormat="1" applyFont="1" applyFill="1" applyBorder="1" applyAlignment="1">
      <alignment horizontal="center" vertical="center" wrapText="1"/>
    </xf>
    <xf numFmtId="0" fontId="24" fillId="21" borderId="12" xfId="0" applyFont="1" applyFill="1" applyBorder="1" applyAlignment="1">
      <alignment vertical="center" wrapText="1"/>
    </xf>
    <xf numFmtId="0" fontId="24" fillId="21" borderId="10" xfId="0" applyFont="1" applyFill="1" applyBorder="1" applyAlignment="1">
      <alignment vertical="center" wrapText="1"/>
    </xf>
    <xf numFmtId="179" fontId="0" fillId="21" borderId="10" xfId="28" applyNumberFormat="1" applyFont="1" applyFill="1" applyBorder="1"/>
    <xf numFmtId="178" fontId="0" fillId="21" borderId="12" xfId="28" applyNumberFormat="1" applyFont="1" applyFill="1" applyBorder="1"/>
    <xf numFmtId="179" fontId="0" fillId="21" borderId="12" xfId="28" applyNumberFormat="1" applyFont="1" applyFill="1" applyBorder="1"/>
    <xf numFmtId="178" fontId="28" fillId="21" borderId="12" xfId="28" applyNumberFormat="1" applyFont="1" applyFill="1" applyBorder="1"/>
    <xf numFmtId="179" fontId="6" fillId="21" borderId="10" xfId="28" applyNumberFormat="1" applyFill="1" applyBorder="1"/>
    <xf numFmtId="181" fontId="0" fillId="21" borderId="12" xfId="28" applyNumberFormat="1" applyFont="1" applyFill="1" applyBorder="1"/>
    <xf numFmtId="0" fontId="39" fillId="21" borderId="10" xfId="0" applyFont="1" applyFill="1" applyBorder="1"/>
    <xf numFmtId="0" fontId="0" fillId="21" borderId="0" xfId="0" applyFill="1" applyAlignment="1">
      <alignment vertical="center"/>
    </xf>
    <xf numFmtId="0" fontId="6" fillId="21" borderId="13" xfId="0" applyFont="1" applyFill="1" applyBorder="1"/>
    <xf numFmtId="0" fontId="24" fillId="21" borderId="10" xfId="0" applyFont="1" applyFill="1" applyBorder="1" applyAlignment="1">
      <alignment horizontal="center" wrapText="1"/>
    </xf>
    <xf numFmtId="179" fontId="6" fillId="21" borderId="12" xfId="28" applyNumberFormat="1" applyFill="1" applyBorder="1"/>
    <xf numFmtId="0" fontId="24" fillId="21" borderId="10" xfId="0" applyFont="1" applyFill="1" applyBorder="1" applyAlignment="1">
      <alignment horizontal="center" vertical="center" wrapText="1"/>
    </xf>
    <xf numFmtId="3" fontId="41" fillId="21" borderId="10" xfId="0" applyNumberFormat="1" applyFont="1" applyFill="1" applyBorder="1"/>
    <xf numFmtId="17" fontId="39" fillId="21" borderId="10" xfId="0" applyNumberFormat="1" applyFont="1" applyFill="1" applyBorder="1"/>
    <xf numFmtId="0" fontId="6" fillId="22" borderId="10" xfId="0" applyFont="1" applyFill="1" applyBorder="1" applyAlignment="1">
      <alignment vertical="center"/>
    </xf>
    <xf numFmtId="0" fontId="24" fillId="22" borderId="12" xfId="0" applyFont="1" applyFill="1" applyBorder="1" applyAlignment="1">
      <alignment vertical="center" wrapText="1"/>
    </xf>
    <xf numFmtId="0" fontId="24" fillId="22" borderId="10" xfId="0" applyFont="1" applyFill="1" applyBorder="1" applyAlignment="1">
      <alignment vertical="center" wrapText="1"/>
    </xf>
    <xf numFmtId="0" fontId="24" fillId="22" borderId="10" xfId="0" applyFont="1" applyFill="1" applyBorder="1" applyAlignment="1">
      <alignment horizontal="center" vertical="center" wrapText="1"/>
    </xf>
    <xf numFmtId="179" fontId="0" fillId="22" borderId="10" xfId="28" applyNumberFormat="1" applyFont="1" applyFill="1" applyBorder="1"/>
    <xf numFmtId="178" fontId="0" fillId="22" borderId="12" xfId="28" applyNumberFormat="1" applyFont="1" applyFill="1" applyBorder="1"/>
    <xf numFmtId="179" fontId="0" fillId="22" borderId="12" xfId="28" applyNumberFormat="1" applyFont="1" applyFill="1" applyBorder="1"/>
    <xf numFmtId="178" fontId="28" fillId="22" borderId="12" xfId="28" applyNumberFormat="1" applyFont="1" applyFill="1" applyBorder="1"/>
    <xf numFmtId="181" fontId="0" fillId="22" borderId="12" xfId="28" applyNumberFormat="1" applyFont="1" applyFill="1" applyBorder="1"/>
    <xf numFmtId="3" fontId="39" fillId="22" borderId="10" xfId="0" applyNumberFormat="1" applyFont="1" applyFill="1" applyBorder="1"/>
    <xf numFmtId="0" fontId="39" fillId="22" borderId="10" xfId="0" applyFont="1" applyFill="1" applyBorder="1"/>
    <xf numFmtId="0" fontId="39" fillId="22" borderId="10" xfId="0" applyFont="1" applyFill="1" applyBorder="1" applyAlignment="1">
      <alignment wrapText="1"/>
    </xf>
    <xf numFmtId="0" fontId="0" fillId="22" borderId="0" xfId="0" applyFill="1" applyAlignment="1">
      <alignment vertical="center"/>
    </xf>
    <xf numFmtId="178" fontId="6" fillId="21" borderId="12" xfId="28" applyNumberFormat="1" applyFill="1" applyBorder="1"/>
    <xf numFmtId="0" fontId="6" fillId="23" borderId="10" xfId="0" applyFont="1" applyFill="1" applyBorder="1" applyAlignment="1">
      <alignment vertical="center"/>
    </xf>
    <xf numFmtId="0" fontId="24" fillId="23" borderId="12" xfId="0" applyFont="1" applyFill="1" applyBorder="1" applyAlignment="1">
      <alignment vertical="center" wrapText="1"/>
    </xf>
    <xf numFmtId="0" fontId="24" fillId="23" borderId="10" xfId="0" applyFont="1" applyFill="1" applyBorder="1" applyAlignment="1">
      <alignment vertical="center" wrapText="1"/>
    </xf>
    <xf numFmtId="0" fontId="24" fillId="23" borderId="10" xfId="0" applyFont="1" applyFill="1" applyBorder="1" applyAlignment="1">
      <alignment horizontal="center" vertical="center" wrapText="1"/>
    </xf>
    <xf numFmtId="179" fontId="0" fillId="23" borderId="10" xfId="28" applyNumberFormat="1" applyFont="1" applyFill="1" applyBorder="1"/>
    <xf numFmtId="178" fontId="0" fillId="23" borderId="12" xfId="28" applyNumberFormat="1" applyFont="1" applyFill="1" applyBorder="1"/>
    <xf numFmtId="179" fontId="0" fillId="23" borderId="12" xfId="28" applyNumberFormat="1" applyFont="1" applyFill="1" applyBorder="1"/>
    <xf numFmtId="178" fontId="28" fillId="23" borderId="12" xfId="28" applyNumberFormat="1" applyFont="1" applyFill="1" applyBorder="1"/>
    <xf numFmtId="179" fontId="6" fillId="23" borderId="10" xfId="28" applyNumberFormat="1" applyFill="1" applyBorder="1"/>
    <xf numFmtId="181" fontId="0" fillId="23" borderId="12" xfId="28" applyNumberFormat="1" applyFont="1" applyFill="1" applyBorder="1"/>
    <xf numFmtId="3" fontId="39" fillId="23" borderId="10" xfId="0" applyNumberFormat="1" applyFont="1" applyFill="1" applyBorder="1"/>
    <xf numFmtId="0" fontId="39" fillId="23" borderId="10" xfId="0" applyFont="1" applyFill="1" applyBorder="1"/>
    <xf numFmtId="0" fontId="39" fillId="23" borderId="10" xfId="0" applyFont="1" applyFill="1" applyBorder="1" applyAlignment="1">
      <alignment wrapText="1"/>
    </xf>
    <xf numFmtId="0" fontId="0" fillId="23" borderId="0" xfId="0" applyFill="1" applyAlignment="1">
      <alignment vertical="center"/>
    </xf>
    <xf numFmtId="0" fontId="42" fillId="21" borderId="10" xfId="0" applyFont="1" applyFill="1" applyBorder="1" applyAlignment="1">
      <alignment vertical="center"/>
    </xf>
    <xf numFmtId="17" fontId="39" fillId="21" borderId="10" xfId="0" applyNumberFormat="1" applyFont="1" applyFill="1" applyBorder="1" applyAlignment="1">
      <alignment wrapText="1"/>
    </xf>
    <xf numFmtId="0" fontId="6" fillId="21" borderId="0" xfId="0" applyFont="1" applyFill="1" applyAlignment="1">
      <alignment vertical="center"/>
    </xf>
    <xf numFmtId="181" fontId="6" fillId="21" borderId="12" xfId="28" applyNumberFormat="1" applyFill="1" applyBorder="1"/>
    <xf numFmtId="3" fontId="6" fillId="21" borderId="10" xfId="0" applyNumberFormat="1" applyFont="1" applyFill="1" applyBorder="1"/>
    <xf numFmtId="0" fontId="6" fillId="21" borderId="10" xfId="0" applyFont="1" applyFill="1" applyBorder="1"/>
    <xf numFmtId="0" fontId="6" fillId="22" borderId="13" xfId="0" applyFont="1" applyFill="1" applyBorder="1"/>
    <xf numFmtId="179" fontId="6" fillId="22" borderId="12" xfId="28" applyNumberFormat="1" applyFill="1" applyBorder="1"/>
    <xf numFmtId="17" fontId="39" fillId="22" borderId="10" xfId="0" applyNumberFormat="1" applyFont="1" applyFill="1" applyBorder="1"/>
    <xf numFmtId="0" fontId="6" fillId="22" borderId="0" xfId="0" applyFont="1" applyFill="1" applyAlignment="1">
      <alignment vertical="center"/>
    </xf>
    <xf numFmtId="179" fontId="29" fillId="21" borderId="12" xfId="28" applyNumberFormat="1" applyFont="1" applyFill="1" applyBorder="1"/>
    <xf numFmtId="0" fontId="0" fillId="21" borderId="10" xfId="0" applyFill="1" applyBorder="1"/>
    <xf numFmtId="179" fontId="6" fillId="21" borderId="0" xfId="28" applyNumberFormat="1" applyFill="1"/>
    <xf numFmtId="43" fontId="0" fillId="21" borderId="12" xfId="28" applyNumberFormat="1" applyFont="1" applyFill="1" applyBorder="1"/>
    <xf numFmtId="0" fontId="6" fillId="24" borderId="13" xfId="0" applyFont="1" applyFill="1" applyBorder="1"/>
    <xf numFmtId="0" fontId="24" fillId="24" borderId="12" xfId="0" applyFont="1" applyFill="1" applyBorder="1" applyAlignment="1">
      <alignment vertical="center" wrapText="1"/>
    </xf>
    <xf numFmtId="0" fontId="24" fillId="24" borderId="10" xfId="0" applyFont="1" applyFill="1" applyBorder="1" applyAlignment="1">
      <alignment horizontal="center" vertical="center" wrapText="1"/>
    </xf>
    <xf numFmtId="179" fontId="0" fillId="24" borderId="10" xfId="28" applyNumberFormat="1" applyFont="1" applyFill="1" applyBorder="1"/>
    <xf numFmtId="178" fontId="0" fillId="24" borderId="12" xfId="28" applyNumberFormat="1" applyFont="1" applyFill="1" applyBorder="1"/>
    <xf numFmtId="179" fontId="0" fillId="24" borderId="12" xfId="28" applyNumberFormat="1" applyFont="1" applyFill="1" applyBorder="1"/>
    <xf numFmtId="178" fontId="28" fillId="24" borderId="12" xfId="28" applyNumberFormat="1" applyFont="1" applyFill="1" applyBorder="1"/>
    <xf numFmtId="3" fontId="0" fillId="24" borderId="12" xfId="0" applyNumberFormat="1" applyFill="1" applyBorder="1"/>
    <xf numFmtId="181" fontId="0" fillId="24" borderId="12" xfId="28" applyNumberFormat="1" applyFont="1" applyFill="1" applyBorder="1"/>
    <xf numFmtId="3" fontId="39" fillId="24" borderId="10" xfId="0" applyNumberFormat="1" applyFont="1" applyFill="1" applyBorder="1"/>
    <xf numFmtId="0" fontId="39" fillId="24" borderId="10" xfId="0" applyFont="1" applyFill="1" applyBorder="1"/>
    <xf numFmtId="0" fontId="39" fillId="24" borderId="10" xfId="0" applyFont="1" applyFill="1" applyBorder="1" applyAlignment="1">
      <alignment wrapText="1"/>
    </xf>
    <xf numFmtId="0" fontId="0" fillId="24" borderId="0" xfId="0" applyFill="1" applyAlignment="1">
      <alignment vertical="center"/>
    </xf>
    <xf numFmtId="3" fontId="0" fillId="21" borderId="10" xfId="0" applyNumberFormat="1" applyFill="1" applyBorder="1"/>
    <xf numFmtId="3" fontId="6" fillId="21" borderId="0" xfId="0" applyNumberFormat="1" applyFont="1" applyFill="1"/>
    <xf numFmtId="179" fontId="24" fillId="21" borderId="10" xfId="0" applyNumberFormat="1" applyFont="1" applyFill="1" applyBorder="1" applyAlignment="1">
      <alignment horizontal="center" vertical="center" wrapText="1"/>
    </xf>
    <xf numFmtId="0" fontId="24" fillId="21" borderId="12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3" fontId="0" fillId="22" borderId="10" xfId="0" applyNumberFormat="1" applyFill="1" applyBorder="1" applyAlignment="1">
      <alignment vertical="center"/>
    </xf>
    <xf numFmtId="0" fontId="0" fillId="22" borderId="10" xfId="0" applyFill="1" applyBorder="1" applyAlignment="1">
      <alignment vertical="center" wrapText="1"/>
    </xf>
    <xf numFmtId="0" fontId="6" fillId="22" borderId="10" xfId="0" applyFont="1" applyFill="1" applyBorder="1" applyAlignment="1">
      <alignment vertical="center" wrapText="1"/>
    </xf>
    <xf numFmtId="17" fontId="0" fillId="21" borderId="10" xfId="0" applyNumberFormat="1" applyFill="1" applyBorder="1"/>
    <xf numFmtId="0" fontId="0" fillId="21" borderId="12" xfId="0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2 2 2" xfId="30"/>
    <cellStyle name="Comma 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/>
    <cellStyle name="Normal 3" xfId="42"/>
    <cellStyle name="Normal 5 2" xfId="43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Y70"/>
  <sheetViews>
    <sheetView tabSelected="1" zoomScale="86" zoomScaleNormal="86" zoomScaleSheetLayoutView="78" workbookViewId="0">
      <pane xSplit="5" ySplit="5" topLeftCell="F60" activePane="bottomRight" state="frozen"/>
      <selection pane="topRight" activeCell="E1" sqref="E1"/>
      <selection pane="bottomLeft" activeCell="A6" sqref="A6"/>
      <selection pane="bottomRight" activeCell="A62" sqref="A62:IV62"/>
    </sheetView>
  </sheetViews>
  <sheetFormatPr defaultRowHeight="12.75" x14ac:dyDescent="0.2"/>
  <cols>
    <col min="1" max="1" width="9.140625" style="1"/>
    <col min="2" max="2" width="13.140625" style="1" bestFit="1" customWidth="1"/>
    <col min="3" max="3" width="37.28515625" style="12" customWidth="1"/>
    <col min="4" max="4" width="20.42578125" style="12" customWidth="1"/>
    <col min="5" max="5" width="16.42578125" style="13" customWidth="1"/>
    <col min="6" max="6" width="11" style="13" customWidth="1"/>
    <col min="7" max="7" width="10.5703125" style="2" customWidth="1"/>
    <col min="8" max="8" width="11.7109375" style="2" customWidth="1"/>
    <col min="9" max="9" width="14.85546875" style="2" customWidth="1"/>
    <col min="10" max="10" width="12.28515625" style="2" customWidth="1"/>
    <col min="11" max="11" width="10.7109375" style="23" customWidth="1"/>
    <col min="12" max="13" width="10.85546875" style="23" customWidth="1"/>
    <col min="14" max="14" width="13.7109375" style="2" customWidth="1"/>
    <col min="15" max="15" width="14.42578125" style="3" customWidth="1"/>
    <col min="16" max="16" width="8.85546875" style="2" customWidth="1"/>
    <col min="17" max="17" width="11.140625" style="2" customWidth="1"/>
    <col min="18" max="18" width="9.7109375" style="2" customWidth="1"/>
    <col min="19" max="19" width="10.140625" style="2" customWidth="1"/>
    <col min="20" max="20" width="13.85546875" style="3" customWidth="1"/>
    <col min="21" max="21" width="33.7109375" style="4" customWidth="1"/>
    <col min="22" max="22" width="28.42578125" style="5" customWidth="1"/>
    <col min="23" max="23" width="29.7109375" style="5" customWidth="1"/>
    <col min="24" max="24" width="17.140625" style="6" customWidth="1"/>
    <col min="25" max="25" width="20.42578125" style="1" customWidth="1"/>
    <col min="26" max="16384" width="9.140625" style="1"/>
  </cols>
  <sheetData>
    <row r="1" spans="2:25" s="38" customFormat="1" ht="27.75" customHeight="1" x14ac:dyDescent="0.2">
      <c r="C1" s="39" t="s">
        <v>231</v>
      </c>
      <c r="D1" s="39"/>
      <c r="E1" s="40" t="s">
        <v>138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2:25" ht="5.25" customHeight="1" x14ac:dyDescent="0.2">
      <c r="O2" s="41"/>
      <c r="T2" s="2"/>
      <c r="U2" s="1"/>
      <c r="V2" s="11"/>
      <c r="W2" s="11"/>
    </row>
    <row r="3" spans="2:25" x14ac:dyDescent="0.2">
      <c r="C3" s="35" t="s">
        <v>98</v>
      </c>
      <c r="D3" s="35"/>
      <c r="E3" s="36"/>
      <c r="F3" s="36"/>
      <c r="G3" s="36"/>
      <c r="H3" s="36"/>
      <c r="I3" s="22"/>
      <c r="J3" s="22"/>
      <c r="K3" s="37"/>
      <c r="L3" s="37"/>
      <c r="M3" s="37"/>
      <c r="N3" s="22"/>
      <c r="O3" s="22"/>
      <c r="P3" s="22"/>
      <c r="Q3" s="22"/>
      <c r="R3" s="22"/>
      <c r="S3" s="22"/>
      <c r="T3" s="8"/>
      <c r="U3" s="7"/>
      <c r="V3" s="10"/>
      <c r="W3" s="10"/>
      <c r="X3" s="9"/>
      <c r="Y3" s="7"/>
    </row>
    <row r="4" spans="2:25" ht="76.5" x14ac:dyDescent="0.2">
      <c r="B4" s="21"/>
      <c r="C4" s="27" t="s">
        <v>99</v>
      </c>
      <c r="D4" s="14" t="s">
        <v>15</v>
      </c>
      <c r="E4" s="15" t="s">
        <v>2</v>
      </c>
      <c r="F4" s="15" t="s">
        <v>107</v>
      </c>
      <c r="G4" s="15" t="s">
        <v>146</v>
      </c>
      <c r="H4" s="15" t="s">
        <v>145</v>
      </c>
      <c r="I4" s="16" t="s">
        <v>101</v>
      </c>
      <c r="J4" s="34" t="s">
        <v>120</v>
      </c>
      <c r="K4" s="57" t="s">
        <v>106</v>
      </c>
      <c r="L4" s="58"/>
      <c r="M4" s="59"/>
      <c r="N4" s="25" t="s">
        <v>3</v>
      </c>
      <c r="O4" s="24" t="s">
        <v>118</v>
      </c>
      <c r="P4" s="24" t="s">
        <v>113</v>
      </c>
      <c r="Q4" s="24" t="s">
        <v>114</v>
      </c>
      <c r="R4" s="24" t="s">
        <v>115</v>
      </c>
      <c r="S4" s="24" t="s">
        <v>116</v>
      </c>
      <c r="T4" s="16" t="s">
        <v>4</v>
      </c>
      <c r="U4" s="17" t="s">
        <v>5</v>
      </c>
      <c r="V4" s="19" t="s">
        <v>6</v>
      </c>
      <c r="W4" s="19" t="s">
        <v>6</v>
      </c>
      <c r="X4" s="18" t="s">
        <v>7</v>
      </c>
      <c r="Y4" s="20" t="s">
        <v>8</v>
      </c>
    </row>
    <row r="5" spans="2:25" ht="23.25" customHeight="1" x14ac:dyDescent="0.2">
      <c r="B5" s="21"/>
      <c r="C5" s="14"/>
      <c r="D5" s="14"/>
      <c r="E5" s="29"/>
      <c r="F5" s="29"/>
      <c r="G5" s="29"/>
      <c r="H5" s="29"/>
      <c r="I5" s="16"/>
      <c r="J5" s="16"/>
      <c r="K5" s="32" t="s">
        <v>105</v>
      </c>
      <c r="L5" s="32" t="s">
        <v>103</v>
      </c>
      <c r="M5" s="32" t="s">
        <v>104</v>
      </c>
      <c r="N5" s="28"/>
      <c r="O5" s="28" t="s">
        <v>119</v>
      </c>
      <c r="P5" s="28"/>
      <c r="Q5" s="28"/>
      <c r="R5" s="28"/>
      <c r="S5" s="28"/>
      <c r="T5" s="16"/>
      <c r="U5" s="17" t="s">
        <v>215</v>
      </c>
      <c r="V5" s="19"/>
      <c r="W5" s="19"/>
      <c r="X5" s="18"/>
      <c r="Y5" s="20"/>
    </row>
    <row r="6" spans="2:25" s="69" customFormat="1" ht="45" customHeight="1" x14ac:dyDescent="0.2">
      <c r="B6" s="54" t="s">
        <v>212</v>
      </c>
      <c r="C6" s="60" t="s">
        <v>137</v>
      </c>
      <c r="D6" s="61" t="s">
        <v>144</v>
      </c>
      <c r="E6" s="61" t="s">
        <v>143</v>
      </c>
      <c r="F6" s="62">
        <v>138488</v>
      </c>
      <c r="G6" s="63">
        <v>0</v>
      </c>
      <c r="H6" s="63">
        <v>31907</v>
      </c>
      <c r="I6" s="64">
        <f>N6-J6</f>
        <v>0</v>
      </c>
      <c r="J6" s="64">
        <f t="shared" ref="J6:J44" si="0">F6+G6-H6</f>
        <v>106581</v>
      </c>
      <c r="K6" s="65">
        <v>106581</v>
      </c>
      <c r="L6" s="65">
        <v>0</v>
      </c>
      <c r="M6" s="65">
        <v>0</v>
      </c>
      <c r="N6" s="64">
        <f>K6+L6+M6</f>
        <v>106581</v>
      </c>
      <c r="O6" s="66">
        <f>O7</f>
        <v>28247</v>
      </c>
      <c r="P6" s="64">
        <f>K6/O6</f>
        <v>3.7731794526852411</v>
      </c>
      <c r="Q6" s="64">
        <f t="shared" ref="Q6:Q11" si="1">L6/O6</f>
        <v>0</v>
      </c>
      <c r="R6" s="64">
        <f t="shared" ref="R6:R11" si="2">M6/O6</f>
        <v>0</v>
      </c>
      <c r="S6" s="67">
        <f t="shared" ref="S6:S11" si="3">P6+Q6+R6</f>
        <v>3.7731794526852411</v>
      </c>
      <c r="T6" s="50"/>
      <c r="U6" s="68"/>
      <c r="V6" s="48" t="s">
        <v>229</v>
      </c>
      <c r="W6" s="48"/>
      <c r="X6" s="50"/>
      <c r="Y6" s="48"/>
    </row>
    <row r="7" spans="2:25" s="69" customFormat="1" ht="35.25" customHeight="1" x14ac:dyDescent="0.2">
      <c r="B7" s="70" t="s">
        <v>152</v>
      </c>
      <c r="C7" s="60" t="s">
        <v>58</v>
      </c>
      <c r="D7" s="61" t="s">
        <v>16</v>
      </c>
      <c r="E7" s="71" t="s">
        <v>80</v>
      </c>
      <c r="F7" s="62">
        <v>0</v>
      </c>
      <c r="G7" s="63">
        <v>0</v>
      </c>
      <c r="H7" s="63">
        <v>0</v>
      </c>
      <c r="I7" s="64">
        <f t="shared" ref="I7:I19" si="4">N7-J7</f>
        <v>0</v>
      </c>
      <c r="J7" s="64">
        <f t="shared" si="0"/>
        <v>0</v>
      </c>
      <c r="K7" s="65">
        <v>0</v>
      </c>
      <c r="L7" s="65">
        <v>0</v>
      </c>
      <c r="M7" s="65">
        <v>0</v>
      </c>
      <c r="N7" s="64">
        <f t="shared" ref="N7:N70" si="5">K7+L7+M7</f>
        <v>0</v>
      </c>
      <c r="O7" s="72">
        <v>28247</v>
      </c>
      <c r="P7" s="64">
        <f t="shared" ref="P7:P13" si="6">K7/O7</f>
        <v>0</v>
      </c>
      <c r="Q7" s="67">
        <f t="shared" si="1"/>
        <v>0</v>
      </c>
      <c r="R7" s="64">
        <f t="shared" si="2"/>
        <v>0</v>
      </c>
      <c r="S7" s="67">
        <f t="shared" si="3"/>
        <v>0</v>
      </c>
      <c r="T7" s="50"/>
      <c r="U7" s="68"/>
      <c r="V7" s="47"/>
      <c r="W7" s="47"/>
      <c r="X7" s="50"/>
      <c r="Y7" s="48"/>
    </row>
    <row r="8" spans="2:25" s="69" customFormat="1" ht="49.5" customHeight="1" x14ac:dyDescent="0.2">
      <c r="B8" s="70" t="s">
        <v>153</v>
      </c>
      <c r="C8" s="60" t="s">
        <v>111</v>
      </c>
      <c r="D8" s="61" t="s">
        <v>135</v>
      </c>
      <c r="E8" s="73" t="s">
        <v>79</v>
      </c>
      <c r="F8" s="62">
        <v>371792</v>
      </c>
      <c r="G8" s="63">
        <v>0</v>
      </c>
      <c r="H8" s="63">
        <v>102928</v>
      </c>
      <c r="I8" s="64">
        <f t="shared" si="4"/>
        <v>-2</v>
      </c>
      <c r="J8" s="64">
        <f t="shared" si="0"/>
        <v>268864</v>
      </c>
      <c r="K8" s="65">
        <v>0</v>
      </c>
      <c r="L8" s="65">
        <v>268862</v>
      </c>
      <c r="M8" s="65">
        <v>0</v>
      </c>
      <c r="N8" s="64">
        <f t="shared" si="5"/>
        <v>268862</v>
      </c>
      <c r="O8" s="72">
        <v>45434</v>
      </c>
      <c r="P8" s="64">
        <f t="shared" si="6"/>
        <v>0</v>
      </c>
      <c r="Q8" s="64">
        <f t="shared" si="1"/>
        <v>5.9176387727252715</v>
      </c>
      <c r="R8" s="64">
        <f t="shared" si="2"/>
        <v>0</v>
      </c>
      <c r="S8" s="67">
        <f t="shared" si="3"/>
        <v>5.9176387727252715</v>
      </c>
      <c r="T8" s="74">
        <v>2</v>
      </c>
      <c r="U8" s="75">
        <v>43497</v>
      </c>
      <c r="V8" s="47" t="s">
        <v>218</v>
      </c>
      <c r="W8" s="48"/>
      <c r="X8" s="50"/>
      <c r="Y8" s="48"/>
    </row>
    <row r="9" spans="2:25" s="69" customFormat="1" ht="49.5" customHeight="1" x14ac:dyDescent="0.2">
      <c r="B9" s="70" t="s">
        <v>154</v>
      </c>
      <c r="C9" s="60" t="s">
        <v>9</v>
      </c>
      <c r="D9" s="61" t="s">
        <v>17</v>
      </c>
      <c r="E9" s="73" t="s">
        <v>79</v>
      </c>
      <c r="F9" s="62">
        <v>432400</v>
      </c>
      <c r="G9" s="63">
        <v>249995</v>
      </c>
      <c r="H9" s="63">
        <v>75731</v>
      </c>
      <c r="I9" s="64">
        <f>N9-J9</f>
        <v>-4</v>
      </c>
      <c r="J9" s="64">
        <f t="shared" si="0"/>
        <v>606664</v>
      </c>
      <c r="K9" s="65">
        <v>492192</v>
      </c>
      <c r="L9" s="65">
        <v>0</v>
      </c>
      <c r="M9" s="65">
        <v>114468</v>
      </c>
      <c r="N9" s="64">
        <f t="shared" si="5"/>
        <v>606660</v>
      </c>
      <c r="O9" s="72">
        <v>45117</v>
      </c>
      <c r="P9" s="64">
        <f t="shared" si="6"/>
        <v>10.909235986435268</v>
      </c>
      <c r="Q9" s="64">
        <f t="shared" si="1"/>
        <v>0</v>
      </c>
      <c r="R9" s="64">
        <f t="shared" si="2"/>
        <v>2.5371367777112841</v>
      </c>
      <c r="S9" s="67">
        <f t="shared" si="3"/>
        <v>13.446372764146552</v>
      </c>
      <c r="T9" s="50"/>
      <c r="U9" s="50"/>
      <c r="V9" s="47" t="s">
        <v>219</v>
      </c>
      <c r="W9" s="48"/>
      <c r="X9" s="50"/>
      <c r="Y9" s="48"/>
    </row>
    <row r="10" spans="2:25" s="69" customFormat="1" ht="32.25" customHeight="1" x14ac:dyDescent="0.2">
      <c r="B10" s="70" t="s">
        <v>155</v>
      </c>
      <c r="C10" s="60" t="s">
        <v>35</v>
      </c>
      <c r="D10" s="61" t="s">
        <v>36</v>
      </c>
      <c r="E10" s="73" t="s">
        <v>80</v>
      </c>
      <c r="F10" s="62">
        <v>478</v>
      </c>
      <c r="G10" s="63">
        <v>0</v>
      </c>
      <c r="H10" s="63">
        <v>468</v>
      </c>
      <c r="I10" s="64">
        <f t="shared" si="4"/>
        <v>-4</v>
      </c>
      <c r="J10" s="64">
        <f t="shared" si="0"/>
        <v>10</v>
      </c>
      <c r="K10" s="65">
        <v>0</v>
      </c>
      <c r="L10" s="65">
        <v>6</v>
      </c>
      <c r="M10" s="65">
        <v>0</v>
      </c>
      <c r="N10" s="64">
        <f t="shared" si="5"/>
        <v>6</v>
      </c>
      <c r="O10" s="72">
        <v>130</v>
      </c>
      <c r="P10" s="64">
        <f t="shared" si="6"/>
        <v>0</v>
      </c>
      <c r="Q10" s="64">
        <f t="shared" si="1"/>
        <v>4.6153846153846156E-2</v>
      </c>
      <c r="R10" s="64">
        <f t="shared" si="2"/>
        <v>0</v>
      </c>
      <c r="S10" s="67">
        <f t="shared" si="3"/>
        <v>4.6153846153846156E-2</v>
      </c>
      <c r="T10" s="50"/>
      <c r="U10" s="68"/>
      <c r="V10" s="48" t="s">
        <v>151</v>
      </c>
      <c r="W10" s="48"/>
      <c r="X10" s="50"/>
      <c r="Y10" s="48"/>
    </row>
    <row r="11" spans="2:25" s="69" customFormat="1" ht="39.75" customHeight="1" x14ac:dyDescent="0.2">
      <c r="B11" s="54" t="s">
        <v>201</v>
      </c>
      <c r="C11" s="60" t="s">
        <v>89</v>
      </c>
      <c r="D11" s="61" t="s">
        <v>43</v>
      </c>
      <c r="E11" s="73" t="s">
        <v>83</v>
      </c>
      <c r="F11" s="62">
        <v>55</v>
      </c>
      <c r="G11" s="63">
        <v>0</v>
      </c>
      <c r="H11" s="63">
        <v>26</v>
      </c>
      <c r="I11" s="64">
        <f t="shared" si="4"/>
        <v>-26</v>
      </c>
      <c r="J11" s="64">
        <f t="shared" si="0"/>
        <v>29</v>
      </c>
      <c r="K11" s="65">
        <v>0</v>
      </c>
      <c r="L11" s="65">
        <v>0</v>
      </c>
      <c r="M11" s="65">
        <v>3</v>
      </c>
      <c r="N11" s="64">
        <f t="shared" si="5"/>
        <v>3</v>
      </c>
      <c r="O11" s="89">
        <v>3</v>
      </c>
      <c r="P11" s="64">
        <f t="shared" si="6"/>
        <v>0</v>
      </c>
      <c r="Q11" s="64">
        <f t="shared" si="1"/>
        <v>0</v>
      </c>
      <c r="R11" s="64">
        <f t="shared" si="2"/>
        <v>1</v>
      </c>
      <c r="S11" s="67">
        <f t="shared" si="3"/>
        <v>1</v>
      </c>
      <c r="T11" s="50"/>
      <c r="U11" s="68"/>
      <c r="V11" s="48" t="s">
        <v>150</v>
      </c>
      <c r="W11" s="48"/>
      <c r="X11" s="50"/>
      <c r="Y11" s="48"/>
    </row>
    <row r="12" spans="2:25" s="69" customFormat="1" ht="27.75" customHeight="1" x14ac:dyDescent="0.2">
      <c r="B12" s="54" t="s">
        <v>202</v>
      </c>
      <c r="C12" s="60" t="s">
        <v>88</v>
      </c>
      <c r="D12" s="61" t="s">
        <v>44</v>
      </c>
      <c r="E12" s="73" t="s">
        <v>84</v>
      </c>
      <c r="F12" s="62">
        <v>37</v>
      </c>
      <c r="G12" s="63">
        <v>0</v>
      </c>
      <c r="H12" s="63">
        <v>13</v>
      </c>
      <c r="I12" s="64">
        <f t="shared" si="4"/>
        <v>13</v>
      </c>
      <c r="J12" s="64">
        <f t="shared" si="0"/>
        <v>24</v>
      </c>
      <c r="K12" s="65">
        <v>0</v>
      </c>
      <c r="L12" s="65">
        <v>0</v>
      </c>
      <c r="M12" s="65">
        <v>37</v>
      </c>
      <c r="N12" s="64">
        <f t="shared" si="5"/>
        <v>37</v>
      </c>
      <c r="O12" s="89">
        <v>10</v>
      </c>
      <c r="P12" s="64">
        <f t="shared" si="6"/>
        <v>0</v>
      </c>
      <c r="Q12" s="64"/>
      <c r="R12" s="64"/>
      <c r="S12" s="67"/>
      <c r="T12" s="50"/>
      <c r="U12" s="68"/>
      <c r="V12" s="48" t="s">
        <v>148</v>
      </c>
      <c r="W12" s="48"/>
      <c r="X12" s="50"/>
      <c r="Y12" s="48"/>
    </row>
    <row r="13" spans="2:25" s="103" customFormat="1" ht="47.25" customHeight="1" x14ac:dyDescent="0.2">
      <c r="B13" s="90" t="s">
        <v>203</v>
      </c>
      <c r="C13" s="91" t="s">
        <v>42</v>
      </c>
      <c r="D13" s="92" t="s">
        <v>45</v>
      </c>
      <c r="E13" s="93" t="s">
        <v>71</v>
      </c>
      <c r="F13" s="94">
        <v>8</v>
      </c>
      <c r="G13" s="95">
        <v>0</v>
      </c>
      <c r="H13" s="95">
        <v>2</v>
      </c>
      <c r="I13" s="96">
        <f t="shared" si="4"/>
        <v>0</v>
      </c>
      <c r="J13" s="96">
        <f t="shared" si="0"/>
        <v>6</v>
      </c>
      <c r="K13" s="97">
        <v>6</v>
      </c>
      <c r="L13" s="97">
        <v>0</v>
      </c>
      <c r="M13" s="97">
        <v>0</v>
      </c>
      <c r="N13" s="96">
        <f t="shared" si="5"/>
        <v>6</v>
      </c>
      <c r="O13" s="98">
        <v>0.5</v>
      </c>
      <c r="P13" s="94">
        <f t="shared" si="6"/>
        <v>12</v>
      </c>
      <c r="Q13" s="94">
        <f>L13/O13</f>
        <v>0</v>
      </c>
      <c r="R13" s="94">
        <f>M13/O13</f>
        <v>0</v>
      </c>
      <c r="S13" s="99">
        <f>P13+Q13+R13</f>
        <v>12</v>
      </c>
      <c r="T13" s="100"/>
      <c r="U13" s="101"/>
      <c r="V13" s="102"/>
      <c r="W13" s="102"/>
      <c r="X13" s="100"/>
      <c r="Y13" s="102"/>
    </row>
    <row r="14" spans="2:25" s="69" customFormat="1" ht="35.25" customHeight="1" x14ac:dyDescent="0.2">
      <c r="B14" s="70" t="s">
        <v>156</v>
      </c>
      <c r="C14" s="60" t="s">
        <v>126</v>
      </c>
      <c r="D14" s="61" t="s">
        <v>127</v>
      </c>
      <c r="E14" s="73" t="s">
        <v>79</v>
      </c>
      <c r="F14" s="62">
        <v>1130</v>
      </c>
      <c r="G14" s="63">
        <v>47807</v>
      </c>
      <c r="H14" s="63">
        <v>1145</v>
      </c>
      <c r="I14" s="64">
        <f t="shared" si="4"/>
        <v>-6</v>
      </c>
      <c r="J14" s="64">
        <f t="shared" si="0"/>
        <v>47792</v>
      </c>
      <c r="K14" s="65">
        <f>75+47711</f>
        <v>47786</v>
      </c>
      <c r="L14" s="65">
        <v>0</v>
      </c>
      <c r="M14" s="65">
        <v>0</v>
      </c>
      <c r="N14" s="64">
        <f t="shared" si="5"/>
        <v>47786</v>
      </c>
      <c r="O14" s="72">
        <v>2450</v>
      </c>
      <c r="P14" s="64"/>
      <c r="Q14" s="64">
        <f>L14/O14</f>
        <v>0</v>
      </c>
      <c r="R14" s="64">
        <f>M14/O14</f>
        <v>0</v>
      </c>
      <c r="S14" s="67"/>
      <c r="T14" s="50">
        <v>1130</v>
      </c>
      <c r="U14" s="75">
        <v>43556</v>
      </c>
      <c r="V14" s="48" t="s">
        <v>217</v>
      </c>
      <c r="W14" s="48"/>
      <c r="X14" s="50"/>
      <c r="Y14" s="48"/>
    </row>
    <row r="15" spans="2:25" s="69" customFormat="1" ht="43.5" customHeight="1" x14ac:dyDescent="0.2">
      <c r="B15" s="70" t="s">
        <v>157</v>
      </c>
      <c r="C15" s="60" t="s">
        <v>64</v>
      </c>
      <c r="D15" s="61" t="s">
        <v>25</v>
      </c>
      <c r="E15" s="73" t="s">
        <v>82</v>
      </c>
      <c r="F15" s="62">
        <v>175205</v>
      </c>
      <c r="G15" s="63">
        <v>0</v>
      </c>
      <c r="H15" s="63">
        <v>18565</v>
      </c>
      <c r="I15" s="64">
        <f t="shared" si="4"/>
        <v>0</v>
      </c>
      <c r="J15" s="64">
        <f t="shared" si="0"/>
        <v>156640</v>
      </c>
      <c r="K15" s="65">
        <v>115209</v>
      </c>
      <c r="L15" s="65">
        <v>41431</v>
      </c>
      <c r="M15" s="65">
        <v>0</v>
      </c>
      <c r="N15" s="64">
        <f t="shared" si="5"/>
        <v>156640</v>
      </c>
      <c r="O15" s="66">
        <v>15658</v>
      </c>
      <c r="P15" s="62">
        <f>K15/O15</f>
        <v>7.3578362498403376</v>
      </c>
      <c r="Q15" s="64">
        <f>L15/O15</f>
        <v>2.6459956571720524</v>
      </c>
      <c r="R15" s="64">
        <f>M15/O15</f>
        <v>0</v>
      </c>
      <c r="S15" s="67">
        <f>P15+Q15+R15</f>
        <v>10.00383190701239</v>
      </c>
      <c r="T15" s="50"/>
      <c r="U15" s="68"/>
      <c r="V15" s="48" t="s">
        <v>220</v>
      </c>
      <c r="W15" s="48"/>
      <c r="X15" s="50"/>
      <c r="Y15" s="48"/>
    </row>
    <row r="16" spans="2:25" s="69" customFormat="1" ht="42.75" customHeight="1" x14ac:dyDescent="0.2">
      <c r="B16" s="70" t="s">
        <v>158</v>
      </c>
      <c r="C16" s="60" t="s">
        <v>10</v>
      </c>
      <c r="D16" s="61" t="s">
        <v>26</v>
      </c>
      <c r="E16" s="73" t="s">
        <v>79</v>
      </c>
      <c r="F16" s="62">
        <v>199</v>
      </c>
      <c r="G16" s="63">
        <v>0</v>
      </c>
      <c r="H16" s="63">
        <v>99</v>
      </c>
      <c r="I16" s="64">
        <f t="shared" si="4"/>
        <v>0</v>
      </c>
      <c r="J16" s="64">
        <f t="shared" si="0"/>
        <v>100</v>
      </c>
      <c r="K16" s="65">
        <v>0</v>
      </c>
      <c r="L16" s="65">
        <v>100</v>
      </c>
      <c r="M16" s="65">
        <v>0</v>
      </c>
      <c r="N16" s="64">
        <f t="shared" si="5"/>
        <v>100</v>
      </c>
      <c r="O16" s="66">
        <v>50486</v>
      </c>
      <c r="P16" s="64">
        <f>K16/O16</f>
        <v>0</v>
      </c>
      <c r="Q16" s="64">
        <f>L16/O16</f>
        <v>1.9807471378203859E-3</v>
      </c>
      <c r="R16" s="64">
        <f>M16/O16</f>
        <v>0</v>
      </c>
      <c r="S16" s="67">
        <f>P16+Q16+R16</f>
        <v>1.9807471378203859E-3</v>
      </c>
      <c r="T16" s="50"/>
      <c r="U16" s="68"/>
      <c r="V16" s="48"/>
      <c r="W16" s="48"/>
      <c r="X16" s="50"/>
      <c r="Y16" s="48"/>
    </row>
    <row r="17" spans="2:25" s="106" customFormat="1" ht="33.75" customHeight="1" x14ac:dyDescent="0.2">
      <c r="B17" s="104" t="s">
        <v>213</v>
      </c>
      <c r="C17" s="60" t="s">
        <v>37</v>
      </c>
      <c r="D17" s="61" t="s">
        <v>38</v>
      </c>
      <c r="E17" s="73" t="s">
        <v>81</v>
      </c>
      <c r="F17" s="62">
        <v>0</v>
      </c>
      <c r="G17" s="63">
        <v>0</v>
      </c>
      <c r="H17" s="63">
        <v>0</v>
      </c>
      <c r="I17" s="64">
        <f t="shared" si="4"/>
        <v>0</v>
      </c>
      <c r="J17" s="64">
        <f t="shared" si="0"/>
        <v>0</v>
      </c>
      <c r="K17" s="65">
        <v>0</v>
      </c>
      <c r="L17" s="65">
        <v>0</v>
      </c>
      <c r="M17" s="65">
        <v>0</v>
      </c>
      <c r="N17" s="64">
        <f t="shared" si="5"/>
        <v>0</v>
      </c>
      <c r="O17" s="72">
        <v>89</v>
      </c>
      <c r="P17" s="64">
        <f>K17/O17</f>
        <v>0</v>
      </c>
      <c r="Q17" s="64">
        <f>L17/O17</f>
        <v>0</v>
      </c>
      <c r="R17" s="64">
        <f>M17/O17</f>
        <v>0</v>
      </c>
      <c r="S17" s="67">
        <f>P17+Q17+R17</f>
        <v>0</v>
      </c>
      <c r="T17" s="50"/>
      <c r="U17" s="105"/>
      <c r="V17" s="48"/>
      <c r="W17" s="48"/>
      <c r="X17" s="50"/>
      <c r="Y17" s="48"/>
    </row>
    <row r="18" spans="2:25" s="69" customFormat="1" ht="42.75" customHeight="1" x14ac:dyDescent="0.2">
      <c r="B18" s="54" t="s">
        <v>204</v>
      </c>
      <c r="C18" s="60" t="s">
        <v>46</v>
      </c>
      <c r="D18" s="61" t="s">
        <v>47</v>
      </c>
      <c r="E18" s="73" t="s">
        <v>81</v>
      </c>
      <c r="F18" s="62">
        <v>0</v>
      </c>
      <c r="G18" s="63">
        <v>0</v>
      </c>
      <c r="H18" s="63">
        <v>0</v>
      </c>
      <c r="I18" s="64">
        <f t="shared" si="4"/>
        <v>0</v>
      </c>
      <c r="J18" s="64">
        <f t="shared" si="0"/>
        <v>0</v>
      </c>
      <c r="K18" s="65">
        <v>0</v>
      </c>
      <c r="L18" s="65">
        <v>0</v>
      </c>
      <c r="M18" s="65">
        <v>0</v>
      </c>
      <c r="N18" s="64">
        <f t="shared" si="5"/>
        <v>0</v>
      </c>
      <c r="O18" s="72">
        <v>54</v>
      </c>
      <c r="P18" s="72"/>
      <c r="Q18" s="72"/>
      <c r="R18" s="72"/>
      <c r="S18" s="107"/>
      <c r="T18" s="108"/>
      <c r="U18" s="109"/>
      <c r="V18" s="49"/>
      <c r="W18" s="49"/>
      <c r="X18" s="108"/>
      <c r="Y18" s="49"/>
    </row>
    <row r="19" spans="2:25" s="113" customFormat="1" ht="30" customHeight="1" x14ac:dyDescent="0.2">
      <c r="B19" s="110" t="s">
        <v>159</v>
      </c>
      <c r="C19" s="77" t="s">
        <v>11</v>
      </c>
      <c r="D19" s="78" t="s">
        <v>23</v>
      </c>
      <c r="E19" s="79" t="s">
        <v>80</v>
      </c>
      <c r="F19" s="80">
        <v>131</v>
      </c>
      <c r="G19" s="81">
        <v>0</v>
      </c>
      <c r="H19" s="81">
        <v>33</v>
      </c>
      <c r="I19" s="82">
        <f t="shared" si="4"/>
        <v>0</v>
      </c>
      <c r="J19" s="82">
        <f t="shared" si="0"/>
        <v>98</v>
      </c>
      <c r="K19" s="83">
        <v>0</v>
      </c>
      <c r="L19" s="83">
        <f>20+78</f>
        <v>98</v>
      </c>
      <c r="M19" s="83">
        <v>0</v>
      </c>
      <c r="N19" s="82">
        <f t="shared" si="5"/>
        <v>98</v>
      </c>
      <c r="O19" s="111">
        <v>26451</v>
      </c>
      <c r="P19" s="82">
        <f>K19/O19</f>
        <v>0</v>
      </c>
      <c r="Q19" s="82">
        <f>L19/O19</f>
        <v>3.7049638955048959E-3</v>
      </c>
      <c r="R19" s="82">
        <f>M19/O19</f>
        <v>0</v>
      </c>
      <c r="S19" s="84">
        <f>P19+Q19+R19</f>
        <v>3.7049638955048959E-3</v>
      </c>
      <c r="T19" s="85">
        <v>78</v>
      </c>
      <c r="U19" s="112">
        <v>43617</v>
      </c>
      <c r="V19" s="87"/>
      <c r="W19" s="87"/>
      <c r="X19" s="85"/>
      <c r="Y19" s="87"/>
    </row>
    <row r="20" spans="2:25" s="88" customFormat="1" ht="42.75" customHeight="1" x14ac:dyDescent="0.2">
      <c r="B20" s="110" t="s">
        <v>160</v>
      </c>
      <c r="C20" s="77" t="s">
        <v>65</v>
      </c>
      <c r="D20" s="78" t="s">
        <v>24</v>
      </c>
      <c r="E20" s="79" t="s">
        <v>66</v>
      </c>
      <c r="F20" s="80">
        <v>28</v>
      </c>
      <c r="G20" s="81">
        <v>0</v>
      </c>
      <c r="H20" s="81">
        <v>14</v>
      </c>
      <c r="I20" s="82">
        <f t="shared" ref="I20:I44" si="7">N20-J20</f>
        <v>0</v>
      </c>
      <c r="J20" s="82">
        <f t="shared" si="0"/>
        <v>14</v>
      </c>
      <c r="K20" s="83">
        <v>14</v>
      </c>
      <c r="L20" s="83">
        <v>0</v>
      </c>
      <c r="M20" s="83">
        <v>0</v>
      </c>
      <c r="N20" s="82">
        <f t="shared" si="5"/>
        <v>14</v>
      </c>
      <c r="O20" s="111">
        <v>15</v>
      </c>
      <c r="P20" s="82">
        <f>K20/O20</f>
        <v>0.93333333333333335</v>
      </c>
      <c r="Q20" s="82">
        <f>L20/O20</f>
        <v>0</v>
      </c>
      <c r="R20" s="82">
        <f>M20/O20</f>
        <v>0</v>
      </c>
      <c r="S20" s="84">
        <f>P20+Q20+R20</f>
        <v>0.93333333333333335</v>
      </c>
      <c r="T20" s="85"/>
      <c r="U20" s="112"/>
      <c r="V20" s="87"/>
      <c r="W20" s="87"/>
      <c r="X20" s="85"/>
      <c r="Y20" s="87"/>
    </row>
    <row r="21" spans="2:25" s="69" customFormat="1" ht="32.25" customHeight="1" x14ac:dyDescent="0.2">
      <c r="B21" s="70" t="s">
        <v>161</v>
      </c>
      <c r="C21" s="60" t="s">
        <v>59</v>
      </c>
      <c r="D21" s="61" t="s">
        <v>28</v>
      </c>
      <c r="E21" s="73" t="s">
        <v>81</v>
      </c>
      <c r="F21" s="62">
        <v>0</v>
      </c>
      <c r="G21" s="63">
        <v>32000</v>
      </c>
      <c r="H21" s="63">
        <v>31996</v>
      </c>
      <c r="I21" s="64">
        <f t="shared" si="7"/>
        <v>-4</v>
      </c>
      <c r="J21" s="64">
        <f t="shared" si="0"/>
        <v>4</v>
      </c>
      <c r="K21" s="65"/>
      <c r="L21" s="65"/>
      <c r="M21" s="65">
        <v>0</v>
      </c>
      <c r="N21" s="64">
        <f t="shared" si="5"/>
        <v>0</v>
      </c>
      <c r="O21" s="72">
        <v>45806</v>
      </c>
      <c r="P21" s="114">
        <f>K21/O21</f>
        <v>0</v>
      </c>
      <c r="Q21" s="114">
        <f>L21/O21</f>
        <v>0</v>
      </c>
      <c r="R21" s="114">
        <f>M21/O21</f>
        <v>0</v>
      </c>
      <c r="S21" s="67">
        <f>P21+Q21+R21</f>
        <v>0</v>
      </c>
      <c r="T21" s="50"/>
      <c r="U21" s="139"/>
      <c r="V21" s="48"/>
      <c r="W21" s="48"/>
      <c r="X21" s="50"/>
      <c r="Y21" s="48"/>
    </row>
    <row r="22" spans="2:25" s="69" customFormat="1" ht="37.5" customHeight="1" x14ac:dyDescent="0.2">
      <c r="B22" s="70" t="s">
        <v>162</v>
      </c>
      <c r="C22" s="60" t="s">
        <v>67</v>
      </c>
      <c r="D22" s="61" t="s">
        <v>29</v>
      </c>
      <c r="E22" s="73" t="s">
        <v>68</v>
      </c>
      <c r="F22" s="62">
        <v>13664</v>
      </c>
      <c r="G22" s="63">
        <v>0</v>
      </c>
      <c r="H22" s="63">
        <v>3267</v>
      </c>
      <c r="I22" s="64">
        <f t="shared" si="7"/>
        <v>0</v>
      </c>
      <c r="J22" s="64">
        <f t="shared" si="0"/>
        <v>10397</v>
      </c>
      <c r="K22" s="65">
        <v>0</v>
      </c>
      <c r="L22" s="65">
        <v>10397</v>
      </c>
      <c r="M22" s="65">
        <v>0</v>
      </c>
      <c r="N22" s="64">
        <f t="shared" si="5"/>
        <v>10397</v>
      </c>
      <c r="O22" s="72">
        <f>13410/5</f>
        <v>2682</v>
      </c>
      <c r="P22" s="114">
        <f>K22/O22</f>
        <v>0</v>
      </c>
      <c r="Q22" s="114">
        <f>L22/O22</f>
        <v>3.876584638329605</v>
      </c>
      <c r="R22" s="114">
        <f>M22/O22</f>
        <v>0</v>
      </c>
      <c r="S22" s="67">
        <f>P22+Q22+R22</f>
        <v>3.876584638329605</v>
      </c>
      <c r="T22" s="50"/>
      <c r="U22" s="115"/>
      <c r="V22" s="48" t="s">
        <v>221</v>
      </c>
      <c r="W22" s="48"/>
      <c r="X22" s="50"/>
      <c r="Y22" s="48"/>
    </row>
    <row r="23" spans="2:25" s="69" customFormat="1" ht="42.75" customHeight="1" x14ac:dyDescent="0.2">
      <c r="B23" s="54" t="s">
        <v>205</v>
      </c>
      <c r="C23" s="60" t="s">
        <v>140</v>
      </c>
      <c r="D23" s="61" t="s">
        <v>121</v>
      </c>
      <c r="E23" s="73" t="s">
        <v>81</v>
      </c>
      <c r="F23" s="62">
        <v>0</v>
      </c>
      <c r="G23" s="63">
        <v>10000</v>
      </c>
      <c r="H23" s="63">
        <v>0</v>
      </c>
      <c r="I23" s="64">
        <f t="shared" si="7"/>
        <v>0</v>
      </c>
      <c r="J23" s="64">
        <f t="shared" si="0"/>
        <v>10000</v>
      </c>
      <c r="K23" s="65">
        <v>10000</v>
      </c>
      <c r="L23" s="65">
        <v>0</v>
      </c>
      <c r="M23" s="65">
        <v>0</v>
      </c>
      <c r="N23" s="64">
        <f t="shared" si="5"/>
        <v>10000</v>
      </c>
      <c r="O23" s="72">
        <v>222</v>
      </c>
      <c r="P23" s="64">
        <f>K23/O23</f>
        <v>45.045045045045043</v>
      </c>
      <c r="Q23" s="64">
        <f>L23/O23</f>
        <v>0</v>
      </c>
      <c r="R23" s="64">
        <f>M23/O23</f>
        <v>0</v>
      </c>
      <c r="S23" s="67">
        <f>P23+Q23+R23</f>
        <v>45.045045045045043</v>
      </c>
      <c r="T23" s="50"/>
      <c r="U23" s="68"/>
      <c r="V23" s="48"/>
      <c r="W23" s="48"/>
      <c r="X23" s="50"/>
      <c r="Y23" s="48"/>
    </row>
    <row r="24" spans="2:25" s="69" customFormat="1" ht="42.75" customHeight="1" x14ac:dyDescent="0.2">
      <c r="B24" s="70" t="s">
        <v>163</v>
      </c>
      <c r="C24" s="60" t="s">
        <v>139</v>
      </c>
      <c r="D24" s="61" t="s">
        <v>141</v>
      </c>
      <c r="E24" s="73" t="s">
        <v>80</v>
      </c>
      <c r="F24" s="62">
        <v>23185</v>
      </c>
      <c r="G24" s="63">
        <v>0</v>
      </c>
      <c r="H24" s="63">
        <v>13660</v>
      </c>
      <c r="I24" s="64">
        <f t="shared" si="7"/>
        <v>13660</v>
      </c>
      <c r="J24" s="64">
        <f t="shared" si="0"/>
        <v>9525</v>
      </c>
      <c r="K24" s="65">
        <v>23185</v>
      </c>
      <c r="L24" s="65">
        <v>0</v>
      </c>
      <c r="M24" s="65">
        <v>0</v>
      </c>
      <c r="N24" s="64">
        <f t="shared" si="5"/>
        <v>23185</v>
      </c>
      <c r="O24" s="72"/>
      <c r="P24" s="64"/>
      <c r="Q24" s="64"/>
      <c r="R24" s="64"/>
      <c r="S24" s="67"/>
      <c r="T24" s="50"/>
      <c r="U24" s="68"/>
      <c r="V24" s="48"/>
      <c r="W24" s="48"/>
      <c r="X24" s="50"/>
      <c r="Y24" s="48"/>
    </row>
    <row r="25" spans="2:25" s="69" customFormat="1" ht="42.75" customHeight="1" x14ac:dyDescent="0.2">
      <c r="B25" s="70" t="s">
        <v>164</v>
      </c>
      <c r="C25" s="60" t="s">
        <v>12</v>
      </c>
      <c r="D25" s="61" t="s">
        <v>30</v>
      </c>
      <c r="E25" s="73" t="s">
        <v>80</v>
      </c>
      <c r="F25" s="62">
        <v>1930</v>
      </c>
      <c r="G25" s="63">
        <v>0</v>
      </c>
      <c r="H25" s="63">
        <v>1788</v>
      </c>
      <c r="I25" s="64">
        <f t="shared" si="7"/>
        <v>0</v>
      </c>
      <c r="J25" s="64">
        <f t="shared" si="0"/>
        <v>142</v>
      </c>
      <c r="K25" s="65">
        <v>142</v>
      </c>
      <c r="L25" s="65">
        <v>0</v>
      </c>
      <c r="M25" s="65">
        <v>0</v>
      </c>
      <c r="N25" s="64">
        <f t="shared" si="5"/>
        <v>142</v>
      </c>
      <c r="O25" s="72">
        <v>153097</v>
      </c>
      <c r="P25" s="64">
        <f>K25/O25</f>
        <v>9.2751654180029655E-4</v>
      </c>
      <c r="Q25" s="64">
        <f>L25/O25</f>
        <v>0</v>
      </c>
      <c r="R25" s="64">
        <f>M25/O25</f>
        <v>0</v>
      </c>
      <c r="S25" s="67">
        <f>P25+Q25+R25</f>
        <v>9.2751654180029655E-4</v>
      </c>
      <c r="T25" s="50"/>
      <c r="U25" s="68"/>
      <c r="V25" s="48"/>
      <c r="W25" s="48"/>
      <c r="X25" s="50"/>
      <c r="Y25" s="48"/>
    </row>
    <row r="26" spans="2:25" s="69" customFormat="1" ht="42.75" customHeight="1" x14ac:dyDescent="0.2">
      <c r="B26" s="70" t="s">
        <v>165</v>
      </c>
      <c r="C26" s="60" t="s">
        <v>69</v>
      </c>
      <c r="D26" s="61" t="s">
        <v>31</v>
      </c>
      <c r="E26" s="73" t="s">
        <v>0</v>
      </c>
      <c r="F26" s="62">
        <v>29519</v>
      </c>
      <c r="G26" s="63">
        <v>0</v>
      </c>
      <c r="H26" s="63">
        <v>28015</v>
      </c>
      <c r="I26" s="64">
        <f t="shared" si="7"/>
        <v>0</v>
      </c>
      <c r="J26" s="64">
        <f t="shared" si="0"/>
        <v>1504</v>
      </c>
      <c r="K26" s="65">
        <v>0</v>
      </c>
      <c r="L26" s="65">
        <v>1504</v>
      </c>
      <c r="M26" s="65">
        <v>0</v>
      </c>
      <c r="N26" s="64">
        <f t="shared" si="5"/>
        <v>1504</v>
      </c>
      <c r="O26" s="116">
        <v>16715</v>
      </c>
      <c r="P26" s="64">
        <f>K26/O26</f>
        <v>0</v>
      </c>
      <c r="Q26" s="64">
        <f>L26/O26</f>
        <v>8.9979060723900689E-2</v>
      </c>
      <c r="R26" s="64">
        <f>M26/O26</f>
        <v>0</v>
      </c>
      <c r="S26" s="67">
        <f>P26+Q26+R26</f>
        <v>8.9979060723900689E-2</v>
      </c>
      <c r="T26" s="50"/>
      <c r="U26" s="68"/>
      <c r="V26" s="48"/>
      <c r="W26" s="48"/>
      <c r="X26" s="50"/>
      <c r="Y26" s="48"/>
    </row>
    <row r="27" spans="2:25" s="69" customFormat="1" ht="42.75" customHeight="1" x14ac:dyDescent="0.2">
      <c r="B27" s="70" t="s">
        <v>166</v>
      </c>
      <c r="C27" s="60" t="s">
        <v>39</v>
      </c>
      <c r="D27" s="61" t="s">
        <v>41</v>
      </c>
      <c r="E27" s="73" t="s">
        <v>80</v>
      </c>
      <c r="F27" s="62">
        <v>0</v>
      </c>
      <c r="G27" s="63">
        <v>0</v>
      </c>
      <c r="H27" s="63">
        <v>0</v>
      </c>
      <c r="I27" s="64">
        <f t="shared" si="7"/>
        <v>0</v>
      </c>
      <c r="J27" s="64">
        <f t="shared" si="0"/>
        <v>0</v>
      </c>
      <c r="K27" s="65">
        <v>0</v>
      </c>
      <c r="L27" s="65">
        <v>0</v>
      </c>
      <c r="M27" s="65">
        <v>0</v>
      </c>
      <c r="N27" s="64">
        <f t="shared" si="5"/>
        <v>0</v>
      </c>
      <c r="O27" s="72">
        <v>171</v>
      </c>
      <c r="P27" s="64">
        <f>K27/O27</f>
        <v>0</v>
      </c>
      <c r="Q27" s="64">
        <f>L27/O27</f>
        <v>0</v>
      </c>
      <c r="R27" s="64">
        <f>M27/O27</f>
        <v>0</v>
      </c>
      <c r="S27" s="67">
        <f>P27+Q27+R27</f>
        <v>0</v>
      </c>
      <c r="T27" s="50"/>
      <c r="U27" s="68"/>
      <c r="V27" s="48"/>
      <c r="W27" s="48"/>
      <c r="X27" s="50"/>
      <c r="Y27" s="48"/>
    </row>
    <row r="28" spans="2:25" s="69" customFormat="1" ht="42.75" customHeight="1" x14ac:dyDescent="0.2">
      <c r="B28" s="70" t="s">
        <v>167</v>
      </c>
      <c r="C28" s="61" t="s">
        <v>48</v>
      </c>
      <c r="D28" s="61" t="s">
        <v>51</v>
      </c>
      <c r="E28" s="73" t="s">
        <v>80</v>
      </c>
      <c r="F28" s="62">
        <v>0</v>
      </c>
      <c r="G28" s="63">
        <v>0</v>
      </c>
      <c r="H28" s="63">
        <v>0</v>
      </c>
      <c r="I28" s="64">
        <f t="shared" si="7"/>
        <v>0</v>
      </c>
      <c r="J28" s="64">
        <f t="shared" si="0"/>
        <v>0</v>
      </c>
      <c r="K28" s="65">
        <v>0</v>
      </c>
      <c r="L28" s="65">
        <v>0</v>
      </c>
      <c r="M28" s="65">
        <v>0</v>
      </c>
      <c r="N28" s="64">
        <f t="shared" si="5"/>
        <v>0</v>
      </c>
      <c r="O28" s="72">
        <v>12</v>
      </c>
      <c r="P28" s="64">
        <f>K28/O28</f>
        <v>0</v>
      </c>
      <c r="Q28" s="64">
        <f>L28/O28</f>
        <v>0</v>
      </c>
      <c r="R28" s="64"/>
      <c r="S28" s="67"/>
      <c r="T28" s="50"/>
      <c r="U28" s="105"/>
      <c r="V28" s="48"/>
      <c r="W28" s="48"/>
      <c r="X28" s="50"/>
      <c r="Y28" s="48"/>
    </row>
    <row r="29" spans="2:25" s="69" customFormat="1" ht="42.75" customHeight="1" x14ac:dyDescent="0.2">
      <c r="B29" s="70" t="s">
        <v>168</v>
      </c>
      <c r="C29" s="60" t="s">
        <v>49</v>
      </c>
      <c r="D29" s="61" t="s">
        <v>52</v>
      </c>
      <c r="E29" s="73" t="s">
        <v>80</v>
      </c>
      <c r="F29" s="62">
        <v>0</v>
      </c>
      <c r="G29" s="63">
        <v>0</v>
      </c>
      <c r="H29" s="63">
        <v>0</v>
      </c>
      <c r="I29" s="64">
        <f t="shared" si="7"/>
        <v>0</v>
      </c>
      <c r="J29" s="64">
        <f t="shared" si="0"/>
        <v>0</v>
      </c>
      <c r="K29" s="65">
        <v>0</v>
      </c>
      <c r="L29" s="65">
        <v>0</v>
      </c>
      <c r="M29" s="65">
        <v>0</v>
      </c>
      <c r="N29" s="64">
        <f t="shared" si="5"/>
        <v>0</v>
      </c>
      <c r="O29" s="72">
        <v>30</v>
      </c>
      <c r="P29" s="64"/>
      <c r="Q29" s="64"/>
      <c r="R29" s="64"/>
      <c r="S29" s="67"/>
      <c r="T29" s="50"/>
      <c r="U29" s="68"/>
      <c r="V29" s="48"/>
      <c r="W29" s="48"/>
      <c r="X29" s="50"/>
      <c r="Y29" s="48"/>
    </row>
    <row r="30" spans="2:25" s="69" customFormat="1" ht="42.75" customHeight="1" x14ac:dyDescent="0.2">
      <c r="B30" s="70"/>
      <c r="C30" s="60" t="s">
        <v>50</v>
      </c>
      <c r="D30" s="61" t="s">
        <v>53</v>
      </c>
      <c r="E30" s="73" t="s">
        <v>109</v>
      </c>
      <c r="F30" s="62">
        <v>0</v>
      </c>
      <c r="G30" s="63">
        <v>0</v>
      </c>
      <c r="H30" s="63">
        <v>0</v>
      </c>
      <c r="I30" s="64">
        <f t="shared" si="7"/>
        <v>0</v>
      </c>
      <c r="J30" s="64">
        <f t="shared" si="0"/>
        <v>0</v>
      </c>
      <c r="K30" s="65">
        <v>0</v>
      </c>
      <c r="L30" s="65">
        <v>0</v>
      </c>
      <c r="M30" s="65">
        <v>0</v>
      </c>
      <c r="N30" s="64">
        <f t="shared" si="5"/>
        <v>0</v>
      </c>
      <c r="O30" s="72">
        <v>30</v>
      </c>
      <c r="P30" s="64">
        <f t="shared" ref="P30:P44" si="8">K30/O30</f>
        <v>0</v>
      </c>
      <c r="Q30" s="64"/>
      <c r="R30" s="64"/>
      <c r="S30" s="67"/>
      <c r="T30" s="50"/>
      <c r="U30" s="68"/>
      <c r="V30" s="48"/>
      <c r="W30" s="48"/>
      <c r="X30" s="50"/>
      <c r="Y30" s="48"/>
    </row>
    <row r="31" spans="2:25" s="69" customFormat="1" ht="30" customHeight="1" x14ac:dyDescent="0.2">
      <c r="B31" s="70" t="s">
        <v>169</v>
      </c>
      <c r="C31" s="60" t="s">
        <v>40</v>
      </c>
      <c r="D31" s="61" t="s">
        <v>97</v>
      </c>
      <c r="E31" s="73" t="s">
        <v>80</v>
      </c>
      <c r="F31" s="62">
        <v>0</v>
      </c>
      <c r="G31" s="63">
        <v>0</v>
      </c>
      <c r="H31" s="63">
        <v>0</v>
      </c>
      <c r="I31" s="64">
        <f t="shared" si="7"/>
        <v>0</v>
      </c>
      <c r="J31" s="64">
        <f t="shared" si="0"/>
        <v>0</v>
      </c>
      <c r="K31" s="65">
        <v>0</v>
      </c>
      <c r="L31" s="65">
        <v>0</v>
      </c>
      <c r="M31" s="65">
        <v>0</v>
      </c>
      <c r="N31" s="64">
        <f t="shared" si="5"/>
        <v>0</v>
      </c>
      <c r="O31" s="72">
        <v>185.83333333333334</v>
      </c>
      <c r="P31" s="64">
        <f t="shared" si="8"/>
        <v>0</v>
      </c>
      <c r="Q31" s="64">
        <f t="shared" ref="Q31:Q44" si="9">L31/O31</f>
        <v>0</v>
      </c>
      <c r="R31" s="64">
        <f t="shared" ref="R31:R44" si="10">M31/O31</f>
        <v>0</v>
      </c>
      <c r="S31" s="67">
        <f t="shared" ref="S31:S44" si="11">P31+Q31+R31</f>
        <v>0</v>
      </c>
      <c r="T31" s="50"/>
      <c r="U31" s="68"/>
      <c r="V31" s="48"/>
      <c r="W31" s="48"/>
      <c r="X31" s="50"/>
      <c r="Y31" s="48"/>
    </row>
    <row r="32" spans="2:25" s="69" customFormat="1" ht="33.75" customHeight="1" x14ac:dyDescent="0.2">
      <c r="B32" s="54" t="s">
        <v>206</v>
      </c>
      <c r="C32" s="60" t="s">
        <v>54</v>
      </c>
      <c r="D32" s="61" t="s">
        <v>55</v>
      </c>
      <c r="E32" s="73" t="s">
        <v>72</v>
      </c>
      <c r="F32" s="62">
        <v>0</v>
      </c>
      <c r="G32" s="63">
        <v>100</v>
      </c>
      <c r="H32" s="63">
        <v>92</v>
      </c>
      <c r="I32" s="64">
        <f t="shared" si="7"/>
        <v>0</v>
      </c>
      <c r="J32" s="64">
        <f t="shared" si="0"/>
        <v>8</v>
      </c>
      <c r="K32" s="65">
        <v>0</v>
      </c>
      <c r="L32" s="65">
        <v>8</v>
      </c>
      <c r="M32" s="65">
        <v>0</v>
      </c>
      <c r="N32" s="64">
        <f t="shared" si="5"/>
        <v>8</v>
      </c>
      <c r="O32" s="72">
        <v>14.166666666666666</v>
      </c>
      <c r="P32" s="64">
        <f t="shared" si="8"/>
        <v>0</v>
      </c>
      <c r="Q32" s="64">
        <f t="shared" si="9"/>
        <v>0.56470588235294117</v>
      </c>
      <c r="R32" s="64">
        <f t="shared" si="10"/>
        <v>0</v>
      </c>
      <c r="S32" s="67">
        <f t="shared" si="11"/>
        <v>0.56470588235294117</v>
      </c>
      <c r="T32" s="50"/>
      <c r="U32" s="68"/>
      <c r="V32" s="48"/>
      <c r="W32" s="48"/>
      <c r="X32" s="50"/>
      <c r="Y32" s="48"/>
    </row>
    <row r="33" spans="2:25" s="69" customFormat="1" ht="41.25" customHeight="1" x14ac:dyDescent="0.2">
      <c r="B33" s="54" t="s">
        <v>207</v>
      </c>
      <c r="C33" s="60" t="s">
        <v>60</v>
      </c>
      <c r="D33" s="61" t="s">
        <v>34</v>
      </c>
      <c r="E33" s="73" t="s">
        <v>79</v>
      </c>
      <c r="F33" s="62">
        <v>0</v>
      </c>
      <c r="G33" s="63">
        <v>0</v>
      </c>
      <c r="H33" s="63">
        <v>0</v>
      </c>
      <c r="I33" s="64">
        <f t="shared" si="7"/>
        <v>0</v>
      </c>
      <c r="J33" s="64">
        <f t="shared" si="0"/>
        <v>0</v>
      </c>
      <c r="K33" s="65">
        <v>0</v>
      </c>
      <c r="L33" s="65">
        <v>0</v>
      </c>
      <c r="M33" s="65">
        <v>0</v>
      </c>
      <c r="N33" s="64">
        <f t="shared" si="5"/>
        <v>0</v>
      </c>
      <c r="O33" s="72">
        <v>49</v>
      </c>
      <c r="P33" s="64">
        <f t="shared" si="8"/>
        <v>0</v>
      </c>
      <c r="Q33" s="64">
        <f t="shared" si="9"/>
        <v>0</v>
      </c>
      <c r="R33" s="64">
        <f t="shared" si="10"/>
        <v>0</v>
      </c>
      <c r="S33" s="67">
        <f t="shared" si="11"/>
        <v>0</v>
      </c>
      <c r="T33" s="50"/>
      <c r="U33" s="68"/>
      <c r="V33" s="48" t="s">
        <v>222</v>
      </c>
      <c r="W33" s="48"/>
      <c r="X33" s="50"/>
      <c r="Y33" s="48"/>
    </row>
    <row r="34" spans="2:25" s="69" customFormat="1" ht="60.75" customHeight="1" x14ac:dyDescent="0.2">
      <c r="B34" s="70" t="s">
        <v>170</v>
      </c>
      <c r="C34" s="60" t="s">
        <v>57</v>
      </c>
      <c r="D34" s="61" t="s">
        <v>32</v>
      </c>
      <c r="E34" s="73" t="s">
        <v>79</v>
      </c>
      <c r="F34" s="62">
        <v>0</v>
      </c>
      <c r="G34" s="63">
        <v>363075</v>
      </c>
      <c r="H34" s="63">
        <v>113796</v>
      </c>
      <c r="I34" s="64">
        <f t="shared" si="7"/>
        <v>-3</v>
      </c>
      <c r="J34" s="64">
        <f t="shared" si="0"/>
        <v>249279</v>
      </c>
      <c r="K34" s="65">
        <v>249276</v>
      </c>
      <c r="L34" s="65">
        <v>0</v>
      </c>
      <c r="M34" s="65">
        <v>0</v>
      </c>
      <c r="N34" s="64">
        <f t="shared" si="5"/>
        <v>249276</v>
      </c>
      <c r="O34" s="72">
        <v>192952.66666666666</v>
      </c>
      <c r="P34" s="64">
        <f t="shared" si="8"/>
        <v>1.2919023318326774</v>
      </c>
      <c r="Q34" s="64">
        <f t="shared" si="9"/>
        <v>0</v>
      </c>
      <c r="R34" s="64">
        <f t="shared" si="10"/>
        <v>0</v>
      </c>
      <c r="S34" s="67">
        <f t="shared" si="11"/>
        <v>1.2919023318326774</v>
      </c>
      <c r="T34" s="50"/>
      <c r="U34" s="68"/>
      <c r="V34" s="48" t="s">
        <v>149</v>
      </c>
      <c r="W34" s="48"/>
      <c r="X34" s="50"/>
      <c r="Y34" s="48"/>
    </row>
    <row r="35" spans="2:25" s="69" customFormat="1" ht="42.75" customHeight="1" x14ac:dyDescent="0.2">
      <c r="B35" s="70" t="s">
        <v>171</v>
      </c>
      <c r="C35" s="60" t="s">
        <v>117</v>
      </c>
      <c r="D35" s="61" t="s">
        <v>112</v>
      </c>
      <c r="E35" s="73" t="s">
        <v>79</v>
      </c>
      <c r="F35" s="62">
        <v>86561</v>
      </c>
      <c r="G35" s="63">
        <v>17360</v>
      </c>
      <c r="H35" s="63">
        <v>21109</v>
      </c>
      <c r="I35" s="64">
        <f t="shared" si="7"/>
        <v>3749</v>
      </c>
      <c r="J35" s="64">
        <f t="shared" si="0"/>
        <v>82812</v>
      </c>
      <c r="K35" s="65">
        <v>86561</v>
      </c>
      <c r="L35" s="65">
        <v>0</v>
      </c>
      <c r="M35" s="65">
        <v>0</v>
      </c>
      <c r="N35" s="64">
        <f t="shared" si="5"/>
        <v>86561</v>
      </c>
      <c r="O35" s="72">
        <v>7510</v>
      </c>
      <c r="P35" s="64">
        <f t="shared" si="8"/>
        <v>11.526098535286286</v>
      </c>
      <c r="Q35" s="64">
        <f t="shared" si="9"/>
        <v>0</v>
      </c>
      <c r="R35" s="64">
        <f t="shared" si="10"/>
        <v>0</v>
      </c>
      <c r="S35" s="67">
        <f t="shared" si="11"/>
        <v>11.526098535286286</v>
      </c>
      <c r="T35" s="50"/>
      <c r="U35" s="68"/>
      <c r="V35" s="48" t="s">
        <v>223</v>
      </c>
      <c r="W35" s="48"/>
      <c r="X35" s="50"/>
      <c r="Y35" s="48"/>
    </row>
    <row r="36" spans="2:25" s="69" customFormat="1" ht="63" customHeight="1" x14ac:dyDescent="0.2">
      <c r="B36" s="70" t="s">
        <v>172</v>
      </c>
      <c r="C36" s="60" t="s">
        <v>56</v>
      </c>
      <c r="D36" s="61" t="s">
        <v>33</v>
      </c>
      <c r="E36" s="73" t="s">
        <v>79</v>
      </c>
      <c r="F36" s="62">
        <v>829</v>
      </c>
      <c r="G36" s="63">
        <v>0</v>
      </c>
      <c r="H36" s="63">
        <v>1009</v>
      </c>
      <c r="I36" s="64">
        <f t="shared" si="7"/>
        <v>285</v>
      </c>
      <c r="J36" s="64">
        <f t="shared" si="0"/>
        <v>-180</v>
      </c>
      <c r="K36" s="65">
        <v>0</v>
      </c>
      <c r="L36" s="65">
        <v>7</v>
      </c>
      <c r="M36" s="65">
        <v>98</v>
      </c>
      <c r="N36" s="64">
        <f t="shared" si="5"/>
        <v>105</v>
      </c>
      <c r="O36" s="72">
        <v>515803</v>
      </c>
      <c r="P36" s="64">
        <f t="shared" si="8"/>
        <v>0</v>
      </c>
      <c r="Q36" s="64">
        <f t="shared" si="9"/>
        <v>1.3571072676971635E-5</v>
      </c>
      <c r="R36" s="64">
        <f t="shared" si="10"/>
        <v>1.8999501747760287E-4</v>
      </c>
      <c r="S36" s="67">
        <f t="shared" si="11"/>
        <v>2.035660901545745E-4</v>
      </c>
      <c r="T36" s="50"/>
      <c r="U36" s="68"/>
      <c r="V36" s="48"/>
      <c r="W36" s="48"/>
      <c r="X36" s="50"/>
      <c r="Y36" s="48"/>
    </row>
    <row r="37" spans="2:25" s="69" customFormat="1" ht="42.75" customHeight="1" x14ac:dyDescent="0.2">
      <c r="B37" s="70" t="s">
        <v>173</v>
      </c>
      <c r="C37" s="60" t="s">
        <v>136</v>
      </c>
      <c r="D37" s="61" t="s">
        <v>142</v>
      </c>
      <c r="E37" s="73" t="s">
        <v>79</v>
      </c>
      <c r="F37" s="62">
        <v>4469606</v>
      </c>
      <c r="G37" s="63">
        <v>0</v>
      </c>
      <c r="H37" s="63">
        <v>390470</v>
      </c>
      <c r="I37" s="64">
        <f t="shared" si="7"/>
        <v>-2</v>
      </c>
      <c r="J37" s="64">
        <f t="shared" si="0"/>
        <v>4079136</v>
      </c>
      <c r="K37" s="65">
        <v>2831562</v>
      </c>
      <c r="L37" s="65">
        <v>1247572</v>
      </c>
      <c r="M37" s="65">
        <v>0</v>
      </c>
      <c r="N37" s="64">
        <f t="shared" si="5"/>
        <v>4079134</v>
      </c>
      <c r="O37" s="72">
        <v>0</v>
      </c>
      <c r="P37" s="64" t="e">
        <f t="shared" si="8"/>
        <v>#DIV/0!</v>
      </c>
      <c r="Q37" s="64" t="e">
        <f t="shared" si="9"/>
        <v>#DIV/0!</v>
      </c>
      <c r="R37" s="64" t="e">
        <f t="shared" si="10"/>
        <v>#DIV/0!</v>
      </c>
      <c r="S37" s="67" t="e">
        <f t="shared" si="11"/>
        <v>#DIV/0!</v>
      </c>
      <c r="T37" s="50"/>
      <c r="U37" s="68"/>
      <c r="V37" s="48" t="s">
        <v>224</v>
      </c>
      <c r="W37" s="48"/>
      <c r="X37" s="50"/>
      <c r="Y37" s="48"/>
    </row>
    <row r="38" spans="2:25" s="69" customFormat="1" ht="42.75" customHeight="1" x14ac:dyDescent="0.2">
      <c r="B38" s="70" t="s">
        <v>174</v>
      </c>
      <c r="C38" s="60" t="s">
        <v>128</v>
      </c>
      <c r="D38" s="61" t="s">
        <v>147</v>
      </c>
      <c r="E38" s="73" t="s">
        <v>79</v>
      </c>
      <c r="F38" s="62">
        <v>1358880</v>
      </c>
      <c r="G38" s="63">
        <v>856347</v>
      </c>
      <c r="H38" s="63">
        <v>505295</v>
      </c>
      <c r="I38" s="64">
        <f t="shared" si="7"/>
        <v>0</v>
      </c>
      <c r="J38" s="64">
        <f t="shared" si="0"/>
        <v>1709932</v>
      </c>
      <c r="K38" s="65">
        <v>1709932</v>
      </c>
      <c r="L38" s="65">
        <v>0</v>
      </c>
      <c r="M38" s="65">
        <v>0</v>
      </c>
      <c r="N38" s="64">
        <f t="shared" si="5"/>
        <v>1709932</v>
      </c>
      <c r="O38" s="72">
        <v>15397</v>
      </c>
      <c r="P38" s="64">
        <f t="shared" si="8"/>
        <v>111.0561797752809</v>
      </c>
      <c r="Q38" s="64">
        <f t="shared" si="9"/>
        <v>0</v>
      </c>
      <c r="R38" s="64">
        <f t="shared" si="10"/>
        <v>0</v>
      </c>
      <c r="S38" s="67">
        <f t="shared" si="11"/>
        <v>111.0561797752809</v>
      </c>
      <c r="T38" s="50"/>
      <c r="U38" s="68"/>
      <c r="V38" s="48"/>
      <c r="W38" s="48"/>
      <c r="X38" s="50"/>
      <c r="Y38" s="48"/>
    </row>
    <row r="39" spans="2:25" s="69" customFormat="1" ht="42.75" customHeight="1" x14ac:dyDescent="0.2">
      <c r="B39" s="70" t="s">
        <v>175</v>
      </c>
      <c r="C39" s="60" t="s">
        <v>61</v>
      </c>
      <c r="D39" s="61" t="s">
        <v>18</v>
      </c>
      <c r="E39" s="73" t="s">
        <v>80</v>
      </c>
      <c r="F39" s="62">
        <v>670</v>
      </c>
      <c r="G39" s="63">
        <v>0</v>
      </c>
      <c r="H39" s="63">
        <v>220</v>
      </c>
      <c r="I39" s="64">
        <f t="shared" si="7"/>
        <v>0</v>
      </c>
      <c r="J39" s="64">
        <f t="shared" si="0"/>
        <v>450</v>
      </c>
      <c r="K39" s="65">
        <v>450</v>
      </c>
      <c r="L39" s="65">
        <v>0</v>
      </c>
      <c r="M39" s="65">
        <v>0</v>
      </c>
      <c r="N39" s="64">
        <f t="shared" si="5"/>
        <v>450</v>
      </c>
      <c r="O39" s="72">
        <v>31</v>
      </c>
      <c r="P39" s="64">
        <f t="shared" si="8"/>
        <v>14.516129032258064</v>
      </c>
      <c r="Q39" s="64">
        <f t="shared" si="9"/>
        <v>0</v>
      </c>
      <c r="R39" s="64">
        <f t="shared" si="10"/>
        <v>0</v>
      </c>
      <c r="S39" s="67">
        <f t="shared" si="11"/>
        <v>14.516129032258064</v>
      </c>
      <c r="T39" s="50"/>
      <c r="U39" s="48"/>
      <c r="V39" s="48"/>
      <c r="W39" s="48"/>
      <c r="X39" s="50"/>
      <c r="Y39" s="48"/>
    </row>
    <row r="40" spans="2:25" s="69" customFormat="1" ht="42.75" customHeight="1" x14ac:dyDescent="0.2">
      <c r="B40" s="70" t="s">
        <v>176</v>
      </c>
      <c r="C40" s="60" t="s">
        <v>70</v>
      </c>
      <c r="D40" s="61" t="s">
        <v>96</v>
      </c>
      <c r="E40" s="73" t="s">
        <v>66</v>
      </c>
      <c r="F40" s="62">
        <v>77700</v>
      </c>
      <c r="G40" s="63">
        <v>0</v>
      </c>
      <c r="H40" s="63">
        <v>12810</v>
      </c>
      <c r="I40" s="64">
        <f t="shared" si="7"/>
        <v>0</v>
      </c>
      <c r="J40" s="64">
        <f t="shared" si="0"/>
        <v>64890</v>
      </c>
      <c r="K40" s="65">
        <v>64890</v>
      </c>
      <c r="L40" s="65">
        <v>0</v>
      </c>
      <c r="M40" s="65">
        <v>0</v>
      </c>
      <c r="N40" s="64">
        <f t="shared" si="5"/>
        <v>64890</v>
      </c>
      <c r="O40" s="72">
        <v>4744</v>
      </c>
      <c r="P40" s="64">
        <f t="shared" si="8"/>
        <v>13.678330522765599</v>
      </c>
      <c r="Q40" s="64">
        <f t="shared" si="9"/>
        <v>0</v>
      </c>
      <c r="R40" s="64">
        <f t="shared" si="10"/>
        <v>0</v>
      </c>
      <c r="S40" s="67">
        <f t="shared" si="11"/>
        <v>13.678330522765599</v>
      </c>
      <c r="T40" s="50"/>
      <c r="U40" s="68"/>
      <c r="V40" s="48" t="s">
        <v>225</v>
      </c>
      <c r="W40" s="48"/>
      <c r="X40" s="50"/>
      <c r="Y40" s="48"/>
    </row>
    <row r="41" spans="2:25" s="69" customFormat="1" ht="42.75" customHeight="1" x14ac:dyDescent="0.2">
      <c r="B41" s="70" t="s">
        <v>177</v>
      </c>
      <c r="C41" s="60" t="s">
        <v>13</v>
      </c>
      <c r="D41" s="61" t="s">
        <v>19</v>
      </c>
      <c r="E41" s="73" t="s">
        <v>80</v>
      </c>
      <c r="F41" s="62">
        <v>445305</v>
      </c>
      <c r="G41" s="63">
        <v>0</v>
      </c>
      <c r="H41" s="63">
        <v>44841</v>
      </c>
      <c r="I41" s="64">
        <f t="shared" si="7"/>
        <v>102</v>
      </c>
      <c r="J41" s="64">
        <f t="shared" si="0"/>
        <v>400464</v>
      </c>
      <c r="K41" s="65">
        <v>480</v>
      </c>
      <c r="L41" s="65">
        <v>400086</v>
      </c>
      <c r="M41" s="65">
        <v>0</v>
      </c>
      <c r="N41" s="64">
        <f t="shared" si="5"/>
        <v>400566</v>
      </c>
      <c r="O41" s="72">
        <v>76042.166666666672</v>
      </c>
      <c r="P41" s="117">
        <f t="shared" si="8"/>
        <v>6.3122872616727995E-3</v>
      </c>
      <c r="Q41" s="64">
        <f t="shared" si="9"/>
        <v>5.261370336195049</v>
      </c>
      <c r="R41" s="64">
        <f t="shared" si="10"/>
        <v>0</v>
      </c>
      <c r="S41" s="67">
        <f t="shared" si="11"/>
        <v>5.2676826234567216</v>
      </c>
      <c r="T41" s="50">
        <v>480</v>
      </c>
      <c r="U41" s="68" t="s">
        <v>230</v>
      </c>
      <c r="V41" s="48"/>
      <c r="W41" s="48"/>
      <c r="X41" s="50"/>
      <c r="Y41" s="48"/>
    </row>
    <row r="42" spans="2:25" s="69" customFormat="1" ht="42.75" customHeight="1" x14ac:dyDescent="0.2">
      <c r="B42" s="70" t="s">
        <v>178</v>
      </c>
      <c r="C42" s="60" t="s">
        <v>63</v>
      </c>
      <c r="D42" s="61" t="s">
        <v>20</v>
      </c>
      <c r="E42" s="73" t="s">
        <v>80</v>
      </c>
      <c r="F42" s="62">
        <v>108496</v>
      </c>
      <c r="G42" s="63">
        <v>0</v>
      </c>
      <c r="H42" s="63">
        <v>6227</v>
      </c>
      <c r="I42" s="64">
        <f t="shared" si="7"/>
        <v>0</v>
      </c>
      <c r="J42" s="64">
        <f t="shared" si="0"/>
        <v>102269</v>
      </c>
      <c r="K42" s="65">
        <v>0</v>
      </c>
      <c r="L42" s="65">
        <v>102269</v>
      </c>
      <c r="M42" s="65">
        <v>0</v>
      </c>
      <c r="N42" s="64">
        <f t="shared" si="5"/>
        <v>102269</v>
      </c>
      <c r="O42" s="72">
        <v>11734</v>
      </c>
      <c r="P42" s="64">
        <f t="shared" si="8"/>
        <v>0</v>
      </c>
      <c r="Q42" s="64">
        <f t="shared" si="9"/>
        <v>8.7156127492756088</v>
      </c>
      <c r="R42" s="64">
        <f t="shared" si="10"/>
        <v>0</v>
      </c>
      <c r="S42" s="67">
        <f t="shared" si="11"/>
        <v>8.7156127492756088</v>
      </c>
      <c r="T42" s="50"/>
      <c r="U42" s="48"/>
      <c r="V42" s="48"/>
      <c r="W42" s="48"/>
      <c r="X42" s="47"/>
      <c r="Y42" s="48"/>
    </row>
    <row r="43" spans="2:25" s="69" customFormat="1" ht="42.75" customHeight="1" x14ac:dyDescent="0.2">
      <c r="B43" s="70" t="s">
        <v>179</v>
      </c>
      <c r="C43" s="60" t="s">
        <v>14</v>
      </c>
      <c r="D43" s="61" t="s">
        <v>21</v>
      </c>
      <c r="E43" s="73" t="s">
        <v>80</v>
      </c>
      <c r="F43" s="62">
        <v>260969</v>
      </c>
      <c r="G43" s="63">
        <v>0</v>
      </c>
      <c r="H43" s="63">
        <v>44415</v>
      </c>
      <c r="I43" s="64">
        <f t="shared" si="7"/>
        <v>0</v>
      </c>
      <c r="J43" s="64">
        <f t="shared" si="0"/>
        <v>216554</v>
      </c>
      <c r="K43" s="65">
        <v>0</v>
      </c>
      <c r="L43" s="65">
        <v>216554</v>
      </c>
      <c r="M43" s="65">
        <v>0</v>
      </c>
      <c r="N43" s="64">
        <f t="shared" si="5"/>
        <v>216554</v>
      </c>
      <c r="O43" s="72">
        <v>177345.66666666666</v>
      </c>
      <c r="P43" s="64">
        <f t="shared" si="8"/>
        <v>0</v>
      </c>
      <c r="Q43" s="64">
        <f t="shared" si="9"/>
        <v>1.2210842479000521</v>
      </c>
      <c r="R43" s="64">
        <f t="shared" si="10"/>
        <v>0</v>
      </c>
      <c r="S43" s="67">
        <f t="shared" si="11"/>
        <v>1.2210842479000521</v>
      </c>
      <c r="T43" s="50"/>
      <c r="U43" s="68"/>
      <c r="V43" s="48"/>
      <c r="W43" s="48"/>
      <c r="X43" s="50"/>
      <c r="Y43" s="48"/>
    </row>
    <row r="44" spans="2:25" s="69" customFormat="1" ht="42.75" customHeight="1" x14ac:dyDescent="0.2">
      <c r="B44" s="70" t="s">
        <v>180</v>
      </c>
      <c r="C44" s="60" t="s">
        <v>62</v>
      </c>
      <c r="D44" s="61" t="s">
        <v>22</v>
      </c>
      <c r="E44" s="73" t="s">
        <v>80</v>
      </c>
      <c r="F44" s="62">
        <v>267939</v>
      </c>
      <c r="G44" s="63">
        <v>0</v>
      </c>
      <c r="H44" s="63">
        <v>5555</v>
      </c>
      <c r="I44" s="64">
        <f t="shared" si="7"/>
        <v>0</v>
      </c>
      <c r="J44" s="64">
        <f t="shared" si="0"/>
        <v>262384</v>
      </c>
      <c r="K44" s="65">
        <v>0</v>
      </c>
      <c r="L44" s="65">
        <v>262384</v>
      </c>
      <c r="M44" s="65">
        <v>0</v>
      </c>
      <c r="N44" s="64">
        <f t="shared" si="5"/>
        <v>262384</v>
      </c>
      <c r="O44" s="72">
        <v>21002.166666666668</v>
      </c>
      <c r="P44" s="64">
        <f t="shared" si="8"/>
        <v>0</v>
      </c>
      <c r="Q44" s="64">
        <f t="shared" si="9"/>
        <v>12.493187210843326</v>
      </c>
      <c r="R44" s="64">
        <f t="shared" si="10"/>
        <v>0</v>
      </c>
      <c r="S44" s="67">
        <f t="shared" si="11"/>
        <v>12.493187210843326</v>
      </c>
      <c r="T44" s="50"/>
      <c r="U44" s="48"/>
      <c r="V44" s="48"/>
      <c r="W44" s="48"/>
      <c r="X44" s="50"/>
      <c r="Y44" s="48"/>
    </row>
    <row r="45" spans="2:25" ht="21" customHeight="1" x14ac:dyDescent="0.2">
      <c r="B45" s="21">
        <v>39</v>
      </c>
      <c r="C45" s="30" t="s">
        <v>1</v>
      </c>
      <c r="D45" s="53"/>
      <c r="E45" s="52"/>
      <c r="F45" s="26"/>
      <c r="G45" s="56"/>
      <c r="H45" s="56"/>
      <c r="I45" s="52"/>
      <c r="J45" s="52"/>
      <c r="K45" s="33"/>
      <c r="L45" s="33"/>
      <c r="M45" s="33"/>
      <c r="N45" s="52"/>
      <c r="O45" s="52"/>
      <c r="P45" s="52"/>
      <c r="Q45" s="52"/>
      <c r="R45" s="52"/>
      <c r="S45" s="31"/>
      <c r="T45" s="43"/>
      <c r="U45" s="43"/>
      <c r="V45" s="52"/>
      <c r="W45" s="45"/>
      <c r="X45" s="44"/>
      <c r="Y45" s="42"/>
    </row>
    <row r="46" spans="2:25" s="130" customFormat="1" ht="29.25" customHeight="1" x14ac:dyDescent="0.2">
      <c r="B46" s="118" t="s">
        <v>181</v>
      </c>
      <c r="C46" s="119" t="s">
        <v>77</v>
      </c>
      <c r="D46" s="120"/>
      <c r="E46" s="120" t="s">
        <v>85</v>
      </c>
      <c r="F46" s="121">
        <v>10997</v>
      </c>
      <c r="G46" s="122">
        <v>0</v>
      </c>
      <c r="H46" s="122">
        <v>49</v>
      </c>
      <c r="I46" s="123">
        <f t="shared" ref="I46:I70" si="12">N46-J46</f>
        <v>49</v>
      </c>
      <c r="J46" s="123">
        <f t="shared" ref="J46:J70" si="13">F46+G46-H46</f>
        <v>10948</v>
      </c>
      <c r="K46" s="124">
        <v>10997</v>
      </c>
      <c r="L46" s="124">
        <v>0</v>
      </c>
      <c r="M46" s="124">
        <v>0</v>
      </c>
      <c r="N46" s="123">
        <f t="shared" si="5"/>
        <v>10997</v>
      </c>
      <c r="O46" s="125">
        <v>3786</v>
      </c>
      <c r="P46" s="123">
        <f t="shared" ref="P46:P57" si="14">K46/O46</f>
        <v>2.9046487057580559</v>
      </c>
      <c r="Q46" s="123">
        <f t="shared" ref="Q46:Q57" si="15">L46/O46</f>
        <v>0</v>
      </c>
      <c r="R46" s="123">
        <f t="shared" ref="R46:R57" si="16">M46/O46</f>
        <v>0</v>
      </c>
      <c r="S46" s="126">
        <f t="shared" ref="S46:S57" si="17">P46+Q46+R46</f>
        <v>2.9046487057580559</v>
      </c>
      <c r="T46" s="127">
        <v>49</v>
      </c>
      <c r="U46" s="128" t="s">
        <v>214</v>
      </c>
      <c r="V46" s="129"/>
      <c r="W46" s="129"/>
      <c r="X46" s="127"/>
      <c r="Y46" s="129"/>
    </row>
    <row r="47" spans="2:25" s="69" customFormat="1" ht="24.75" customHeight="1" x14ac:dyDescent="0.2">
      <c r="B47" s="70" t="s">
        <v>182</v>
      </c>
      <c r="C47" s="60" t="s">
        <v>77</v>
      </c>
      <c r="D47" s="73"/>
      <c r="E47" s="73" t="s">
        <v>79</v>
      </c>
      <c r="F47" s="62">
        <v>33704</v>
      </c>
      <c r="G47" s="63">
        <v>0</v>
      </c>
      <c r="H47" s="63">
        <v>4101</v>
      </c>
      <c r="I47" s="64">
        <f t="shared" si="12"/>
        <v>0</v>
      </c>
      <c r="J47" s="64">
        <f t="shared" si="13"/>
        <v>29603</v>
      </c>
      <c r="K47" s="65">
        <v>29603</v>
      </c>
      <c r="L47" s="65">
        <v>0</v>
      </c>
      <c r="M47" s="65">
        <v>0</v>
      </c>
      <c r="N47" s="64">
        <f t="shared" si="5"/>
        <v>29603</v>
      </c>
      <c r="O47" s="131">
        <v>3786</v>
      </c>
      <c r="P47" s="64">
        <f t="shared" si="14"/>
        <v>7.8190702588483889</v>
      </c>
      <c r="Q47" s="64">
        <f t="shared" si="15"/>
        <v>0</v>
      </c>
      <c r="R47" s="64">
        <f t="shared" si="16"/>
        <v>0</v>
      </c>
      <c r="S47" s="67">
        <f t="shared" si="17"/>
        <v>7.8190702588483889</v>
      </c>
      <c r="T47" s="50"/>
      <c r="U47" s="68"/>
      <c r="V47" s="48"/>
      <c r="W47" s="48"/>
      <c r="X47" s="50"/>
      <c r="Y47" s="48"/>
    </row>
    <row r="48" spans="2:25" s="69" customFormat="1" ht="24" customHeight="1" x14ac:dyDescent="0.2">
      <c r="B48" s="54" t="s">
        <v>208</v>
      </c>
      <c r="C48" s="61" t="s">
        <v>75</v>
      </c>
      <c r="D48" s="73"/>
      <c r="E48" s="73" t="s">
        <v>76</v>
      </c>
      <c r="F48" s="62">
        <v>0</v>
      </c>
      <c r="G48" s="63">
        <v>2500</v>
      </c>
      <c r="H48" s="63">
        <v>0</v>
      </c>
      <c r="I48" s="64">
        <f t="shared" si="12"/>
        <v>0</v>
      </c>
      <c r="J48" s="64">
        <f t="shared" si="13"/>
        <v>2500</v>
      </c>
      <c r="K48" s="65">
        <v>2500</v>
      </c>
      <c r="L48" s="65">
        <v>0</v>
      </c>
      <c r="M48" s="65">
        <v>0</v>
      </c>
      <c r="N48" s="64">
        <f t="shared" si="5"/>
        <v>2500</v>
      </c>
      <c r="O48" s="131">
        <v>221</v>
      </c>
      <c r="P48" s="64">
        <f t="shared" si="14"/>
        <v>11.312217194570136</v>
      </c>
      <c r="Q48" s="64">
        <f t="shared" si="15"/>
        <v>0</v>
      </c>
      <c r="R48" s="64">
        <f t="shared" si="16"/>
        <v>0</v>
      </c>
      <c r="S48" s="67">
        <f t="shared" si="17"/>
        <v>11.312217194570136</v>
      </c>
      <c r="T48" s="50"/>
      <c r="U48" s="68"/>
      <c r="V48" s="48" t="s">
        <v>226</v>
      </c>
      <c r="W48" s="48"/>
      <c r="X48" s="50"/>
      <c r="Y48" s="48"/>
    </row>
    <row r="49" spans="2:25" s="106" customFormat="1" ht="27" customHeight="1" x14ac:dyDescent="0.2">
      <c r="B49" s="70" t="s">
        <v>183</v>
      </c>
      <c r="C49" s="61" t="s">
        <v>87</v>
      </c>
      <c r="E49" s="62" t="s">
        <v>85</v>
      </c>
      <c r="F49" s="62">
        <v>2472231</v>
      </c>
      <c r="G49" s="63">
        <v>127678</v>
      </c>
      <c r="H49" s="63">
        <v>295644</v>
      </c>
      <c r="I49" s="55">
        <f t="shared" si="12"/>
        <v>80</v>
      </c>
      <c r="J49" s="64">
        <f t="shared" si="13"/>
        <v>2304265</v>
      </c>
      <c r="K49" s="65">
        <v>2304345</v>
      </c>
      <c r="L49" s="65">
        <v>0</v>
      </c>
      <c r="M49" s="65">
        <v>0</v>
      </c>
      <c r="N49" s="64">
        <f t="shared" si="5"/>
        <v>2304345</v>
      </c>
      <c r="O49" s="108">
        <v>358516</v>
      </c>
      <c r="P49" s="107">
        <f t="shared" si="14"/>
        <v>6.4274537259146038</v>
      </c>
      <c r="Q49" s="72">
        <f t="shared" si="15"/>
        <v>0</v>
      </c>
      <c r="R49" s="72">
        <f t="shared" si="16"/>
        <v>0</v>
      </c>
      <c r="S49" s="107">
        <f t="shared" si="17"/>
        <v>6.4274537259146038</v>
      </c>
      <c r="T49" s="132"/>
      <c r="U49" s="108"/>
      <c r="V49" s="48" t="s">
        <v>227</v>
      </c>
      <c r="W49" s="49"/>
      <c r="X49" s="108"/>
      <c r="Y49" s="49"/>
    </row>
    <row r="50" spans="2:25" s="69" customFormat="1" ht="42" customHeight="1" x14ac:dyDescent="0.2">
      <c r="B50" s="54" t="s">
        <v>216</v>
      </c>
      <c r="C50" s="60" t="s">
        <v>73</v>
      </c>
      <c r="D50" s="62"/>
      <c r="E50" s="73" t="s">
        <v>0</v>
      </c>
      <c r="F50" s="62">
        <v>212220</v>
      </c>
      <c r="G50" s="63">
        <v>0</v>
      </c>
      <c r="H50" s="63">
        <v>98322</v>
      </c>
      <c r="I50" s="55">
        <f t="shared" si="12"/>
        <v>0</v>
      </c>
      <c r="J50" s="64">
        <f t="shared" si="13"/>
        <v>113898</v>
      </c>
      <c r="K50" s="65">
        <v>113898</v>
      </c>
      <c r="L50" s="65">
        <v>0</v>
      </c>
      <c r="M50" s="65">
        <v>0</v>
      </c>
      <c r="N50" s="64">
        <f t="shared" si="5"/>
        <v>113898</v>
      </c>
      <c r="O50" s="66">
        <v>131833</v>
      </c>
      <c r="P50" s="67">
        <f t="shared" si="14"/>
        <v>0.8639566724568204</v>
      </c>
      <c r="Q50" s="64">
        <f t="shared" si="15"/>
        <v>0</v>
      </c>
      <c r="R50" s="64">
        <f t="shared" si="16"/>
        <v>0</v>
      </c>
      <c r="S50" s="67">
        <f t="shared" si="17"/>
        <v>0.8639566724568204</v>
      </c>
      <c r="T50" s="131"/>
      <c r="U50" s="50"/>
      <c r="V50" s="48" t="s">
        <v>228</v>
      </c>
      <c r="W50" s="48"/>
      <c r="X50" s="50"/>
      <c r="Y50" s="48"/>
    </row>
    <row r="51" spans="2:25" s="69" customFormat="1" ht="25.5" customHeight="1" x14ac:dyDescent="0.2">
      <c r="B51" s="70" t="s">
        <v>184</v>
      </c>
      <c r="C51" s="60" t="s">
        <v>74</v>
      </c>
      <c r="D51" s="133"/>
      <c r="E51" s="73" t="s">
        <v>85</v>
      </c>
      <c r="F51" s="62">
        <v>80438</v>
      </c>
      <c r="G51" s="63">
        <v>0</v>
      </c>
      <c r="H51" s="63">
        <v>7087</v>
      </c>
      <c r="I51" s="55">
        <f t="shared" si="12"/>
        <v>-2</v>
      </c>
      <c r="J51" s="64">
        <f t="shared" si="13"/>
        <v>73351</v>
      </c>
      <c r="K51" s="65">
        <v>73349</v>
      </c>
      <c r="L51" s="65">
        <v>0</v>
      </c>
      <c r="M51" s="65">
        <v>0</v>
      </c>
      <c r="N51" s="64">
        <f t="shared" si="5"/>
        <v>73349</v>
      </c>
      <c r="O51" s="72">
        <v>4376.166666666667</v>
      </c>
      <c r="P51" s="64">
        <f t="shared" si="14"/>
        <v>16.761016109989715</v>
      </c>
      <c r="Q51" s="64">
        <f t="shared" si="15"/>
        <v>0</v>
      </c>
      <c r="R51" s="64">
        <f t="shared" si="16"/>
        <v>0</v>
      </c>
      <c r="S51" s="67">
        <f t="shared" si="17"/>
        <v>16.761016109989715</v>
      </c>
      <c r="T51" s="50"/>
      <c r="U51" s="68"/>
      <c r="V51" s="48"/>
      <c r="W51" s="48"/>
      <c r="X51" s="50"/>
      <c r="Y51" s="48"/>
    </row>
    <row r="52" spans="2:25" s="69" customFormat="1" ht="31.5" customHeight="1" x14ac:dyDescent="0.2">
      <c r="B52" s="70" t="s">
        <v>185</v>
      </c>
      <c r="C52" s="60" t="s">
        <v>90</v>
      </c>
      <c r="D52" s="61" t="s">
        <v>93</v>
      </c>
      <c r="E52" s="73" t="s">
        <v>85</v>
      </c>
      <c r="F52" s="62">
        <v>0</v>
      </c>
      <c r="G52" s="63">
        <v>0</v>
      </c>
      <c r="H52" s="63">
        <v>0</v>
      </c>
      <c r="I52" s="55">
        <f t="shared" si="12"/>
        <v>0</v>
      </c>
      <c r="J52" s="64">
        <f t="shared" si="13"/>
        <v>0</v>
      </c>
      <c r="K52" s="65">
        <v>0</v>
      </c>
      <c r="L52" s="65">
        <v>0</v>
      </c>
      <c r="M52" s="65">
        <v>0</v>
      </c>
      <c r="N52" s="64">
        <f t="shared" si="5"/>
        <v>0</v>
      </c>
      <c r="O52" s="66">
        <v>25428.333333333332</v>
      </c>
      <c r="P52" s="64">
        <f t="shared" si="14"/>
        <v>0</v>
      </c>
      <c r="Q52" s="64">
        <f t="shared" si="15"/>
        <v>0</v>
      </c>
      <c r="R52" s="64">
        <f t="shared" si="16"/>
        <v>0</v>
      </c>
      <c r="S52" s="67">
        <f t="shared" si="17"/>
        <v>0</v>
      </c>
      <c r="T52" s="50"/>
      <c r="U52" s="75"/>
      <c r="V52" s="48"/>
      <c r="W52" s="48"/>
      <c r="X52" s="50"/>
      <c r="Y52" s="48"/>
    </row>
    <row r="53" spans="2:25" s="69" customFormat="1" ht="25.5" customHeight="1" x14ac:dyDescent="0.2">
      <c r="B53" s="70" t="s">
        <v>186</v>
      </c>
      <c r="C53" s="60" t="s">
        <v>90</v>
      </c>
      <c r="D53" s="61" t="s">
        <v>93</v>
      </c>
      <c r="E53" s="73" t="s">
        <v>91</v>
      </c>
      <c r="F53" s="62">
        <v>84350</v>
      </c>
      <c r="G53" s="63">
        <v>99</v>
      </c>
      <c r="H53" s="63">
        <v>2061</v>
      </c>
      <c r="I53" s="55">
        <f t="shared" si="12"/>
        <v>0</v>
      </c>
      <c r="J53" s="64">
        <f t="shared" si="13"/>
        <v>82388</v>
      </c>
      <c r="K53" s="65">
        <v>0</v>
      </c>
      <c r="L53" s="65">
        <v>82388</v>
      </c>
      <c r="M53" s="65">
        <v>0</v>
      </c>
      <c r="N53" s="64">
        <f t="shared" si="5"/>
        <v>82388</v>
      </c>
      <c r="O53" s="72">
        <v>12601.5</v>
      </c>
      <c r="P53" s="64">
        <f t="shared" si="14"/>
        <v>0</v>
      </c>
      <c r="Q53" s="64">
        <f t="shared" si="15"/>
        <v>6.5379518311312141</v>
      </c>
      <c r="R53" s="64">
        <f t="shared" si="16"/>
        <v>0</v>
      </c>
      <c r="S53" s="67">
        <f t="shared" si="17"/>
        <v>6.5379518311312141</v>
      </c>
      <c r="T53" s="50"/>
      <c r="U53" s="68"/>
      <c r="V53" s="48"/>
      <c r="W53" s="48"/>
      <c r="X53" s="50"/>
      <c r="Y53" s="48"/>
    </row>
    <row r="54" spans="2:25" s="69" customFormat="1" ht="24.75" customHeight="1" x14ac:dyDescent="0.2">
      <c r="B54" s="70" t="s">
        <v>187</v>
      </c>
      <c r="C54" s="60" t="s">
        <v>78</v>
      </c>
      <c r="D54" s="61" t="s">
        <v>93</v>
      </c>
      <c r="E54" s="73" t="s">
        <v>85</v>
      </c>
      <c r="F54" s="62">
        <v>11902</v>
      </c>
      <c r="G54" s="63">
        <v>0</v>
      </c>
      <c r="H54" s="63">
        <v>4781</v>
      </c>
      <c r="I54" s="55">
        <f t="shared" si="12"/>
        <v>0</v>
      </c>
      <c r="J54" s="64">
        <f t="shared" si="13"/>
        <v>7121</v>
      </c>
      <c r="K54" s="65">
        <v>0</v>
      </c>
      <c r="L54" s="65">
        <v>0</v>
      </c>
      <c r="M54" s="65">
        <v>7121</v>
      </c>
      <c r="N54" s="64">
        <f t="shared" si="5"/>
        <v>7121</v>
      </c>
      <c r="O54" s="72">
        <v>6157.833333333333</v>
      </c>
      <c r="P54" s="64">
        <f t="shared" si="14"/>
        <v>0</v>
      </c>
      <c r="Q54" s="64">
        <f t="shared" si="15"/>
        <v>0</v>
      </c>
      <c r="R54" s="64">
        <f t="shared" si="16"/>
        <v>1.1564132405878691</v>
      </c>
      <c r="S54" s="67">
        <f t="shared" si="17"/>
        <v>1.1564132405878691</v>
      </c>
      <c r="T54" s="50"/>
      <c r="U54" s="68"/>
      <c r="V54" s="48"/>
      <c r="W54" s="48"/>
      <c r="X54" s="50"/>
      <c r="Y54" s="48"/>
    </row>
    <row r="55" spans="2:25" s="69" customFormat="1" ht="26.25" customHeight="1" x14ac:dyDescent="0.2">
      <c r="B55" s="70" t="s">
        <v>188</v>
      </c>
      <c r="C55" s="60" t="s">
        <v>95</v>
      </c>
      <c r="D55" s="60"/>
      <c r="E55" s="73" t="s">
        <v>27</v>
      </c>
      <c r="F55" s="62">
        <v>4</v>
      </c>
      <c r="G55" s="63">
        <v>0</v>
      </c>
      <c r="H55" s="63">
        <v>2</v>
      </c>
      <c r="I55" s="55">
        <f t="shared" si="12"/>
        <v>-2</v>
      </c>
      <c r="J55" s="64">
        <f t="shared" si="13"/>
        <v>2</v>
      </c>
      <c r="K55" s="65">
        <v>0</v>
      </c>
      <c r="L55" s="65">
        <v>0</v>
      </c>
      <c r="M55" s="65">
        <v>0</v>
      </c>
      <c r="N55" s="64">
        <f t="shared" si="5"/>
        <v>0</v>
      </c>
      <c r="O55" s="72">
        <v>312</v>
      </c>
      <c r="P55" s="64">
        <f t="shared" si="14"/>
        <v>0</v>
      </c>
      <c r="Q55" s="64">
        <f t="shared" si="15"/>
        <v>0</v>
      </c>
      <c r="R55" s="64">
        <f t="shared" si="16"/>
        <v>0</v>
      </c>
      <c r="S55" s="67">
        <f t="shared" si="17"/>
        <v>0</v>
      </c>
      <c r="T55" s="131"/>
      <c r="U55" s="50"/>
      <c r="V55" s="48"/>
      <c r="W55" s="48"/>
      <c r="X55" s="50"/>
      <c r="Y55" s="48"/>
    </row>
    <row r="56" spans="2:25" s="69" customFormat="1" ht="45.75" customHeight="1" x14ac:dyDescent="0.2">
      <c r="B56" s="70" t="s">
        <v>189</v>
      </c>
      <c r="C56" s="60" t="s">
        <v>92</v>
      </c>
      <c r="D56" s="134" t="s">
        <v>94</v>
      </c>
      <c r="E56" s="73" t="s">
        <v>85</v>
      </c>
      <c r="F56" s="62">
        <v>134855</v>
      </c>
      <c r="G56" s="63">
        <v>0</v>
      </c>
      <c r="H56" s="63">
        <v>23769</v>
      </c>
      <c r="I56" s="55">
        <f t="shared" si="12"/>
        <v>0</v>
      </c>
      <c r="J56" s="64">
        <f t="shared" si="13"/>
        <v>111086</v>
      </c>
      <c r="K56" s="65">
        <v>0</v>
      </c>
      <c r="L56" s="65">
        <v>0</v>
      </c>
      <c r="M56" s="65">
        <f>103586+7500</f>
        <v>111086</v>
      </c>
      <c r="N56" s="64">
        <f t="shared" si="5"/>
        <v>111086</v>
      </c>
      <c r="O56" s="72">
        <v>16257.166666666666</v>
      </c>
      <c r="P56" s="64">
        <f t="shared" si="14"/>
        <v>0</v>
      </c>
      <c r="Q56" s="64">
        <f t="shared" si="15"/>
        <v>0</v>
      </c>
      <c r="R56" s="64">
        <f t="shared" si="16"/>
        <v>6.8330479890919902</v>
      </c>
      <c r="S56" s="67">
        <f t="shared" si="17"/>
        <v>6.8330479890919902</v>
      </c>
      <c r="T56" s="50"/>
      <c r="U56" s="68"/>
      <c r="V56" s="48"/>
      <c r="W56" s="48"/>
      <c r="X56" s="50"/>
      <c r="Y56" s="48"/>
    </row>
    <row r="57" spans="2:25" s="69" customFormat="1" ht="41.25" customHeight="1" x14ac:dyDescent="0.2">
      <c r="B57" s="70" t="s">
        <v>190</v>
      </c>
      <c r="C57" s="60" t="s">
        <v>102</v>
      </c>
      <c r="D57" s="60"/>
      <c r="E57" s="134" t="s">
        <v>85</v>
      </c>
      <c r="F57" s="62">
        <v>158473</v>
      </c>
      <c r="G57" s="63">
        <v>0</v>
      </c>
      <c r="H57" s="63">
        <v>1550</v>
      </c>
      <c r="I57" s="55">
        <f t="shared" si="12"/>
        <v>-39</v>
      </c>
      <c r="J57" s="64">
        <f t="shared" si="13"/>
        <v>156923</v>
      </c>
      <c r="K57" s="65">
        <v>0</v>
      </c>
      <c r="L57" s="65">
        <v>123747</v>
      </c>
      <c r="M57" s="65">
        <v>33137</v>
      </c>
      <c r="N57" s="64">
        <f t="shared" si="5"/>
        <v>156884</v>
      </c>
      <c r="O57" s="72">
        <v>7626.666666666667</v>
      </c>
      <c r="P57" s="64">
        <f t="shared" si="14"/>
        <v>0</v>
      </c>
      <c r="Q57" s="64">
        <f t="shared" si="15"/>
        <v>16.225568181818183</v>
      </c>
      <c r="R57" s="64">
        <f t="shared" si="16"/>
        <v>4.3448863636363635</v>
      </c>
      <c r="S57" s="67">
        <f t="shared" si="17"/>
        <v>20.570454545454545</v>
      </c>
      <c r="T57" s="50"/>
      <c r="U57" s="68"/>
      <c r="V57" s="48"/>
      <c r="W57" s="48"/>
      <c r="X57" s="50"/>
      <c r="Y57" s="48"/>
    </row>
    <row r="58" spans="2:25" s="69" customFormat="1" ht="39" customHeight="1" x14ac:dyDescent="0.2">
      <c r="B58" s="70" t="s">
        <v>191</v>
      </c>
      <c r="C58" s="60" t="s">
        <v>90</v>
      </c>
      <c r="D58" s="60" t="s">
        <v>93</v>
      </c>
      <c r="E58" s="134" t="s">
        <v>86</v>
      </c>
      <c r="F58" s="62">
        <v>6728</v>
      </c>
      <c r="G58" s="63">
        <v>0</v>
      </c>
      <c r="H58" s="63">
        <v>25</v>
      </c>
      <c r="I58" s="64">
        <f t="shared" si="12"/>
        <v>0</v>
      </c>
      <c r="J58" s="64">
        <f t="shared" si="13"/>
        <v>6703</v>
      </c>
      <c r="K58" s="65">
        <v>4807</v>
      </c>
      <c r="L58" s="65">
        <v>1896</v>
      </c>
      <c r="M58" s="65">
        <v>0</v>
      </c>
      <c r="N58" s="64">
        <f t="shared" si="5"/>
        <v>6703</v>
      </c>
      <c r="O58" s="72"/>
      <c r="P58" s="64"/>
      <c r="Q58" s="64"/>
      <c r="R58" s="64"/>
      <c r="S58" s="67"/>
      <c r="T58" s="50"/>
      <c r="U58" s="68"/>
      <c r="V58" s="48"/>
      <c r="W58" s="48"/>
      <c r="X58" s="50"/>
      <c r="Y58" s="48"/>
    </row>
    <row r="59" spans="2:25" s="88" customFormat="1" ht="39" customHeight="1" x14ac:dyDescent="0.2">
      <c r="B59" s="110" t="s">
        <v>192</v>
      </c>
      <c r="C59" s="77" t="s">
        <v>122</v>
      </c>
      <c r="D59" s="77"/>
      <c r="E59" s="135" t="s">
        <v>123</v>
      </c>
      <c r="F59" s="80">
        <v>179987</v>
      </c>
      <c r="G59" s="81">
        <v>0</v>
      </c>
      <c r="H59" s="81">
        <v>8573</v>
      </c>
      <c r="I59" s="82">
        <f t="shared" si="12"/>
        <v>0</v>
      </c>
      <c r="J59" s="82">
        <f t="shared" si="13"/>
        <v>171414</v>
      </c>
      <c r="K59" s="83">
        <v>0</v>
      </c>
      <c r="L59" s="83">
        <v>0</v>
      </c>
      <c r="M59" s="83">
        <v>171414</v>
      </c>
      <c r="N59" s="82">
        <f t="shared" si="5"/>
        <v>171414</v>
      </c>
      <c r="O59" s="111"/>
      <c r="P59" s="82"/>
      <c r="Q59" s="82"/>
      <c r="R59" s="82"/>
      <c r="S59" s="84"/>
      <c r="T59" s="85"/>
      <c r="U59" s="86"/>
      <c r="V59" s="87"/>
      <c r="W59" s="87"/>
      <c r="X59" s="85"/>
      <c r="Y59" s="87"/>
    </row>
    <row r="60" spans="2:25" s="69" customFormat="1" ht="39" customHeight="1" x14ac:dyDescent="0.2">
      <c r="B60" s="70" t="s">
        <v>193</v>
      </c>
      <c r="C60" s="60" t="s">
        <v>110</v>
      </c>
      <c r="D60" s="140"/>
      <c r="E60" s="134" t="s">
        <v>108</v>
      </c>
      <c r="F60" s="62">
        <v>24026</v>
      </c>
      <c r="G60" s="63">
        <v>0</v>
      </c>
      <c r="H60" s="63">
        <v>1358</v>
      </c>
      <c r="I60" s="64">
        <f t="shared" si="12"/>
        <v>0</v>
      </c>
      <c r="J60" s="64">
        <f t="shared" si="13"/>
        <v>22668</v>
      </c>
      <c r="K60" s="65">
        <v>0</v>
      </c>
      <c r="L60" s="65">
        <v>22668</v>
      </c>
      <c r="M60" s="65">
        <v>0</v>
      </c>
      <c r="N60" s="64">
        <f t="shared" si="5"/>
        <v>22668</v>
      </c>
      <c r="O60" s="72"/>
      <c r="P60" s="64"/>
      <c r="Q60" s="64"/>
      <c r="R60" s="64"/>
      <c r="S60" s="67"/>
      <c r="T60" s="115"/>
      <c r="U60" s="50"/>
      <c r="V60" s="50"/>
      <c r="W60" s="50"/>
      <c r="X60" s="115"/>
      <c r="Y60" s="48"/>
    </row>
    <row r="61" spans="2:25" s="69" customFormat="1" ht="39" customHeight="1" x14ac:dyDescent="0.2">
      <c r="B61" s="70" t="s">
        <v>194</v>
      </c>
      <c r="C61" s="60" t="s">
        <v>110</v>
      </c>
      <c r="D61" s="140"/>
      <c r="E61" s="134" t="s">
        <v>85</v>
      </c>
      <c r="F61" s="62">
        <v>365</v>
      </c>
      <c r="G61" s="63">
        <v>0</v>
      </c>
      <c r="H61" s="63">
        <v>128</v>
      </c>
      <c r="I61" s="64">
        <f t="shared" si="12"/>
        <v>0</v>
      </c>
      <c r="J61" s="64">
        <f t="shared" si="13"/>
        <v>237</v>
      </c>
      <c r="K61" s="65">
        <v>0</v>
      </c>
      <c r="L61" s="65">
        <v>237</v>
      </c>
      <c r="M61" s="65">
        <v>0</v>
      </c>
      <c r="N61" s="64">
        <f t="shared" si="5"/>
        <v>237</v>
      </c>
      <c r="O61" s="72"/>
      <c r="P61" s="64"/>
      <c r="Q61" s="64"/>
      <c r="R61" s="64"/>
      <c r="S61" s="67"/>
      <c r="T61" s="109"/>
      <c r="U61" s="50"/>
      <c r="V61" s="50"/>
      <c r="W61" s="50"/>
      <c r="X61" s="115"/>
      <c r="Y61" s="48"/>
    </row>
    <row r="62" spans="2:25" s="69" customFormat="1" ht="39" customHeight="1" x14ac:dyDescent="0.2">
      <c r="B62" s="54" t="s">
        <v>209</v>
      </c>
      <c r="C62" s="60" t="s">
        <v>100</v>
      </c>
      <c r="D62" s="60"/>
      <c r="E62" s="134" t="s">
        <v>86</v>
      </c>
      <c r="F62" s="62">
        <v>0</v>
      </c>
      <c r="G62" s="63">
        <v>0</v>
      </c>
      <c r="H62" s="63">
        <v>0</v>
      </c>
      <c r="I62" s="64">
        <f t="shared" si="12"/>
        <v>0</v>
      </c>
      <c r="J62" s="64">
        <f t="shared" si="13"/>
        <v>0</v>
      </c>
      <c r="K62" s="65">
        <v>0</v>
      </c>
      <c r="L62" s="65">
        <v>0</v>
      </c>
      <c r="M62" s="65">
        <v>0</v>
      </c>
      <c r="N62" s="64">
        <f t="shared" si="5"/>
        <v>0</v>
      </c>
      <c r="O62" s="72"/>
      <c r="P62" s="64"/>
      <c r="Q62" s="64"/>
      <c r="R62" s="64"/>
      <c r="S62" s="67"/>
      <c r="T62" s="50"/>
      <c r="U62" s="68"/>
      <c r="V62" s="48"/>
      <c r="W62" s="48"/>
      <c r="X62" s="50"/>
      <c r="Y62" s="48"/>
    </row>
    <row r="63" spans="2:25" s="88" customFormat="1" ht="39" customHeight="1" x14ac:dyDescent="0.2">
      <c r="B63" s="110" t="s">
        <v>195</v>
      </c>
      <c r="C63" s="77" t="s">
        <v>100</v>
      </c>
      <c r="D63" s="77"/>
      <c r="E63" s="135" t="s">
        <v>91</v>
      </c>
      <c r="F63" s="80">
        <v>97</v>
      </c>
      <c r="G63" s="81">
        <v>419</v>
      </c>
      <c r="H63" s="81">
        <v>58</v>
      </c>
      <c r="I63" s="82">
        <f t="shared" si="12"/>
        <v>0</v>
      </c>
      <c r="J63" s="82">
        <f t="shared" si="13"/>
        <v>458</v>
      </c>
      <c r="K63" s="83">
        <v>0</v>
      </c>
      <c r="L63" s="83">
        <v>458</v>
      </c>
      <c r="M63" s="83">
        <v>0</v>
      </c>
      <c r="N63" s="82">
        <f t="shared" si="5"/>
        <v>458</v>
      </c>
      <c r="O63" s="111"/>
      <c r="P63" s="82"/>
      <c r="Q63" s="82"/>
      <c r="R63" s="82"/>
      <c r="S63" s="84"/>
      <c r="T63" s="85"/>
      <c r="U63" s="86"/>
      <c r="V63" s="87"/>
      <c r="W63" s="87"/>
      <c r="X63" s="85"/>
      <c r="Y63" s="87"/>
    </row>
    <row r="64" spans="2:25" s="88" customFormat="1" ht="39" customHeight="1" x14ac:dyDescent="0.2">
      <c r="B64" s="110" t="s">
        <v>196</v>
      </c>
      <c r="C64" s="77" t="s">
        <v>100</v>
      </c>
      <c r="D64" s="77"/>
      <c r="E64" s="135" t="s">
        <v>85</v>
      </c>
      <c r="F64" s="80">
        <v>0</v>
      </c>
      <c r="G64" s="81">
        <v>0</v>
      </c>
      <c r="H64" s="81">
        <v>0</v>
      </c>
      <c r="I64" s="82">
        <f t="shared" si="12"/>
        <v>0</v>
      </c>
      <c r="J64" s="82">
        <f t="shared" si="13"/>
        <v>0</v>
      </c>
      <c r="K64" s="83">
        <v>0</v>
      </c>
      <c r="L64" s="83">
        <v>0</v>
      </c>
      <c r="M64" s="83">
        <v>0</v>
      </c>
      <c r="N64" s="82">
        <f t="shared" si="5"/>
        <v>0</v>
      </c>
      <c r="O64" s="111"/>
      <c r="P64" s="82"/>
      <c r="Q64" s="82"/>
      <c r="R64" s="82"/>
      <c r="S64" s="84"/>
      <c r="T64" s="85"/>
      <c r="U64" s="86"/>
      <c r="V64" s="87"/>
      <c r="W64" s="87"/>
      <c r="X64" s="85"/>
      <c r="Y64" s="87"/>
    </row>
    <row r="65" spans="2:25" s="88" customFormat="1" ht="39" customHeight="1" x14ac:dyDescent="0.2">
      <c r="B65" s="110" t="s">
        <v>197</v>
      </c>
      <c r="C65" s="77" t="s">
        <v>124</v>
      </c>
      <c r="D65" s="77"/>
      <c r="E65" s="135" t="s">
        <v>125</v>
      </c>
      <c r="F65" s="80">
        <v>4383</v>
      </c>
      <c r="G65" s="81">
        <v>0</v>
      </c>
      <c r="H65" s="81">
        <v>69</v>
      </c>
      <c r="I65" s="82">
        <f t="shared" si="12"/>
        <v>0</v>
      </c>
      <c r="J65" s="82">
        <f t="shared" si="13"/>
        <v>4314</v>
      </c>
      <c r="K65" s="83">
        <v>0</v>
      </c>
      <c r="L65" s="83">
        <v>3012</v>
      </c>
      <c r="M65" s="83">
        <v>1302</v>
      </c>
      <c r="N65" s="82">
        <f t="shared" si="5"/>
        <v>4314</v>
      </c>
      <c r="O65" s="111"/>
      <c r="P65" s="82"/>
      <c r="Q65" s="82"/>
      <c r="R65" s="82"/>
      <c r="S65" s="84"/>
      <c r="T65" s="85"/>
      <c r="U65" s="86"/>
      <c r="V65" s="87"/>
      <c r="W65" s="87"/>
      <c r="X65" s="85"/>
      <c r="Y65" s="87"/>
    </row>
    <row r="66" spans="2:25" s="88" customFormat="1" ht="39" customHeight="1" x14ac:dyDescent="0.2">
      <c r="B66" s="110" t="s">
        <v>198</v>
      </c>
      <c r="C66" s="78" t="s">
        <v>132</v>
      </c>
      <c r="D66" s="78"/>
      <c r="E66" s="135" t="s">
        <v>133</v>
      </c>
      <c r="F66" s="80">
        <v>1743</v>
      </c>
      <c r="G66" s="81">
        <v>0</v>
      </c>
      <c r="H66" s="81">
        <v>0</v>
      </c>
      <c r="I66" s="82">
        <f t="shared" si="12"/>
        <v>0</v>
      </c>
      <c r="J66" s="82">
        <f t="shared" si="13"/>
        <v>1743</v>
      </c>
      <c r="K66" s="83">
        <v>0</v>
      </c>
      <c r="L66" s="83">
        <v>1743</v>
      </c>
      <c r="M66" s="83">
        <v>0</v>
      </c>
      <c r="N66" s="82">
        <f t="shared" si="5"/>
        <v>1743</v>
      </c>
      <c r="O66" s="136"/>
      <c r="P66" s="137"/>
      <c r="Q66" s="136"/>
      <c r="R66" s="137"/>
      <c r="S66" s="84"/>
      <c r="T66" s="137"/>
      <c r="U66" s="137"/>
      <c r="V66" s="137"/>
      <c r="W66" s="137"/>
      <c r="X66" s="137"/>
      <c r="Y66" s="137"/>
    </row>
    <row r="67" spans="2:25" s="69" customFormat="1" ht="39" customHeight="1" x14ac:dyDescent="0.2">
      <c r="B67" s="54" t="s">
        <v>210</v>
      </c>
      <c r="C67" s="61" t="s">
        <v>131</v>
      </c>
      <c r="D67" s="61"/>
      <c r="E67" s="134" t="s">
        <v>133</v>
      </c>
      <c r="F67" s="62">
        <v>0</v>
      </c>
      <c r="G67" s="63">
        <v>0</v>
      </c>
      <c r="H67" s="63">
        <v>0</v>
      </c>
      <c r="I67" s="64">
        <f t="shared" si="12"/>
        <v>0</v>
      </c>
      <c r="J67" s="64">
        <f t="shared" si="13"/>
        <v>0</v>
      </c>
      <c r="K67" s="65">
        <v>0</v>
      </c>
      <c r="L67" s="65">
        <v>0</v>
      </c>
      <c r="M67" s="65">
        <v>0</v>
      </c>
      <c r="N67" s="64">
        <f t="shared" si="5"/>
        <v>0</v>
      </c>
      <c r="O67" s="46"/>
      <c r="P67" s="51"/>
      <c r="Q67" s="46"/>
      <c r="R67" s="51"/>
      <c r="S67" s="67"/>
      <c r="T67" s="51"/>
      <c r="U67" s="51"/>
      <c r="V67" s="51"/>
      <c r="W67" s="51"/>
      <c r="X67" s="51"/>
      <c r="Y67" s="51"/>
    </row>
    <row r="68" spans="2:25" s="88" customFormat="1" ht="39" customHeight="1" x14ac:dyDescent="0.2">
      <c r="B68" s="110" t="s">
        <v>199</v>
      </c>
      <c r="C68" s="78" t="s">
        <v>129</v>
      </c>
      <c r="D68" s="78"/>
      <c r="E68" s="135" t="s">
        <v>85</v>
      </c>
      <c r="F68" s="80">
        <v>55562</v>
      </c>
      <c r="G68" s="81">
        <v>0</v>
      </c>
      <c r="H68" s="81">
        <v>0</v>
      </c>
      <c r="I68" s="82">
        <f t="shared" si="12"/>
        <v>0</v>
      </c>
      <c r="J68" s="82">
        <f t="shared" si="13"/>
        <v>55562</v>
      </c>
      <c r="K68" s="83">
        <v>55562</v>
      </c>
      <c r="L68" s="83">
        <v>0</v>
      </c>
      <c r="M68" s="83">
        <v>0</v>
      </c>
      <c r="N68" s="82">
        <f t="shared" si="5"/>
        <v>55562</v>
      </c>
      <c r="O68" s="136"/>
      <c r="P68" s="137"/>
      <c r="Q68" s="136"/>
      <c r="R68" s="137"/>
      <c r="S68" s="84"/>
      <c r="T68" s="137"/>
      <c r="U68" s="137"/>
      <c r="V68" s="137"/>
      <c r="W68" s="137"/>
      <c r="X68" s="137"/>
      <c r="Y68" s="137"/>
    </row>
    <row r="69" spans="2:25" s="88" customFormat="1" ht="39" customHeight="1" x14ac:dyDescent="0.2">
      <c r="B69" s="110" t="s">
        <v>200</v>
      </c>
      <c r="C69" s="78" t="s">
        <v>130</v>
      </c>
      <c r="D69" s="78"/>
      <c r="E69" s="135" t="s">
        <v>85</v>
      </c>
      <c r="F69" s="80">
        <v>15302</v>
      </c>
      <c r="G69" s="81">
        <v>0</v>
      </c>
      <c r="H69" s="81">
        <v>0</v>
      </c>
      <c r="I69" s="82">
        <f t="shared" si="12"/>
        <v>0</v>
      </c>
      <c r="J69" s="82">
        <f t="shared" si="13"/>
        <v>15302</v>
      </c>
      <c r="K69" s="83">
        <v>15302</v>
      </c>
      <c r="L69" s="83">
        <v>0</v>
      </c>
      <c r="M69" s="83">
        <v>0</v>
      </c>
      <c r="N69" s="82">
        <f t="shared" si="5"/>
        <v>15302</v>
      </c>
      <c r="O69" s="136"/>
      <c r="P69" s="137"/>
      <c r="Q69" s="136"/>
      <c r="R69" s="137"/>
      <c r="S69" s="84"/>
      <c r="T69" s="137"/>
      <c r="U69" s="137"/>
      <c r="V69" s="137"/>
      <c r="W69" s="137"/>
      <c r="X69" s="137"/>
      <c r="Y69" s="137"/>
    </row>
    <row r="70" spans="2:25" s="88" customFormat="1" ht="39" customHeight="1" x14ac:dyDescent="0.2">
      <c r="B70" s="76" t="s">
        <v>211</v>
      </c>
      <c r="C70" s="78" t="s">
        <v>130</v>
      </c>
      <c r="D70" s="78"/>
      <c r="E70" s="135" t="s">
        <v>134</v>
      </c>
      <c r="F70" s="80">
        <v>0</v>
      </c>
      <c r="G70" s="81">
        <v>0</v>
      </c>
      <c r="H70" s="81">
        <v>0</v>
      </c>
      <c r="I70" s="82">
        <f t="shared" si="12"/>
        <v>0</v>
      </c>
      <c r="J70" s="82">
        <f t="shared" si="13"/>
        <v>0</v>
      </c>
      <c r="K70" s="83">
        <v>0</v>
      </c>
      <c r="L70" s="83">
        <v>0</v>
      </c>
      <c r="M70" s="83">
        <v>0</v>
      </c>
      <c r="N70" s="82">
        <f t="shared" si="5"/>
        <v>0</v>
      </c>
      <c r="O70" s="136"/>
      <c r="P70" s="137"/>
      <c r="Q70" s="136"/>
      <c r="R70" s="137"/>
      <c r="S70" s="84"/>
      <c r="T70" s="137"/>
      <c r="U70" s="138"/>
      <c r="V70" s="137"/>
      <c r="W70" s="137"/>
      <c r="X70" s="137"/>
      <c r="Y70" s="137"/>
    </row>
  </sheetData>
  <autoFilter ref="B5:Y70"/>
  <mergeCells count="1">
    <mergeCell ref="K4:M4"/>
  </mergeCells>
  <conditionalFormatting sqref="S45:S60 S63 S7:S35">
    <cfRule type="cellIs" dxfId="8" priority="11" stopIfTrue="1" operator="lessThan">
      <formula>6.1</formula>
    </cfRule>
  </conditionalFormatting>
  <conditionalFormatting sqref="S37:S44">
    <cfRule type="cellIs" dxfId="7" priority="10" stopIfTrue="1" operator="lessThan">
      <formula>6.1</formula>
    </cfRule>
  </conditionalFormatting>
  <conditionalFormatting sqref="S64">
    <cfRule type="cellIs" dxfId="6" priority="9" stopIfTrue="1" operator="lessThan">
      <formula>6.1</formula>
    </cfRule>
  </conditionalFormatting>
  <conditionalFormatting sqref="S65:S69">
    <cfRule type="cellIs" dxfId="5" priority="8" stopIfTrue="1" operator="lessThan">
      <formula>6.1</formula>
    </cfRule>
  </conditionalFormatting>
  <conditionalFormatting sqref="S61">
    <cfRule type="cellIs" dxfId="4" priority="7" stopIfTrue="1" operator="lessThan">
      <formula>6.1</formula>
    </cfRule>
  </conditionalFormatting>
  <conditionalFormatting sqref="S36">
    <cfRule type="cellIs" dxfId="3" priority="6" stopIfTrue="1" operator="lessThan">
      <formula>6.1</formula>
    </cfRule>
  </conditionalFormatting>
  <conditionalFormatting sqref="S62">
    <cfRule type="cellIs" dxfId="2" priority="5" stopIfTrue="1" operator="lessThan">
      <formula>6.1</formula>
    </cfRule>
  </conditionalFormatting>
  <conditionalFormatting sqref="S70">
    <cfRule type="cellIs" dxfId="1" priority="4" stopIfTrue="1" operator="lessThan">
      <formula>6.1</formula>
    </cfRule>
  </conditionalFormatting>
  <conditionalFormatting sqref="S6">
    <cfRule type="cellIs" dxfId="0" priority="1" stopIfTrue="1" operator="lessThan">
      <formula>6.1</formula>
    </cfRule>
  </conditionalFormatting>
  <pageMargins left="0.25" right="0.25" top="0.75" bottom="0.75" header="0.3" footer="0.3"/>
  <pageSetup scale="64" orientation="landscape" r:id="rId1"/>
  <headerFooter>
    <oddFooter>Page &amp;P of &amp;N</oddFooter>
  </headerFooter>
  <colBreaks count="1" manualBreakCount="1">
    <brk id="19" max="6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1. ARVs and OIs</vt:lpstr>
      <vt:lpstr>'1. ARVs and OIs'!Print_Area</vt:lpstr>
      <vt:lpstr>'1. ARVs and OIs'!Print_Titles</vt:lpstr>
    </vt:vector>
  </TitlesOfParts>
  <Company>Phillips Healthcare Services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akeyo ongare</dc:creator>
  <cp:lastModifiedBy>ALPHY</cp:lastModifiedBy>
  <cp:lastPrinted>2018-11-05T13:32:40Z</cp:lastPrinted>
  <dcterms:created xsi:type="dcterms:W3CDTF">2012-06-04T07:46:25Z</dcterms:created>
  <dcterms:modified xsi:type="dcterms:W3CDTF">2019-03-14T13:10:08Z</dcterms:modified>
</cp:coreProperties>
</file>