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00" windowHeight="9735"/>
  </bookViews>
  <sheets>
    <sheet name="FeuilCalcul" sheetId="2" r:id="rId1"/>
    <sheet name="FeuilVérif" sheetId="1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O48" i="2" l="1"/>
  <c r="O45" i="2"/>
  <c r="O42" i="2"/>
  <c r="O39" i="2"/>
  <c r="O36" i="2"/>
  <c r="O33" i="2"/>
  <c r="O30" i="2"/>
  <c r="O27" i="2"/>
  <c r="O24" i="2"/>
  <c r="O21" i="2"/>
  <c r="O18" i="2"/>
  <c r="O15" i="2"/>
  <c r="O12" i="2"/>
  <c r="O9" i="2"/>
  <c r="O6" i="2"/>
  <c r="O3" i="2"/>
  <c r="L6" i="1" l="1"/>
  <c r="U48" i="2"/>
  <c r="T48" i="2"/>
  <c r="S48" i="2"/>
  <c r="P48" i="2"/>
  <c r="N47" i="2"/>
  <c r="U45" i="2"/>
  <c r="T45" i="2"/>
  <c r="S45" i="2"/>
  <c r="P45" i="2"/>
  <c r="N44" i="2"/>
  <c r="Z45" i="2" s="1"/>
  <c r="U42" i="2"/>
  <c r="T42" i="2"/>
  <c r="S42" i="2"/>
  <c r="P42" i="2"/>
  <c r="N41" i="2"/>
  <c r="U39" i="2"/>
  <c r="T39" i="2"/>
  <c r="S39" i="2"/>
  <c r="P39" i="2"/>
  <c r="N38" i="2"/>
  <c r="U36" i="2"/>
  <c r="T36" i="2"/>
  <c r="S36" i="2"/>
  <c r="P36" i="2"/>
  <c r="N35" i="2"/>
  <c r="U33" i="2"/>
  <c r="T33" i="2"/>
  <c r="S33" i="2"/>
  <c r="P33" i="2"/>
  <c r="N32" i="2"/>
  <c r="U30" i="2"/>
  <c r="T30" i="2"/>
  <c r="S30" i="2"/>
  <c r="P30" i="2"/>
  <c r="N29" i="2"/>
  <c r="U27" i="2"/>
  <c r="T27" i="2"/>
  <c r="S27" i="2"/>
  <c r="P27" i="2"/>
  <c r="N26" i="2"/>
  <c r="U24" i="2"/>
  <c r="T24" i="2"/>
  <c r="S24" i="2"/>
  <c r="P24" i="2"/>
  <c r="N23" i="2"/>
  <c r="U21" i="2"/>
  <c r="T21" i="2"/>
  <c r="S21" i="2"/>
  <c r="P21" i="2"/>
  <c r="N20" i="2"/>
  <c r="U18" i="2"/>
  <c r="T18" i="2"/>
  <c r="S18" i="2"/>
  <c r="P18" i="2"/>
  <c r="N17" i="2"/>
  <c r="Z18" i="2" s="1"/>
  <c r="U15" i="2"/>
  <c r="T15" i="2"/>
  <c r="S15" i="2"/>
  <c r="P15" i="2"/>
  <c r="N14" i="2"/>
  <c r="Z15" i="2" s="1"/>
  <c r="U12" i="2"/>
  <c r="T12" i="2"/>
  <c r="S12" i="2"/>
  <c r="P12" i="2"/>
  <c r="N11" i="2"/>
  <c r="U9" i="2"/>
  <c r="T9" i="2"/>
  <c r="S9" i="2"/>
  <c r="P9" i="2"/>
  <c r="N8" i="2"/>
  <c r="U6" i="2"/>
  <c r="T6" i="2"/>
  <c r="S6" i="2"/>
  <c r="P6" i="2"/>
  <c r="N5" i="2"/>
  <c r="U3" i="2"/>
  <c r="T3" i="2"/>
  <c r="S3" i="2"/>
  <c r="P3" i="2"/>
  <c r="N2" i="2"/>
  <c r="Z3" i="2" s="1"/>
  <c r="AA3" i="2" l="1"/>
  <c r="N12" i="2"/>
  <c r="Q12" i="2" s="1"/>
  <c r="R12" i="2" s="1"/>
  <c r="N18" i="2"/>
  <c r="Q18" i="2" s="1"/>
  <c r="R18" i="2" s="1"/>
  <c r="N24" i="2"/>
  <c r="Q24" i="2" s="1"/>
  <c r="R24" i="2" s="1"/>
  <c r="N36" i="2"/>
  <c r="Q36" i="2" s="1"/>
  <c r="R36" i="2" s="1"/>
  <c r="N48" i="2"/>
  <c r="Q48" i="2" s="1"/>
  <c r="R48" i="2" s="1"/>
  <c r="N6" i="2"/>
  <c r="Q6" i="2" s="1"/>
  <c r="R6" i="2" s="1"/>
  <c r="N9" i="2"/>
  <c r="Q9" i="2" s="1"/>
  <c r="R9" i="2" s="1"/>
  <c r="N15" i="2"/>
  <c r="Q15" i="2" s="1"/>
  <c r="R15" i="2" s="1"/>
  <c r="N21" i="2"/>
  <c r="Q21" i="2" s="1"/>
  <c r="R21" i="2" s="1"/>
  <c r="N27" i="2"/>
  <c r="Q27" i="2" s="1"/>
  <c r="R27" i="2" s="1"/>
  <c r="N30" i="2"/>
  <c r="Q30" i="2" s="1"/>
  <c r="R30" i="2" s="1"/>
  <c r="N33" i="2"/>
  <c r="Q33" i="2" s="1"/>
  <c r="R33" i="2" s="1"/>
  <c r="N39" i="2"/>
  <c r="Q39" i="2" s="1"/>
  <c r="R39" i="2" s="1"/>
  <c r="N42" i="2"/>
  <c r="Q42" i="2" s="1"/>
  <c r="R42" i="2" s="1"/>
  <c r="N45" i="2"/>
  <c r="Q45" i="2" s="1"/>
  <c r="R45" i="2" s="1"/>
  <c r="W6" i="2"/>
  <c r="W9" i="2"/>
  <c r="W12" i="2"/>
  <c r="W15" i="2"/>
  <c r="W18" i="2"/>
  <c r="W21" i="2"/>
  <c r="W24" i="2"/>
  <c r="W27" i="2"/>
  <c r="W30" i="2"/>
  <c r="W33" i="2"/>
  <c r="W36" i="2"/>
  <c r="W39" i="2"/>
  <c r="W42" i="2"/>
  <c r="W45" i="2"/>
  <c r="W48" i="2"/>
  <c r="W3" i="2"/>
  <c r="N3" i="2"/>
  <c r="Q3" i="2" s="1"/>
  <c r="R3" i="2" s="1"/>
  <c r="L32" i="1"/>
  <c r="L30" i="1"/>
  <c r="L28" i="1"/>
  <c r="L26" i="1"/>
  <c r="L24" i="1"/>
  <c r="L22" i="1"/>
  <c r="L20" i="1"/>
  <c r="L18" i="1"/>
  <c r="L16" i="1"/>
  <c r="L14" i="1"/>
  <c r="L15" i="1" s="1"/>
  <c r="N15" i="1" s="1"/>
  <c r="O15" i="1" s="1"/>
  <c r="L12" i="1"/>
  <c r="Z13" i="1" s="1"/>
  <c r="L10" i="1"/>
  <c r="L8" i="1"/>
  <c r="L4" i="1"/>
  <c r="L2" i="1"/>
  <c r="Z3" i="1" s="1"/>
  <c r="L31" i="1"/>
  <c r="N31" i="1" s="1"/>
  <c r="O31" i="1" s="1"/>
  <c r="L5" i="1"/>
  <c r="N5" i="1" s="1"/>
  <c r="O5" i="1" s="1"/>
  <c r="R33" i="1"/>
  <c r="Q33" i="1"/>
  <c r="P33" i="1"/>
  <c r="R31" i="1"/>
  <c r="Q31" i="1"/>
  <c r="P31" i="1"/>
  <c r="R29" i="1"/>
  <c r="Q29" i="1"/>
  <c r="P29" i="1"/>
  <c r="R27" i="1"/>
  <c r="Q27" i="1"/>
  <c r="P27" i="1"/>
  <c r="R25" i="1"/>
  <c r="Q25" i="1"/>
  <c r="P25" i="1"/>
  <c r="R23" i="1"/>
  <c r="Q23" i="1"/>
  <c r="P23" i="1"/>
  <c r="R21" i="1"/>
  <c r="Q21" i="1"/>
  <c r="P21" i="1"/>
  <c r="R19" i="1"/>
  <c r="Q19" i="1"/>
  <c r="P19" i="1"/>
  <c r="T19" i="1" s="1"/>
  <c r="R17" i="1"/>
  <c r="Q17" i="1"/>
  <c r="P17" i="1"/>
  <c r="R15" i="1"/>
  <c r="Q15" i="1"/>
  <c r="P15" i="1"/>
  <c r="R13" i="1"/>
  <c r="Q13" i="1"/>
  <c r="P13" i="1"/>
  <c r="R11" i="1"/>
  <c r="Q11" i="1"/>
  <c r="P11" i="1"/>
  <c r="R9" i="1"/>
  <c r="Q9" i="1"/>
  <c r="P9" i="1"/>
  <c r="R7" i="1"/>
  <c r="Q7" i="1"/>
  <c r="P7" i="1"/>
  <c r="R3" i="1"/>
  <c r="Q3" i="1"/>
  <c r="P3" i="1"/>
  <c r="R5" i="1"/>
  <c r="Q5" i="1"/>
  <c r="P5" i="1"/>
  <c r="M3" i="1"/>
  <c r="M5" i="1"/>
  <c r="U5" i="1" s="1"/>
  <c r="M7" i="1"/>
  <c r="M9" i="1"/>
  <c r="M11" i="1"/>
  <c r="M13" i="1"/>
  <c r="M15" i="1"/>
  <c r="M17" i="1"/>
  <c r="M19" i="1"/>
  <c r="U19" i="1" s="1"/>
  <c r="M21" i="1"/>
  <c r="M23" i="1"/>
  <c r="M25" i="1"/>
  <c r="U25" i="1" s="1"/>
  <c r="M27" i="1"/>
  <c r="U27" i="1" s="1"/>
  <c r="M29" i="1"/>
  <c r="M31" i="1"/>
  <c r="M33" i="1"/>
  <c r="U33" i="1" s="1"/>
  <c r="L33" i="1"/>
  <c r="N33" i="1" s="1"/>
  <c r="O33" i="1" s="1"/>
  <c r="Z24" i="2" l="1"/>
  <c r="Z9" i="2"/>
  <c r="Z30" i="2"/>
  <c r="Z42" i="2"/>
  <c r="Z6" i="2"/>
  <c r="Z12" i="2"/>
  <c r="Z48" i="2"/>
  <c r="Z33" i="2"/>
  <c r="Z39" i="2"/>
  <c r="Z36" i="2"/>
  <c r="Z21" i="2"/>
  <c r="Z27" i="2"/>
  <c r="AA42" i="2"/>
  <c r="AA27" i="2"/>
  <c r="AA18" i="2"/>
  <c r="T29" i="1"/>
  <c r="X6" i="2"/>
  <c r="AA6" i="2" s="1"/>
  <c r="X39" i="2"/>
  <c r="AA39" i="2" s="1"/>
  <c r="X15" i="2"/>
  <c r="AA15" i="2" s="1"/>
  <c r="X48" i="2"/>
  <c r="AA48" i="2" s="1"/>
  <c r="X36" i="2"/>
  <c r="AA36" i="2" s="1"/>
  <c r="X27" i="2"/>
  <c r="X18" i="2"/>
  <c r="X42" i="2"/>
  <c r="X12" i="2"/>
  <c r="AA12" i="2" s="1"/>
  <c r="X21" i="2"/>
  <c r="AA21" i="2" s="1"/>
  <c r="X9" i="2"/>
  <c r="AA9" i="2" s="1"/>
  <c r="X30" i="2"/>
  <c r="AA30" i="2" s="1"/>
  <c r="X33" i="2"/>
  <c r="AA33" i="2" s="1"/>
  <c r="X45" i="2"/>
  <c r="AA45" i="2" s="1"/>
  <c r="X3" i="2"/>
  <c r="X24" i="2"/>
  <c r="AA24" i="2" s="1"/>
  <c r="T13" i="1"/>
  <c r="U15" i="1"/>
  <c r="T23" i="1"/>
  <c r="Z5" i="1"/>
  <c r="Z31" i="1"/>
  <c r="L13" i="1"/>
  <c r="N13" i="1" s="1"/>
  <c r="O13" i="1" s="1"/>
  <c r="Y13" i="1"/>
  <c r="Y15" i="1"/>
  <c r="L17" i="1"/>
  <c r="N17" i="1" s="1"/>
  <c r="O17" i="1" s="1"/>
  <c r="L21" i="1"/>
  <c r="N21" i="1" s="1"/>
  <c r="O21" i="1" s="1"/>
  <c r="L23" i="1"/>
  <c r="N23" i="1" s="1"/>
  <c r="O23" i="1" s="1"/>
  <c r="L19" i="1"/>
  <c r="N19" i="1" s="1"/>
  <c r="O19" i="1" s="1"/>
  <c r="Y3" i="1"/>
  <c r="Y5" i="1"/>
  <c r="T7" i="1"/>
  <c r="Y31" i="1"/>
  <c r="T15" i="1"/>
  <c r="T9" i="1"/>
  <c r="T25" i="1"/>
  <c r="Y33" i="1"/>
  <c r="T21" i="1"/>
  <c r="L25" i="1"/>
  <c r="N25" i="1" s="1"/>
  <c r="O25" i="1" s="1"/>
  <c r="L3" i="1"/>
  <c r="N3" i="1" s="1"/>
  <c r="O3" i="1" s="1"/>
  <c r="T17" i="1"/>
  <c r="T27" i="1"/>
  <c r="T11" i="1"/>
  <c r="U31" i="1"/>
  <c r="L27" i="1"/>
  <c r="N27" i="1" s="1"/>
  <c r="O27" i="1" s="1"/>
  <c r="T5" i="1"/>
  <c r="L11" i="1"/>
  <c r="N11" i="1" s="1"/>
  <c r="U11" i="1" s="1"/>
  <c r="L29" i="1"/>
  <c r="N29" i="1" s="1"/>
  <c r="L7" i="1"/>
  <c r="N7" i="1" s="1"/>
  <c r="T33" i="1"/>
  <c r="Z33" i="1" s="1"/>
  <c r="L9" i="1"/>
  <c r="N9" i="1" s="1"/>
  <c r="T31" i="1"/>
  <c r="T3" i="1"/>
  <c r="Z15" i="1" l="1"/>
  <c r="Z27" i="1"/>
  <c r="Z25" i="1"/>
  <c r="Z17" i="1"/>
  <c r="U13" i="1"/>
  <c r="Y27" i="1"/>
  <c r="Z11" i="1"/>
  <c r="U17" i="1"/>
  <c r="Z19" i="1"/>
  <c r="Y21" i="1"/>
  <c r="Y19" i="1"/>
  <c r="Y25" i="1"/>
  <c r="Y17" i="1"/>
  <c r="U9" i="1"/>
  <c r="O9" i="1"/>
  <c r="Y9" i="1" s="1"/>
  <c r="U21" i="1"/>
  <c r="Z21" i="1" s="1"/>
  <c r="Y23" i="1"/>
  <c r="U7" i="1"/>
  <c r="O7" i="1"/>
  <c r="Y7" i="1" s="1"/>
  <c r="U29" i="1"/>
  <c r="O29" i="1"/>
  <c r="Y29" i="1" s="1"/>
  <c r="U3" i="1"/>
  <c r="X3" i="1" s="1"/>
  <c r="U23" i="1"/>
  <c r="Z23" i="1" s="1"/>
  <c r="O11" i="1"/>
  <c r="W3" i="1"/>
  <c r="Z29" i="1" l="1"/>
  <c r="Z9" i="1"/>
  <c r="Z7" i="1"/>
  <c r="Y11" i="1"/>
</calcChain>
</file>

<file path=xl/sharedStrings.xml><?xml version="1.0" encoding="utf-8"?>
<sst xmlns="http://schemas.openxmlformats.org/spreadsheetml/2006/main" count="397" uniqueCount="71">
  <si>
    <t>Sample File</t>
  </si>
  <si>
    <t>Sample Name</t>
  </si>
  <si>
    <t>Marker</t>
  </si>
  <si>
    <t>Allele 1</t>
  </si>
  <si>
    <t>Allele 2</t>
  </si>
  <si>
    <t>Allele 3</t>
  </si>
  <si>
    <t>Height 1</t>
  </si>
  <si>
    <t>Height 2</t>
  </si>
  <si>
    <t>Height 3</t>
  </si>
  <si>
    <t>2-172673_B01_2018-03-16-08-23-06.fsa</t>
  </si>
  <si>
    <t>2-172673</t>
  </si>
  <si>
    <t>AMEL</t>
  </si>
  <si>
    <t>X</t>
  </si>
  <si>
    <t>3-90-10_C01_2018-03-16-08-23-06.fsa</t>
  </si>
  <si>
    <t>3-90-10</t>
  </si>
  <si>
    <t>CSF1PO</t>
  </si>
  <si>
    <t>D13S317</t>
  </si>
  <si>
    <t>D16S539</t>
  </si>
  <si>
    <t>D18S51</t>
  </si>
  <si>
    <t>D21S11</t>
  </si>
  <si>
    <t>D3S1358</t>
  </si>
  <si>
    <t>D5S818</t>
  </si>
  <si>
    <t>D7S820</t>
  </si>
  <si>
    <t>D8S1179</t>
  </si>
  <si>
    <t>FGA</t>
  </si>
  <si>
    <t>Penta_D</t>
  </si>
  <si>
    <t>Penta_E</t>
  </si>
  <si>
    <t>TH01</t>
  </si>
  <si>
    <t>TPOX</t>
  </si>
  <si>
    <t>vWA</t>
  </si>
  <si>
    <t>Mère</t>
  </si>
  <si>
    <t>DPN</t>
  </si>
  <si>
    <t>Origine</t>
  </si>
  <si>
    <t>Mère non informative</t>
  </si>
  <si>
    <t>Contamination HTZ</t>
  </si>
  <si>
    <t>Contamination HOMO/HTZ ?</t>
  </si>
  <si>
    <t>Allèle paternel</t>
  </si>
  <si>
    <t>Allele1 COMMUN</t>
  </si>
  <si>
    <t>ALLELE2 COMMUN</t>
  </si>
  <si>
    <t>ALLELE3 COMMUN</t>
  </si>
  <si>
    <t>Allele contaminé</t>
  </si>
  <si>
    <t>Resultat</t>
  </si>
  <si>
    <t>Formule HMZ</t>
  </si>
  <si>
    <t>Formule HTZ</t>
  </si>
  <si>
    <t>HTZ non informatif</t>
  </si>
  <si>
    <t>echo</t>
  </si>
  <si>
    <t>Valeur</t>
  </si>
  <si>
    <t>Echo</t>
  </si>
  <si>
    <t>HMZ non contaminé</t>
  </si>
  <si>
    <t>Père</t>
  </si>
  <si>
    <t>Absence de contamination</t>
  </si>
  <si>
    <t>Concordance des ADN</t>
  </si>
  <si>
    <t>OK</t>
  </si>
  <si>
    <t>PAS OK</t>
  </si>
  <si>
    <t>Nombre de marqueurs informatifs non contaminés</t>
  </si>
  <si>
    <t>Nombre de marqueurs informatifs contaminés</t>
  </si>
  <si>
    <t>Moyenne du % de contamination</t>
  </si>
  <si>
    <t>CONCLUSION</t>
  </si>
  <si>
    <t>Fœtus non contaminé</t>
  </si>
  <si>
    <t>Fœtus contaminé</t>
  </si>
  <si>
    <t>Résultats</t>
  </si>
  <si>
    <t>Non informatif car dans l'écho</t>
  </si>
  <si>
    <t>1-191072_A07_2019-01-29-04-48-15.fsa</t>
  </si>
  <si>
    <t>1-191072</t>
  </si>
  <si>
    <t>2-191310_B07_2019-01-29-04-48-15.fsa</t>
  </si>
  <si>
    <t>2-191310</t>
  </si>
  <si>
    <t>3-190312_C07_2019-01-29-04-48-15.fsa</t>
  </si>
  <si>
    <t>3-190312</t>
  </si>
  <si>
    <t>Y</t>
  </si>
  <si>
    <t>x</t>
  </si>
  <si>
    <t>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</si>
</sst>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5"/>
  <sheetViews>
    <sheetView tabSelected="1" topLeftCell="A2" zoomScale="90" zoomScaleNormal="90" workbookViewId="0">
      <selection activeCell="AC48" sqref="AC48"/>
    </sheetView>
  </sheetViews>
  <sheetFormatPr baseColWidth="10" defaultRowHeight="15" x14ac:dyDescent="0.25"/>
  <cols>
    <col min="1" max="1" width="7.5703125" style="25" bestFit="1" customWidth="1"/>
    <col min="2" max="3" width="11.42578125" style="25"/>
    <col min="4" max="4" width="10.28515625" style="25" customWidth="1"/>
    <col min="5" max="5" width="8.42578125" style="25" customWidth="1"/>
    <col min="6" max="7" width="10" style="25" customWidth="1"/>
    <col min="8" max="8" width="8.42578125" style="25" customWidth="1"/>
    <col min="9" max="9" width="8.140625" style="25" customWidth="1"/>
    <col min="10" max="10" width="8.28515625" style="25" customWidth="1"/>
    <col min="11" max="11" width="4.5703125" style="25" customWidth="1"/>
    <col min="12" max="12" width="5.140625" style="25" customWidth="1"/>
    <col min="13" max="25" width="11.42578125" style="25" hidden="1" customWidth="1"/>
    <col min="26" max="26" width="85" style="32" bestFit="1" customWidth="1"/>
    <col min="27" max="27" width="7.5703125" style="32" customWidth="1"/>
    <col min="28" max="28" width="10.140625" style="25" customWidth="1"/>
    <col min="29" max="29" width="13.5703125" style="25" customWidth="1"/>
    <col min="30" max="16384" width="11.42578125" style="25"/>
  </cols>
  <sheetData>
    <row r="1" spans="1:29" ht="60" x14ac:dyDescent="0.25">
      <c r="A1" s="19" t="s">
        <v>32</v>
      </c>
      <c r="B1" s="19" t="s">
        <v>0</v>
      </c>
      <c r="C1" s="19" t="s">
        <v>1</v>
      </c>
      <c r="D1" s="19" t="s">
        <v>2</v>
      </c>
      <c r="E1" s="19" t="s">
        <v>3</v>
      </c>
      <c r="F1" s="33" t="s">
        <v>4</v>
      </c>
      <c r="G1" s="33" t="s">
        <v>5</v>
      </c>
      <c r="H1" s="19" t="s">
        <v>6</v>
      </c>
      <c r="I1" s="19" t="s">
        <v>7</v>
      </c>
      <c r="J1" s="19" t="s">
        <v>8</v>
      </c>
      <c r="K1" s="34"/>
      <c r="L1" s="34"/>
      <c r="M1" s="34"/>
      <c r="N1" s="20" t="s">
        <v>33</v>
      </c>
      <c r="O1" s="23" t="s">
        <v>48</v>
      </c>
      <c r="P1" s="21" t="s">
        <v>34</v>
      </c>
      <c r="Q1" s="22" t="s">
        <v>35</v>
      </c>
      <c r="R1" s="23" t="s">
        <v>44</v>
      </c>
      <c r="S1" s="23" t="s">
        <v>37</v>
      </c>
      <c r="T1" s="23" t="s">
        <v>38</v>
      </c>
      <c r="U1" s="23" t="s">
        <v>39</v>
      </c>
      <c r="V1" s="23"/>
      <c r="W1" s="23" t="s">
        <v>36</v>
      </c>
      <c r="X1" s="23" t="s">
        <v>40</v>
      </c>
      <c r="Y1" s="21"/>
      <c r="Z1" s="27" t="s">
        <v>60</v>
      </c>
      <c r="AA1" s="27" t="s">
        <v>46</v>
      </c>
      <c r="AB1" s="45" t="s">
        <v>61</v>
      </c>
      <c r="AC1" s="38" t="s">
        <v>50</v>
      </c>
    </row>
    <row r="2" spans="1:29" x14ac:dyDescent="0.25">
      <c r="A2" s="24" t="s">
        <v>30</v>
      </c>
      <c r="B2" s="35" t="s">
        <v>62</v>
      </c>
      <c r="C2" s="35" t="s">
        <v>63</v>
      </c>
      <c r="D2" s="35" t="s">
        <v>11</v>
      </c>
      <c r="E2" s="35" t="s">
        <v>12</v>
      </c>
      <c r="F2" s="35"/>
      <c r="G2" s="35"/>
      <c r="H2" s="35">
        <v>29890</v>
      </c>
      <c r="I2" s="35"/>
      <c r="J2" s="35"/>
      <c r="K2" s="36"/>
      <c r="L2" s="36"/>
      <c r="M2" s="36"/>
      <c r="N2" s="25">
        <f>IF(ISBLANK(I2),0,1)</f>
        <v>0</v>
      </c>
      <c r="Z2" s="30"/>
      <c r="AA2" s="30"/>
      <c r="AB2" s="24"/>
      <c r="AC2" s="39"/>
    </row>
    <row r="3" spans="1:29" x14ac:dyDescent="0.25">
      <c r="A3" s="24" t="s">
        <v>31</v>
      </c>
      <c r="B3" s="35" t="s">
        <v>64</v>
      </c>
      <c r="C3" s="35" t="s">
        <v>65</v>
      </c>
      <c r="D3" s="35" t="s">
        <v>11</v>
      </c>
      <c r="E3" s="35" t="s">
        <v>12</v>
      </c>
      <c r="F3" s="35"/>
      <c r="G3" s="35"/>
      <c r="H3" s="35">
        <v>23795</v>
      </c>
      <c r="I3" s="35"/>
      <c r="J3" s="35"/>
      <c r="K3" s="36"/>
      <c r="L3" s="36"/>
      <c r="M3" s="36"/>
      <c r="N3" s="25">
        <f>N2</f>
        <v>0</v>
      </c>
      <c r="O3" s="25">
        <f>IF(ISBLANK(I3),1,0)</f>
        <v>1</v>
      </c>
      <c r="P3" s="25">
        <f t="shared" ref="P3:P48" si="0">IF(NOT(ISBLANK(J3)),MIN(H3:J3),0)</f>
        <v>0</v>
      </c>
      <c r="Q3" s="25">
        <f t="shared" ref="Q3:Q48" si="1">IF(OR(NOT(ISBLANK(J3)),N3=0),0,MIN(H3:I3))</f>
        <v>0</v>
      </c>
      <c r="R3" s="25">
        <f>IF(Q3=0,0,IF(MIN(H3:I3)&lt;=1/3*MAX(H3:I3),1,0))</f>
        <v>0</v>
      </c>
      <c r="S3" s="25">
        <f>IF(E3=E2,1,IF(E3=F2,1,IF(E3=G2,1,0)))</f>
        <v>1</v>
      </c>
      <c r="T3" s="25">
        <f>IF(F3=E2,1,IF(F3=F2,1,IF(F3=G2,1,0)))</f>
        <v>1</v>
      </c>
      <c r="U3" s="25">
        <f>IF(G3=E2,1,IF(G3=F2,1,IF(G3=G2,1,0)))</f>
        <v>1</v>
      </c>
      <c r="W3" s="25">
        <f>IF(N2=0,0,IF(AND(S3=1,T3=1,U3=1),MAX(H3:J3),IF(S3=0,H3,IF(T3=0,I3,IF(U3=0,J3,"ERREUR")))))</f>
        <v>0</v>
      </c>
      <c r="X3" s="25">
        <f>IF(NOT(P3=0),P3,IF(NOT(Q3=0),Q3,0))</f>
        <v>0</v>
      </c>
      <c r="Z3" s="30" t="str">
        <f>IF(N2=0,"Non Informatif: mère HMZ",IF(O3=1,"Fœtus HMZ non contaminé",IF(AND(Q3&gt;0,R3=0),"HTZ non contaminé ou Non informatif (mêmes allèles que la mère probablement) ",IF(ISBLANK(I3),"Non Contaminé",IF(NOT(ISBLANK(J3)),"HTZ Contaminé","HMZ Contaminé probablement")))))</f>
        <v>Non Informatif: mère HMZ</v>
      </c>
      <c r="AA3" s="30" t="str">
        <f>IF(N2=0,"",IF(O3=1,"",IF(AND(Q3&gt;0,R3=0),"",IF(ISBLANK(I3),"",IF(NOT(ISBLANK(J3)),ROUND(X3/(X3+W3)*100,2),ROUND(2*X3/(X3+W3)*100,2))))))</f>
        <v/>
      </c>
      <c r="AB3" s="24"/>
      <c r="AC3" s="39"/>
    </row>
    <row r="4" spans="1:29" x14ac:dyDescent="0.25">
      <c r="A4" s="24" t="s">
        <v>49</v>
      </c>
      <c r="B4" s="35" t="s">
        <v>66</v>
      </c>
      <c r="C4" s="35" t="s">
        <v>67</v>
      </c>
      <c r="D4" s="35" t="s">
        <v>11</v>
      </c>
      <c r="E4" s="35" t="s">
        <v>12</v>
      </c>
      <c r="F4" s="35" t="s">
        <v>68</v>
      </c>
      <c r="G4" s="35"/>
      <c r="H4" s="35">
        <v>11746</v>
      </c>
      <c r="I4" s="35">
        <v>12895</v>
      </c>
      <c r="J4" s="35"/>
      <c r="K4" s="36"/>
      <c r="L4" s="36"/>
      <c r="M4" s="36"/>
      <c r="Z4" s="30"/>
      <c r="AA4" s="30"/>
      <c r="AB4" s="24"/>
      <c r="AC4" s="39"/>
    </row>
    <row r="5" spans="1:29" x14ac:dyDescent="0.25">
      <c r="A5" s="24" t="s">
        <v>30</v>
      </c>
      <c r="B5" s="35" t="s">
        <v>62</v>
      </c>
      <c r="C5" s="35" t="s">
        <v>63</v>
      </c>
      <c r="D5" s="35" t="s">
        <v>15</v>
      </c>
      <c r="E5" s="35">
        <v>10</v>
      </c>
      <c r="F5" s="35">
        <v>11</v>
      </c>
      <c r="G5" s="35"/>
      <c r="H5" s="35">
        <v>8742</v>
      </c>
      <c r="I5" s="35">
        <v>6963</v>
      </c>
      <c r="J5" s="35"/>
      <c r="K5" s="36"/>
      <c r="L5" s="36"/>
      <c r="M5" s="36"/>
      <c r="N5" s="25">
        <f>IF(ISBLANK(I5),0,1)</f>
        <v>1</v>
      </c>
      <c r="Z5" s="30"/>
      <c r="AA5" s="30"/>
      <c r="AB5" s="24"/>
      <c r="AC5" s="39"/>
    </row>
    <row r="6" spans="1:29" x14ac:dyDescent="0.25">
      <c r="A6" s="24" t="s">
        <v>31</v>
      </c>
      <c r="B6" s="35" t="s">
        <v>64</v>
      </c>
      <c r="C6" s="35" t="s">
        <v>65</v>
      </c>
      <c r="D6" s="35" t="s">
        <v>15</v>
      </c>
      <c r="E6" s="35">
        <v>9</v>
      </c>
      <c r="F6" s="35">
        <v>11</v>
      </c>
      <c r="G6" s="35"/>
      <c r="H6" s="35">
        <v>6552</v>
      </c>
      <c r="I6" s="35">
        <v>5159</v>
      </c>
      <c r="J6" s="35"/>
      <c r="K6" s="36"/>
      <c r="L6" s="36"/>
      <c r="M6" s="36"/>
      <c r="N6" s="25">
        <f>N5</f>
        <v>1</v>
      </c>
      <c r="O6" s="25">
        <f>IF(ISBLANK(I6),1,0)</f>
        <v>0</v>
      </c>
      <c r="P6" s="25">
        <f t="shared" si="0"/>
        <v>0</v>
      </c>
      <c r="Q6" s="25">
        <f t="shared" si="1"/>
        <v>5159</v>
      </c>
      <c r="R6" s="25">
        <f>IF(Q6=0,0,IF(MIN(H6:I6)&lt;=1/3*MAX(H6:I6),1,0))</f>
        <v>0</v>
      </c>
      <c r="S6" s="26">
        <f>IF(E6=E5,1,IF(E6=F5,1,IF(E6=G5,1,0)))</f>
        <v>0</v>
      </c>
      <c r="T6" s="25">
        <f>IF(F6=E5,1,IF(F6=F5,1,IF(F6=G5,1,0)))</f>
        <v>1</v>
      </c>
      <c r="U6" s="25">
        <f>IF(G6=E5,1,IF(G6=F5,1,IF(G6=G5,1,0)))</f>
        <v>1</v>
      </c>
      <c r="W6" s="25">
        <f>IF(N5=0,0,IF(AND(S6=1,T6=1,U6=1),MAX(H6:J6),IF(S6=0,H6,IF(T6=0,I6,IF(U6=0,J6,"ERREUR")))))</f>
        <v>6552</v>
      </c>
      <c r="X6" s="25">
        <f>IF(NOT(P6=0),P6,IF(NOT(Q6=0),Q6,0))</f>
        <v>5159</v>
      </c>
      <c r="Z6" s="30" t="str">
        <f>IF(N5=0,"Non Informatif: mère HMZ",IF(O6=1,"Fœtus HMZ non contaminé",IF(AND(Q6&gt;0,R6=0),"HTZ non contaminé ou Non informatif (mêmes allèles que la mère probablement) ",IF(ISBLANK(I6),"Non Contaminé",IF(NOT(ISBLANK(J6)),"HTZ Contaminé","HMZ Contaminé probablement")))))</f>
        <v xml:space="preserve">HTZ non contaminé ou Non informatif (mêmes allèles que la mère probablement) </v>
      </c>
      <c r="AA6" s="30" t="str">
        <f>IF(N5=0,"",IF(O6=1,"",IF(AND(Q6&gt;0,R6=0),"",IF(ISBLANK(I6),"",IF(NOT(ISBLANK(J6)),ROUND(X6/(X6+W6)*100,2),ROUND(2*X6/(X6+W6)*100,2))))))</f>
        <v/>
      </c>
      <c r="AB6" s="24" t="s">
        <v>69</v>
      </c>
      <c r="AC6" s="39"/>
    </row>
    <row r="7" spans="1:29" x14ac:dyDescent="0.25">
      <c r="A7" s="24" t="s">
        <v>49</v>
      </c>
      <c r="B7" s="35" t="s">
        <v>66</v>
      </c>
      <c r="C7" s="35" t="s">
        <v>67</v>
      </c>
      <c r="D7" s="35" t="s">
        <v>15</v>
      </c>
      <c r="E7" s="35">
        <v>9</v>
      </c>
      <c r="F7" s="35">
        <v>10</v>
      </c>
      <c r="G7" s="35"/>
      <c r="H7" s="35">
        <v>5958</v>
      </c>
      <c r="I7" s="35">
        <v>5779</v>
      </c>
      <c r="J7" s="35"/>
      <c r="K7" s="36"/>
      <c r="L7" s="36"/>
      <c r="M7" s="36"/>
      <c r="S7" s="26"/>
      <c r="Z7" s="30"/>
      <c r="AA7" s="30"/>
      <c r="AB7" s="24"/>
      <c r="AC7" s="39"/>
    </row>
    <row r="8" spans="1:29" x14ac:dyDescent="0.25">
      <c r="A8" s="24" t="s">
        <v>30</v>
      </c>
      <c r="B8" s="35" t="s">
        <v>62</v>
      </c>
      <c r="C8" s="35" t="s">
        <v>63</v>
      </c>
      <c r="D8" s="35" t="s">
        <v>16</v>
      </c>
      <c r="E8" s="35">
        <v>11</v>
      </c>
      <c r="F8" s="35">
        <v>12</v>
      </c>
      <c r="G8" s="35"/>
      <c r="H8" s="35">
        <v>6808</v>
      </c>
      <c r="I8" s="35">
        <v>6670</v>
      </c>
      <c r="J8" s="35"/>
      <c r="K8" s="36"/>
      <c r="L8" s="36"/>
      <c r="M8" s="36"/>
      <c r="N8" s="25">
        <f>IF(ISBLANK(I8),0,1)</f>
        <v>1</v>
      </c>
      <c r="Z8" s="30"/>
      <c r="AA8" s="30"/>
      <c r="AB8" s="24"/>
      <c r="AC8" s="39"/>
    </row>
    <row r="9" spans="1:29" x14ac:dyDescent="0.25">
      <c r="A9" s="24" t="s">
        <v>31</v>
      </c>
      <c r="B9" s="35" t="s">
        <v>64</v>
      </c>
      <c r="C9" s="35" t="s">
        <v>65</v>
      </c>
      <c r="D9" s="35" t="s">
        <v>16</v>
      </c>
      <c r="E9" s="35">
        <v>11</v>
      </c>
      <c r="F9" s="35">
        <v>12</v>
      </c>
      <c r="G9" s="35"/>
      <c r="H9" s="35">
        <v>5461</v>
      </c>
      <c r="I9" s="35">
        <v>4643</v>
      </c>
      <c r="J9" s="35"/>
      <c r="K9" s="36"/>
      <c r="L9" s="36"/>
      <c r="M9" s="36"/>
      <c r="N9" s="25">
        <f>N8</f>
        <v>1</v>
      </c>
      <c r="O9" s="25">
        <f>IF(ISBLANK(I9),1,0)</f>
        <v>0</v>
      </c>
      <c r="P9" s="25">
        <f t="shared" si="0"/>
        <v>0</v>
      </c>
      <c r="Q9" s="25">
        <f t="shared" si="1"/>
        <v>4643</v>
      </c>
      <c r="R9" s="25">
        <f>IF(Q9=0,0,IF(MIN(H9:I9)&lt;=1/3*MAX(H9:I9),1,0))</f>
        <v>0</v>
      </c>
      <c r="S9" s="25">
        <f>IF(E9=E8,1,IF(E9=F8,1,IF(E9=G8,1,0)))</f>
        <v>1</v>
      </c>
      <c r="T9" s="25">
        <f>IF(F9=E8,1,IF(F9=F8,1,IF(F9=G8,1,0)))</f>
        <v>1</v>
      </c>
      <c r="U9" s="25">
        <f>IF(G9=E8,1,IF(G9=F8,1,IF(G9=G8,1,0)))</f>
        <v>1</v>
      </c>
      <c r="W9" s="25">
        <f>IF(N8=0,0,IF(AND(S9=1,T9=1,U9=1),MAX(H9:J9),IF(S9=0,H9,IF(T9=0,I9,IF(U9=0,J9,"ERREUR")))))</f>
        <v>5461</v>
      </c>
      <c r="X9" s="25">
        <f>IF(NOT(P9=0),P9,IF(NOT(Q9=0),Q9,0))</f>
        <v>4643</v>
      </c>
      <c r="Z9" s="30" t="str">
        <f>IF(N8=0,"Non Informatif: mère HMZ",IF(O9=1,"Fœtus HMZ non contaminé",IF(AND(Q9&gt;0,R9=0),"HTZ non contaminé ou Non informatif (mêmes allèles que la mère probablement) ",IF(ISBLANK(I9),"Non Contaminé",IF(NOT(ISBLANK(J9)),"HTZ Contaminé","HMZ Contaminé probablement")))))</f>
        <v xml:space="preserve">HTZ non contaminé ou Non informatif (mêmes allèles que la mère probablement) </v>
      </c>
      <c r="AA9" s="30" t="str">
        <f>IF(N8=0,"",IF(O9=1,"",IF(AND(Q9&gt;0,R9=0),"",IF(ISBLANK(I9),"",IF(NOT(ISBLANK(J9)),ROUND(X9/(X9+W9)*100,2),ROUND(2*X9/(X9+W9)*100,2))))))</f>
        <v/>
      </c>
      <c r="AB9" s="24" t="s">
        <v>70</v>
      </c>
      <c r="AC9" s="40"/>
    </row>
    <row r="10" spans="1:29" x14ac:dyDescent="0.25">
      <c r="A10" s="24" t="s">
        <v>49</v>
      </c>
      <c r="B10" s="35" t="s">
        <v>66</v>
      </c>
      <c r="C10" s="35" t="s">
        <v>67</v>
      </c>
      <c r="D10" s="35" t="s">
        <v>16</v>
      </c>
      <c r="E10" s="35">
        <v>11</v>
      </c>
      <c r="F10" s="35"/>
      <c r="G10" s="35"/>
      <c r="H10" s="35">
        <v>8905</v>
      </c>
      <c r="I10" s="35"/>
      <c r="J10" s="35"/>
      <c r="K10" s="36"/>
      <c r="L10" s="36"/>
      <c r="M10" s="36"/>
      <c r="Z10" s="30"/>
      <c r="AA10" s="30"/>
      <c r="AB10" s="24"/>
      <c r="AC10" s="39"/>
    </row>
    <row r="11" spans="1:29" x14ac:dyDescent="0.25">
      <c r="A11" s="24" t="s">
        <v>30</v>
      </c>
      <c r="B11" s="35" t="s">
        <v>62</v>
      </c>
      <c r="C11" s="35" t="s">
        <v>63</v>
      </c>
      <c r="D11" s="35" t="s">
        <v>17</v>
      </c>
      <c r="E11" s="35">
        <v>10</v>
      </c>
      <c r="F11" s="35">
        <v>13</v>
      </c>
      <c r="G11" s="35"/>
      <c r="H11" s="35">
        <v>10643</v>
      </c>
      <c r="I11" s="35">
        <v>9831</v>
      </c>
      <c r="J11" s="35"/>
      <c r="K11" s="36"/>
      <c r="L11" s="36"/>
      <c r="M11" s="36"/>
      <c r="N11" s="25">
        <f>IF(ISBLANK(I11),0,1)</f>
        <v>1</v>
      </c>
      <c r="Z11" s="30"/>
      <c r="AA11" s="30"/>
      <c r="AB11" s="24"/>
      <c r="AC11" s="39"/>
    </row>
    <row r="12" spans="1:29" s="29" customFormat="1" x14ac:dyDescent="0.25">
      <c r="A12" s="28" t="s">
        <v>31</v>
      </c>
      <c r="B12" s="40" t="s">
        <v>64</v>
      </c>
      <c r="C12" s="40" t="s">
        <v>65</v>
      </c>
      <c r="D12" s="40" t="s">
        <v>17</v>
      </c>
      <c r="E12" s="40">
        <v>11</v>
      </c>
      <c r="F12" s="40">
        <v>13</v>
      </c>
      <c r="G12" s="40"/>
      <c r="H12" s="40">
        <v>6272</v>
      </c>
      <c r="I12" s="40">
        <v>7461</v>
      </c>
      <c r="J12" s="40"/>
      <c r="K12" s="37"/>
      <c r="L12" s="37"/>
      <c r="M12" s="37"/>
      <c r="N12" s="29">
        <f>N11</f>
        <v>1</v>
      </c>
      <c r="O12" s="29">
        <f>IF(ISBLANK(I12),1,0)</f>
        <v>0</v>
      </c>
      <c r="P12" s="29">
        <f t="shared" si="0"/>
        <v>0</v>
      </c>
      <c r="Q12" s="29">
        <f t="shared" si="1"/>
        <v>6272</v>
      </c>
      <c r="R12" s="29">
        <f>IF(Q12=0,0,IF(MIN(H12:I12)&lt;=1/3*MAX(H12:I12),1,0))</f>
        <v>0</v>
      </c>
      <c r="S12" s="29">
        <f>IF(E12=E11,1,IF(E12=F11,1,IF(E12=G11,1,0)))</f>
        <v>0</v>
      </c>
      <c r="T12" s="29">
        <f>IF(F12=E11,1,IF(F12=F11,1,IF(F12=G11,1,0)))</f>
        <v>1</v>
      </c>
      <c r="U12" s="29">
        <f>IF(G12=E11,1,IF(G12=F11,1,IF(G12=G11,1,0)))</f>
        <v>1</v>
      </c>
      <c r="W12" s="29">
        <f>IF(N11=0,0,IF(AND(S12=1,T12=1,U12=1),MAX(H12:J12),IF(S12=0,H12,IF(T12=0,I12,IF(U12=0,J12,"ERREUR")))))</f>
        <v>6272</v>
      </c>
      <c r="X12" s="29">
        <f>IF(NOT(P12=0),P12,IF(NOT(Q12=0),Q12,0))</f>
        <v>6272</v>
      </c>
      <c r="Z12" s="30" t="str">
        <f>IF(N11=0,"Non Informatif: mère HMZ",IF(O12=1,"Fœtus HMZ non contaminé",IF(AND(Q12&gt;0,R12=0),"HTZ non contaminé ou Non informatif (mêmes allèles que la mère probablement) ",IF(ISBLANK(I12),"Non Contaminé",IF(NOT(ISBLANK(J12)),"HTZ Contaminé","HMZ Contaminé probablement")))))</f>
        <v xml:space="preserve">HTZ non contaminé ou Non informatif (mêmes allèles que la mère probablement) </v>
      </c>
      <c r="AA12" s="31" t="str">
        <f>IF(N11=0,"",IF(O12=1,"",IF(AND(Q12&gt;0,R12=0),"",IF(ISBLANK(I12),"",IF(NOT(ISBLANK(J12)),ROUND(X12/(X12+W12)*100,2),ROUND(2*X12/(X12+W12)*100,2))))))</f>
        <v/>
      </c>
      <c r="AB12" s="28" t="s">
        <v>69</v>
      </c>
      <c r="AC12" s="39"/>
    </row>
    <row r="13" spans="1:29" s="29" customFormat="1" x14ac:dyDescent="0.25">
      <c r="A13" s="24" t="s">
        <v>49</v>
      </c>
      <c r="B13" s="40" t="s">
        <v>66</v>
      </c>
      <c r="C13" s="40" t="s">
        <v>67</v>
      </c>
      <c r="D13" s="40" t="s">
        <v>17</v>
      </c>
      <c r="E13" s="40">
        <v>9</v>
      </c>
      <c r="F13" s="40">
        <v>11</v>
      </c>
      <c r="G13" s="40"/>
      <c r="H13" s="40">
        <v>9173</v>
      </c>
      <c r="I13" s="40">
        <v>7187</v>
      </c>
      <c r="J13" s="40"/>
      <c r="K13" s="37"/>
      <c r="L13" s="37"/>
      <c r="M13" s="37"/>
      <c r="Z13" s="30"/>
      <c r="AA13" s="31"/>
      <c r="AB13" s="28"/>
      <c r="AC13" s="39"/>
    </row>
    <row r="14" spans="1:29" x14ac:dyDescent="0.25">
      <c r="A14" s="24" t="s">
        <v>30</v>
      </c>
      <c r="B14" s="35" t="s">
        <v>62</v>
      </c>
      <c r="C14" s="35" t="s">
        <v>63</v>
      </c>
      <c r="D14" s="35" t="s">
        <v>18</v>
      </c>
      <c r="E14" s="35">
        <v>13</v>
      </c>
      <c r="F14" s="35">
        <v>17</v>
      </c>
      <c r="G14" s="35"/>
      <c r="H14" s="35">
        <v>14855</v>
      </c>
      <c r="I14" s="35">
        <v>11677</v>
      </c>
      <c r="J14" s="35"/>
      <c r="K14" s="36"/>
      <c r="L14" s="36"/>
      <c r="M14" s="36"/>
      <c r="N14" s="25">
        <f>IF(ISBLANK(I14),0,1)</f>
        <v>1</v>
      </c>
      <c r="Z14" s="30"/>
      <c r="AA14" s="30"/>
      <c r="AB14" s="24"/>
      <c r="AC14" s="39"/>
    </row>
    <row r="15" spans="1:29" x14ac:dyDescent="0.25">
      <c r="A15" s="24" t="s">
        <v>31</v>
      </c>
      <c r="B15" s="35" t="s">
        <v>64</v>
      </c>
      <c r="C15" s="35" t="s">
        <v>65</v>
      </c>
      <c r="D15" s="35" t="s">
        <v>18</v>
      </c>
      <c r="E15" s="35">
        <v>13</v>
      </c>
      <c r="F15" s="35"/>
      <c r="G15" s="35"/>
      <c r="H15" s="35">
        <v>22454</v>
      </c>
      <c r="I15" s="35"/>
      <c r="J15" s="35"/>
      <c r="K15" s="36"/>
      <c r="L15" s="36"/>
      <c r="M15" s="36"/>
      <c r="N15" s="25">
        <f>N14</f>
        <v>1</v>
      </c>
      <c r="O15" s="25">
        <f>IF(ISBLANK(I15),1,0)</f>
        <v>1</v>
      </c>
      <c r="P15" s="25">
        <f t="shared" si="0"/>
        <v>0</v>
      </c>
      <c r="Q15" s="25">
        <f t="shared" si="1"/>
        <v>22454</v>
      </c>
      <c r="R15" s="25">
        <f>IF(Q15=0,0,IF(MIN(H15:I15)&lt;=1/3*MAX(H15:I15),1,0))</f>
        <v>0</v>
      </c>
      <c r="S15" s="25">
        <f>IF(E15=E14,1,IF(E15=F14,1,IF(E15=G14,1,0)))</f>
        <v>1</v>
      </c>
      <c r="T15" s="26">
        <f>IF(F15=E14,1,IF(F15=F14,1,IF(F15=G14,1,0)))</f>
        <v>1</v>
      </c>
      <c r="U15" s="25">
        <f>IF(G15=E14,1,IF(G15=F14,1,IF(G15=G14,1,0)))</f>
        <v>1</v>
      </c>
      <c r="W15" s="25">
        <f>IF(N14=0,0,IF(AND(S15=1,T15=1,U15=1),MAX(H15:J15),IF(S15=0,H15,IF(T15=0,I15,IF(U15=0,J15,"ERREUR")))))</f>
        <v>22454</v>
      </c>
      <c r="X15" s="25">
        <f>IF(NOT(P15=0),P15,IF(NOT(Q15=0),Q15,0))</f>
        <v>22454</v>
      </c>
      <c r="Z15" s="30" t="str">
        <f>IF(N14=0,"Non Informatif: mère HMZ",IF(O15=1,"Fœtus HMZ non contaminé",IF(AND(Q15&gt;0,R15=0),"HTZ non contaminé ou Non informatif (mêmes allèles que la mère probablement) ",IF(ISBLANK(I15),"Non Contaminé",IF(NOT(ISBLANK(J15)),"HTZ Contaminé","HMZ Contaminé probablement")))))</f>
        <v>Fœtus HMZ non contaminé</v>
      </c>
      <c r="AA15" s="30" t="str">
        <f>IF(N14=0,"",IF(O15=1,"",IF(AND(Q15&gt;0,R15=0),"",IF(ISBLANK(I15),"",IF(NOT(ISBLANK(J15)),ROUND(X15/(X15+W15)*100,2),ROUND(2*X15/(X15+W15)*100,2))))))</f>
        <v/>
      </c>
      <c r="AB15" s="24"/>
      <c r="AC15" s="39" t="s">
        <v>69</v>
      </c>
    </row>
    <row r="16" spans="1:29" x14ac:dyDescent="0.25">
      <c r="A16" s="24" t="s">
        <v>49</v>
      </c>
      <c r="B16" s="35" t="s">
        <v>66</v>
      </c>
      <c r="C16" s="35" t="s">
        <v>67</v>
      </c>
      <c r="D16" s="35" t="s">
        <v>18</v>
      </c>
      <c r="E16" s="35">
        <v>13</v>
      </c>
      <c r="F16" s="35">
        <v>16</v>
      </c>
      <c r="G16" s="35"/>
      <c r="H16" s="35">
        <v>8731</v>
      </c>
      <c r="I16" s="35">
        <v>9787</v>
      </c>
      <c r="J16" s="35"/>
      <c r="K16" s="36"/>
      <c r="L16" s="36"/>
      <c r="M16" s="36"/>
      <c r="T16" s="26"/>
      <c r="Z16" s="30"/>
      <c r="AA16" s="30"/>
      <c r="AB16" s="24"/>
      <c r="AC16" s="39"/>
    </row>
    <row r="17" spans="1:29" x14ac:dyDescent="0.25">
      <c r="A17" s="24" t="s">
        <v>30</v>
      </c>
      <c r="B17" s="35" t="s">
        <v>62</v>
      </c>
      <c r="C17" s="35" t="s">
        <v>63</v>
      </c>
      <c r="D17" s="35" t="s">
        <v>19</v>
      </c>
      <c r="E17" s="35">
        <v>32.200000000000003</v>
      </c>
      <c r="F17" s="35"/>
      <c r="G17" s="35"/>
      <c r="H17" s="35">
        <v>13473</v>
      </c>
      <c r="I17" s="35"/>
      <c r="J17" s="35"/>
      <c r="K17" s="36"/>
      <c r="L17" s="36"/>
      <c r="M17" s="36"/>
      <c r="N17" s="25">
        <f>IF(ISBLANK(I17),0,1)</f>
        <v>0</v>
      </c>
      <c r="Z17" s="30"/>
      <c r="AA17" s="30"/>
      <c r="AB17" s="24"/>
      <c r="AC17" s="39"/>
    </row>
    <row r="18" spans="1:29" x14ac:dyDescent="0.25">
      <c r="A18" s="24" t="s">
        <v>31</v>
      </c>
      <c r="B18" s="35" t="s">
        <v>64</v>
      </c>
      <c r="C18" s="35" t="s">
        <v>65</v>
      </c>
      <c r="D18" s="35" t="s">
        <v>19</v>
      </c>
      <c r="E18" s="35">
        <v>29</v>
      </c>
      <c r="F18" s="35">
        <v>32.200000000000003</v>
      </c>
      <c r="G18" s="35"/>
      <c r="H18" s="35">
        <v>5088</v>
      </c>
      <c r="I18" s="35">
        <v>5446</v>
      </c>
      <c r="J18" s="35"/>
      <c r="K18" s="36"/>
      <c r="L18" s="36"/>
      <c r="M18" s="36"/>
      <c r="N18" s="25">
        <f>N17</f>
        <v>0</v>
      </c>
      <c r="O18" s="25">
        <f>IF(ISBLANK(I18),1,0)</f>
        <v>0</v>
      </c>
      <c r="P18" s="25">
        <f t="shared" si="0"/>
        <v>0</v>
      </c>
      <c r="Q18" s="25">
        <f t="shared" si="1"/>
        <v>0</v>
      </c>
      <c r="R18" s="25">
        <f>IF(Q18=0,0,IF(MIN(H18:I18)&lt;=1/3*MAX(H18:I18),1,0))</f>
        <v>0</v>
      </c>
      <c r="S18" s="25">
        <f>IF(E18=E17,1,IF(E18=F17,1,IF(E18=G17,1,0)))</f>
        <v>0</v>
      </c>
      <c r="T18" s="26">
        <f>IF(F18=E17,1,IF(F18=F17,1,IF(F18=G17,1,0)))</f>
        <v>1</v>
      </c>
      <c r="U18" s="25">
        <f>IF(G18=E17,1,IF(G18=F17,1,IF(G18=G17,1,0)))</f>
        <v>1</v>
      </c>
      <c r="W18" s="25">
        <f>IF(N17=0,0,IF(AND(S18=1,T18=1,U18=1),MAX(H18:J18),IF(S18=0,H18,IF(T18=0,I18,IF(U18=0,J18,"ERREUR")))))</f>
        <v>0</v>
      </c>
      <c r="X18" s="25">
        <f>IF(NOT(P18=0),P18,IF(NOT(Q18=0),Q18,0))</f>
        <v>0</v>
      </c>
      <c r="Z18" s="30" t="str">
        <f>IF(N17=0,"Non Informatif: mère HMZ",IF(O18=1,"Fœtus HMZ non contaminé",IF(AND(Q18&gt;0,R18=0),"HTZ non contaminé ou Non informatif (mêmes allèles que la mère probablement) ",IF(ISBLANK(I18),"Non Contaminé",IF(NOT(ISBLANK(J18)),"HTZ Contaminé","HMZ Contaminé probablement")))))</f>
        <v>Non Informatif: mère HMZ</v>
      </c>
      <c r="AA18" s="30" t="str">
        <f>IF(N17=0,"",IF(O18=1,"",IF(AND(Q18&gt;0,R18=0),"",IF(ISBLANK(I18),"",IF(NOT(ISBLANK(J18)),ROUND(X18/(X18+W18)*100,2),ROUND(2*X18/(X18+W18)*100,2))))))</f>
        <v/>
      </c>
      <c r="AB18" s="24"/>
      <c r="AC18" s="39"/>
    </row>
    <row r="19" spans="1:29" x14ac:dyDescent="0.25">
      <c r="A19" s="24" t="s">
        <v>49</v>
      </c>
      <c r="B19" s="35" t="s">
        <v>66</v>
      </c>
      <c r="C19" s="35" t="s">
        <v>67</v>
      </c>
      <c r="D19" s="35" t="s">
        <v>19</v>
      </c>
      <c r="E19" s="35">
        <v>29</v>
      </c>
      <c r="F19" s="35">
        <v>33.200000000000003</v>
      </c>
      <c r="G19" s="35"/>
      <c r="H19" s="35">
        <v>6062</v>
      </c>
      <c r="I19" s="35">
        <v>5389</v>
      </c>
      <c r="J19" s="35"/>
      <c r="K19" s="36"/>
      <c r="L19" s="36"/>
      <c r="M19" s="36"/>
      <c r="T19" s="26"/>
      <c r="Z19" s="30"/>
      <c r="AA19" s="30"/>
      <c r="AB19" s="24"/>
      <c r="AC19" s="39"/>
    </row>
    <row r="20" spans="1:29" x14ac:dyDescent="0.25">
      <c r="A20" s="24" t="s">
        <v>30</v>
      </c>
      <c r="B20" s="35" t="s">
        <v>62</v>
      </c>
      <c r="C20" s="35" t="s">
        <v>63</v>
      </c>
      <c r="D20" s="35" t="s">
        <v>20</v>
      </c>
      <c r="E20" s="35">
        <v>16</v>
      </c>
      <c r="F20" s="35">
        <v>17</v>
      </c>
      <c r="G20" s="35"/>
      <c r="H20" s="35">
        <v>9225</v>
      </c>
      <c r="I20" s="35">
        <v>8327</v>
      </c>
      <c r="J20" s="35"/>
      <c r="K20" s="36"/>
      <c r="L20" s="36"/>
      <c r="M20" s="36"/>
      <c r="N20" s="25">
        <f>IF(ISBLANK(I20),0,1)</f>
        <v>1</v>
      </c>
      <c r="Z20" s="30"/>
      <c r="AA20" s="30"/>
      <c r="AB20" s="24"/>
      <c r="AC20" s="39"/>
    </row>
    <row r="21" spans="1:29" x14ac:dyDescent="0.25">
      <c r="A21" s="24" t="s">
        <v>31</v>
      </c>
      <c r="B21" s="35" t="s">
        <v>64</v>
      </c>
      <c r="C21" s="35" t="s">
        <v>65</v>
      </c>
      <c r="D21" s="35" t="s">
        <v>20</v>
      </c>
      <c r="E21" s="35">
        <v>16</v>
      </c>
      <c r="F21" s="35"/>
      <c r="G21" s="35"/>
      <c r="H21" s="35">
        <v>12467</v>
      </c>
      <c r="I21" s="35"/>
      <c r="J21" s="35"/>
      <c r="K21" s="36"/>
      <c r="L21" s="36"/>
      <c r="M21" s="36"/>
      <c r="N21" s="25">
        <f>N20</f>
        <v>1</v>
      </c>
      <c r="O21" s="25">
        <f>IF(ISBLANK(I21),1,0)</f>
        <v>1</v>
      </c>
      <c r="P21" s="25">
        <f t="shared" si="0"/>
        <v>0</v>
      </c>
      <c r="Q21" s="25">
        <f t="shared" si="1"/>
        <v>12467</v>
      </c>
      <c r="R21" s="25">
        <f>IF(Q21=0,0,IF(MIN(H21:I21)&lt;=1/3*MAX(H21:I21),1,0))</f>
        <v>0</v>
      </c>
      <c r="S21" s="25">
        <f>IF(E21=E20,1,IF(E21=F20,1,IF(E21=G20,1,0)))</f>
        <v>1</v>
      </c>
      <c r="T21" s="25">
        <f>IF(F21=E20,1,IF(F21=F20,1,IF(F21=G20,1,0)))</f>
        <v>1</v>
      </c>
      <c r="U21" s="25">
        <f>IF(G21=E20,1,IF(G21=F20,1,IF(G21=G20,1,0)))</f>
        <v>1</v>
      </c>
      <c r="W21" s="25">
        <f>IF(N20=0,0,IF(AND(S21=1,T21=1,U21=1),MAX(H21:J21),IF(S21=0,H21,IF(T21=0,I21,IF(U21=0,J21,"ERREUR")))))</f>
        <v>12467</v>
      </c>
      <c r="X21" s="25">
        <f>IF(NOT(P21=0),P21,IF(NOT(Q21=0),Q21,0))</f>
        <v>12467</v>
      </c>
      <c r="Z21" s="30" t="str">
        <f>IF(N20=0,"Non Informatif: mère HMZ",IF(O21=1,"Fœtus HMZ non contaminé",IF(AND(Q21&gt;0,R21=0),"HTZ non contaminé ou Non informatif (mêmes allèles que la mère probablement) ",IF(ISBLANK(I21),"Non Contaminé",IF(NOT(ISBLANK(J21)),"HTZ Contaminé","HMZ Contaminé probablement")))))</f>
        <v>Fœtus HMZ non contaminé</v>
      </c>
      <c r="AA21" s="30" t="str">
        <f>IF(N20=0,"",IF(O21=1,"",IF(AND(Q21&gt;0,R21=0),"",IF(ISBLANK(I21),"",IF(NOT(ISBLANK(J21)),ROUND(X21/(X21+W21)*100,2),ROUND(2*X21/(X21+W21)*100,2))))))</f>
        <v/>
      </c>
      <c r="AB21" s="24"/>
      <c r="AC21" s="39" t="s">
        <v>69</v>
      </c>
    </row>
    <row r="22" spans="1:29" x14ac:dyDescent="0.25">
      <c r="A22" s="24" t="s">
        <v>49</v>
      </c>
      <c r="B22" s="35" t="s">
        <v>66</v>
      </c>
      <c r="C22" s="35" t="s">
        <v>67</v>
      </c>
      <c r="D22" s="35" t="s">
        <v>20</v>
      </c>
      <c r="E22" s="35">
        <v>13</v>
      </c>
      <c r="F22" s="35">
        <v>16</v>
      </c>
      <c r="G22" s="35"/>
      <c r="H22" s="35">
        <v>7759</v>
      </c>
      <c r="I22" s="35">
        <v>7372</v>
      </c>
      <c r="J22" s="35"/>
      <c r="K22" s="36"/>
      <c r="L22" s="36"/>
      <c r="M22" s="36"/>
      <c r="Z22" s="30"/>
      <c r="AA22" s="30"/>
      <c r="AB22" s="24"/>
      <c r="AC22" s="39"/>
    </row>
    <row r="23" spans="1:29" x14ac:dyDescent="0.25">
      <c r="A23" s="24" t="s">
        <v>30</v>
      </c>
      <c r="B23" s="35" t="s">
        <v>62</v>
      </c>
      <c r="C23" s="35" t="s">
        <v>63</v>
      </c>
      <c r="D23" s="35" t="s">
        <v>21</v>
      </c>
      <c r="E23" s="35">
        <v>11</v>
      </c>
      <c r="F23" s="35">
        <v>13</v>
      </c>
      <c r="G23" s="35"/>
      <c r="H23" s="35">
        <v>7032</v>
      </c>
      <c r="I23" s="35">
        <v>6512</v>
      </c>
      <c r="J23" s="35"/>
      <c r="K23" s="36"/>
      <c r="L23" s="36"/>
      <c r="M23" s="36"/>
      <c r="N23" s="25">
        <f>IF(ISBLANK(I23),0,1)</f>
        <v>1</v>
      </c>
      <c r="Z23" s="30"/>
      <c r="AA23" s="30"/>
      <c r="AB23" s="24"/>
      <c r="AC23" s="39"/>
    </row>
    <row r="24" spans="1:29" x14ac:dyDescent="0.25">
      <c r="A24" s="24" t="s">
        <v>31</v>
      </c>
      <c r="B24" s="35" t="s">
        <v>64</v>
      </c>
      <c r="C24" s="35" t="s">
        <v>65</v>
      </c>
      <c r="D24" s="35" t="s">
        <v>21</v>
      </c>
      <c r="E24" s="35">
        <v>9</v>
      </c>
      <c r="F24" s="35">
        <v>11</v>
      </c>
      <c r="G24" s="35"/>
      <c r="H24" s="35">
        <v>6317</v>
      </c>
      <c r="I24" s="35">
        <v>5119</v>
      </c>
      <c r="J24" s="35"/>
      <c r="K24" s="36"/>
      <c r="L24" s="36"/>
      <c r="M24" s="36"/>
      <c r="N24" s="25">
        <f>N23</f>
        <v>1</v>
      </c>
      <c r="O24" s="25">
        <f>IF(ISBLANK(I24),1,0)</f>
        <v>0</v>
      </c>
      <c r="P24" s="25">
        <f t="shared" si="0"/>
        <v>0</v>
      </c>
      <c r="Q24" s="25">
        <f t="shared" si="1"/>
        <v>5119</v>
      </c>
      <c r="R24" s="25">
        <f>IF(Q24=0,0,IF(MIN(H24:I24)&lt;=1/3*MAX(H24:I24),1,0))</f>
        <v>0</v>
      </c>
      <c r="S24" s="25">
        <f>IF(E24=E23,1,IF(E24=F23,1,IF(E24=G23,1,0)))</f>
        <v>0</v>
      </c>
      <c r="T24" s="25">
        <f>IF(F24=E23,1,IF(F24=F23,1,IF(F24=G23,1,0)))</f>
        <v>1</v>
      </c>
      <c r="U24" s="25">
        <f>IF(G24=E23,1,IF(G24=F23,1,IF(G24=G23,1,0)))</f>
        <v>1</v>
      </c>
      <c r="W24" s="25">
        <f>IF(N23=0,0,IF(AND(S24=1,T24=1,U24=1),MAX(H24:J24),IF(S24=0,H24,IF(T24=0,I24,IF(U24=0,J24,"ERREUR")))))</f>
        <v>6317</v>
      </c>
      <c r="X24" s="25">
        <f>IF(NOT(P24=0),P24,IF(NOT(Q24=0),Q24,0))</f>
        <v>5119</v>
      </c>
      <c r="Z24" s="30" t="str">
        <f>IF(N23=0,"Non Informatif: mère HMZ",IF(O24=1,"Fœtus HMZ non contaminé",IF(AND(Q24&gt;0,R24=0),"HTZ non contaminé ou Non informatif (mêmes allèles que la mère probablement) ",IF(ISBLANK(I24),"Non Contaminé",IF(NOT(ISBLANK(J24)),"HTZ Contaminé","HMZ Contaminé probablement")))))</f>
        <v xml:space="preserve">HTZ non contaminé ou Non informatif (mêmes allèles que la mère probablement) </v>
      </c>
      <c r="AA24" s="30" t="str">
        <f>IF(N23=0,"",IF(O24=1,"",IF(AND(Q24&gt;0,R24=0),"",IF(ISBLANK(I24),"",IF(NOT(ISBLANK(J24)),ROUND(X24/(X24+W24)*100,2),ROUND(2*X24/(X24+W24)*100,2))))))</f>
        <v/>
      </c>
      <c r="AB24" s="24"/>
      <c r="AC24" s="39" t="s">
        <v>69</v>
      </c>
    </row>
    <row r="25" spans="1:29" x14ac:dyDescent="0.25">
      <c r="A25" s="24" t="s">
        <v>49</v>
      </c>
      <c r="B25" s="35" t="s">
        <v>66</v>
      </c>
      <c r="C25" s="35" t="s">
        <v>67</v>
      </c>
      <c r="D25" s="35" t="s">
        <v>21</v>
      </c>
      <c r="E25" s="35">
        <v>9</v>
      </c>
      <c r="F25" s="35">
        <v>12</v>
      </c>
      <c r="G25" s="35"/>
      <c r="H25" s="35">
        <v>7597</v>
      </c>
      <c r="I25" s="35">
        <v>6664</v>
      </c>
      <c r="J25" s="35"/>
      <c r="K25" s="36"/>
      <c r="L25" s="36"/>
      <c r="M25" s="36"/>
      <c r="Z25" s="30"/>
      <c r="AA25" s="30"/>
      <c r="AB25" s="24"/>
      <c r="AC25" s="39"/>
    </row>
    <row r="26" spans="1:29" x14ac:dyDescent="0.25">
      <c r="A26" s="24" t="s">
        <v>30</v>
      </c>
      <c r="B26" s="35" t="s">
        <v>62</v>
      </c>
      <c r="C26" s="35" t="s">
        <v>63</v>
      </c>
      <c r="D26" s="35" t="s">
        <v>22</v>
      </c>
      <c r="E26" s="35">
        <v>10</v>
      </c>
      <c r="F26" s="35">
        <v>13</v>
      </c>
      <c r="G26" s="35"/>
      <c r="H26" s="35">
        <v>7299</v>
      </c>
      <c r="I26" s="35">
        <v>6951</v>
      </c>
      <c r="J26" s="35"/>
      <c r="K26" s="36"/>
      <c r="L26" s="36"/>
      <c r="M26" s="36"/>
      <c r="N26" s="25">
        <f>IF(ISBLANK(I26),0,1)</f>
        <v>1</v>
      </c>
      <c r="Z26" s="30"/>
      <c r="AA26" s="30"/>
      <c r="AB26" s="24"/>
      <c r="AC26" s="39"/>
    </row>
    <row r="27" spans="1:29" x14ac:dyDescent="0.25">
      <c r="A27" s="24" t="s">
        <v>31</v>
      </c>
      <c r="B27" s="35" t="s">
        <v>64</v>
      </c>
      <c r="C27" s="35" t="s">
        <v>65</v>
      </c>
      <c r="D27" s="35" t="s">
        <v>22</v>
      </c>
      <c r="E27" s="35">
        <v>10</v>
      </c>
      <c r="F27" s="35">
        <v>13</v>
      </c>
      <c r="G27" s="35"/>
      <c r="H27" s="35">
        <v>6452</v>
      </c>
      <c r="I27" s="35">
        <v>6367</v>
      </c>
      <c r="J27" s="35"/>
      <c r="K27" s="36"/>
      <c r="L27" s="36"/>
      <c r="M27" s="36"/>
      <c r="N27" s="25">
        <f>N26</f>
        <v>1</v>
      </c>
      <c r="O27" s="25">
        <f>IF(ISBLANK(I27),1,0)</f>
        <v>0</v>
      </c>
      <c r="P27" s="25">
        <f t="shared" si="0"/>
        <v>0</v>
      </c>
      <c r="Q27" s="25">
        <f t="shared" si="1"/>
        <v>6367</v>
      </c>
      <c r="R27" s="25">
        <f>IF(Q27=0,0,IF(MIN(H27:I27)&lt;=1/3*MAX(H27:I27),1,0))</f>
        <v>0</v>
      </c>
      <c r="S27" s="25">
        <f>IF(E27=E26,1,IF(E27=F26,1,IF(E27=G26,1,0)))</f>
        <v>1</v>
      </c>
      <c r="T27" s="26">
        <f>IF(F27=E26,1,IF(F27=F26,1,IF(F27=G26,1,0)))</f>
        <v>1</v>
      </c>
      <c r="U27" s="25">
        <f>IF(G27=E26,1,IF(G27=F26,1,IF(G27=G26,1,0)))</f>
        <v>1</v>
      </c>
      <c r="W27" s="25">
        <f>IF(N26=0,0,IF(AND(S27=1,T27=1,U27=1),MAX(H27:J27),IF(S27=0,H27,IF(T27=0,I27,IF(U27=0,J27,"ERREUR")))))</f>
        <v>6452</v>
      </c>
      <c r="X27" s="25">
        <f>IF(NOT(P27=0),P27,IF(NOT(Q27=0),Q27,0))</f>
        <v>6367</v>
      </c>
      <c r="Z27" s="30" t="str">
        <f>IF(N26=0,"Non Informatif: mère HMZ",IF(O27=1,"Fœtus HMZ non contaminé",IF(AND(Q27&gt;0,R27=0),"HTZ non contaminé ou Non informatif (mêmes allèles que la mère probablement) ",IF(ISBLANK(I27),"Non Contaminé",IF(NOT(ISBLANK(J27)),"HTZ Contaminé","HMZ Contaminé probablement")))))</f>
        <v xml:space="preserve">HTZ non contaminé ou Non informatif (mêmes allèles que la mère probablement) </v>
      </c>
      <c r="AA27" s="30" t="str">
        <f>IF(N26=0,"",IF(O27=1,"",IF(AND(Q27&gt;0,R27=0),"",IF(ISBLANK(I27),"",IF(NOT(ISBLANK(J27)),ROUND(X27/(X27+W27)*100,2),ROUND(2*X27/(X27+W27)*100,2))))))</f>
        <v/>
      </c>
      <c r="AB27" s="24" t="s">
        <v>70</v>
      </c>
      <c r="AC27" s="39"/>
    </row>
    <row r="28" spans="1:29" x14ac:dyDescent="0.25">
      <c r="A28" s="24" t="s">
        <v>49</v>
      </c>
      <c r="B28" s="35" t="s">
        <v>66</v>
      </c>
      <c r="C28" s="35" t="s">
        <v>67</v>
      </c>
      <c r="D28" s="35" t="s">
        <v>22</v>
      </c>
      <c r="E28" s="35">
        <v>10</v>
      </c>
      <c r="F28" s="35"/>
      <c r="G28" s="35"/>
      <c r="H28" s="35">
        <v>12410</v>
      </c>
      <c r="I28" s="35"/>
      <c r="J28" s="35"/>
      <c r="K28" s="36"/>
      <c r="L28" s="36"/>
      <c r="M28" s="36"/>
      <c r="T28" s="26"/>
      <c r="Z28" s="30"/>
      <c r="AA28" s="30"/>
      <c r="AB28" s="24"/>
      <c r="AC28" s="39"/>
    </row>
    <row r="29" spans="1:29" x14ac:dyDescent="0.25">
      <c r="A29" s="24" t="s">
        <v>30</v>
      </c>
      <c r="B29" s="35" t="s">
        <v>62</v>
      </c>
      <c r="C29" s="35" t="s">
        <v>63</v>
      </c>
      <c r="D29" s="35" t="s">
        <v>23</v>
      </c>
      <c r="E29" s="35">
        <v>12</v>
      </c>
      <c r="F29" s="35">
        <v>13</v>
      </c>
      <c r="G29" s="35"/>
      <c r="H29" s="35">
        <v>13697</v>
      </c>
      <c r="I29" s="35">
        <v>17982</v>
      </c>
      <c r="J29" s="35"/>
      <c r="K29" s="36"/>
      <c r="L29" s="36"/>
      <c r="M29" s="36"/>
      <c r="N29" s="25">
        <f>IF(ISBLANK(I29),0,1)</f>
        <v>1</v>
      </c>
      <c r="Z29" s="30"/>
      <c r="AA29" s="30"/>
      <c r="AB29" s="24"/>
      <c r="AC29" s="39"/>
    </row>
    <row r="30" spans="1:29" x14ac:dyDescent="0.25">
      <c r="A30" s="24" t="s">
        <v>31</v>
      </c>
      <c r="B30" s="35" t="s">
        <v>64</v>
      </c>
      <c r="C30" s="35" t="s">
        <v>65</v>
      </c>
      <c r="D30" s="35" t="s">
        <v>23</v>
      </c>
      <c r="E30" s="35">
        <v>13</v>
      </c>
      <c r="F30" s="35">
        <v>14</v>
      </c>
      <c r="G30" s="35"/>
      <c r="H30" s="35">
        <v>10759</v>
      </c>
      <c r="I30" s="35">
        <v>10174</v>
      </c>
      <c r="J30" s="35"/>
      <c r="K30" s="36"/>
      <c r="L30" s="36"/>
      <c r="M30" s="36"/>
      <c r="N30" s="25">
        <f>N29</f>
        <v>1</v>
      </c>
      <c r="O30" s="25">
        <f>IF(ISBLANK(I30),1,0)</f>
        <v>0</v>
      </c>
      <c r="P30" s="25">
        <f t="shared" si="0"/>
        <v>0</v>
      </c>
      <c r="Q30" s="25">
        <f t="shared" si="1"/>
        <v>10174</v>
      </c>
      <c r="R30" s="25">
        <f>IF(Q30=0,0,IF(MIN(H30:I30)&lt;=1/3*MAX(H30:I30),1,0))</f>
        <v>0</v>
      </c>
      <c r="S30" s="25">
        <f>IF(E30=E29,1,IF(E30=F29,1,IF(E30=G29,1,0)))</f>
        <v>1</v>
      </c>
      <c r="T30" s="25">
        <f>IF(F30=E29,1,IF(F30=F29,1,IF(F30=G29,1,0)))</f>
        <v>0</v>
      </c>
      <c r="U30" s="25">
        <f>IF(G30=E29,1,IF(G30=F29,1,IF(G30=G29,1,0)))</f>
        <v>1</v>
      </c>
      <c r="W30" s="25">
        <f>IF(N29=0,0,IF(AND(S30=1,T30=1,U30=1),MAX(H30:J30),IF(S30=0,H30,IF(T30=0,I30,IF(U30=0,J30,"ERREUR")))))</f>
        <v>10174</v>
      </c>
      <c r="X30" s="25">
        <f>IF(NOT(P30=0),P30,IF(NOT(Q30=0),Q30,0))</f>
        <v>10174</v>
      </c>
      <c r="Z30" s="30" t="str">
        <f>IF(N29=0,"Non Informatif: mère HMZ",IF(O30=1,"Fœtus HMZ non contaminé",IF(AND(Q30&gt;0,R30=0),"HTZ non contaminé ou Non informatif (mêmes allèles que la mère probablement) ",IF(ISBLANK(I30),"Non Contaminé",IF(NOT(ISBLANK(J30)),"HTZ Contaminé","HMZ Contaminé probablement")))))</f>
        <v xml:space="preserve">HTZ non contaminé ou Non informatif (mêmes allèles que la mère probablement) </v>
      </c>
      <c r="AA30" s="30" t="str">
        <f>IF(N29=0,"",IF(O30=1,"",IF(AND(Q30&gt;0,R30=0),"",IF(ISBLANK(I30),"",IF(NOT(ISBLANK(J30)),ROUND(X30/(X30+W30)*100,2),ROUND(2*X30/(X30+W30)*100,2))))))</f>
        <v/>
      </c>
      <c r="AB30" s="28" t="s">
        <v>69</v>
      </c>
      <c r="AC30" s="39"/>
    </row>
    <row r="31" spans="1:29" x14ac:dyDescent="0.25">
      <c r="A31" s="24" t="s">
        <v>49</v>
      </c>
      <c r="B31" s="35" t="s">
        <v>66</v>
      </c>
      <c r="C31" s="35" t="s">
        <v>67</v>
      </c>
      <c r="D31" s="35" t="s">
        <v>23</v>
      </c>
      <c r="E31" s="35">
        <v>14</v>
      </c>
      <c r="F31" s="35"/>
      <c r="G31" s="35"/>
      <c r="H31" s="35">
        <v>21833</v>
      </c>
      <c r="I31" s="35"/>
      <c r="J31" s="35"/>
      <c r="K31" s="36"/>
      <c r="L31" s="36"/>
      <c r="M31" s="36"/>
      <c r="Z31" s="30"/>
      <c r="AA31" s="30"/>
      <c r="AB31" s="28"/>
      <c r="AC31" s="39"/>
    </row>
    <row r="32" spans="1:29" x14ac:dyDescent="0.25">
      <c r="A32" s="24" t="s">
        <v>30</v>
      </c>
      <c r="B32" s="35" t="s">
        <v>62</v>
      </c>
      <c r="C32" s="35" t="s">
        <v>63</v>
      </c>
      <c r="D32" s="35" t="s">
        <v>24</v>
      </c>
      <c r="E32" s="35">
        <v>21</v>
      </c>
      <c r="F32" s="35">
        <v>24</v>
      </c>
      <c r="G32" s="35"/>
      <c r="H32" s="35">
        <v>9874</v>
      </c>
      <c r="I32" s="35">
        <v>10401</v>
      </c>
      <c r="J32" s="35"/>
      <c r="K32" s="36"/>
      <c r="L32" s="36"/>
      <c r="M32" s="36"/>
      <c r="N32" s="25">
        <f>IF(ISBLANK(I32),0,1)</f>
        <v>1</v>
      </c>
      <c r="Z32" s="30"/>
      <c r="AA32" s="30"/>
      <c r="AB32" s="24"/>
      <c r="AC32" s="39"/>
    </row>
    <row r="33" spans="1:29" x14ac:dyDescent="0.25">
      <c r="A33" s="24" t="s">
        <v>31</v>
      </c>
      <c r="B33" s="35" t="s">
        <v>64</v>
      </c>
      <c r="C33" s="35" t="s">
        <v>65</v>
      </c>
      <c r="D33" s="35" t="s">
        <v>24</v>
      </c>
      <c r="E33" s="35">
        <v>20</v>
      </c>
      <c r="F33" s="35">
        <v>21</v>
      </c>
      <c r="G33" s="35"/>
      <c r="H33" s="35">
        <v>9601</v>
      </c>
      <c r="I33" s="35">
        <v>9116</v>
      </c>
      <c r="J33" s="35"/>
      <c r="K33" s="36"/>
      <c r="L33" s="36"/>
      <c r="M33" s="36"/>
      <c r="N33" s="25">
        <f>N32</f>
        <v>1</v>
      </c>
      <c r="O33" s="25">
        <f>IF(ISBLANK(I33),1,0)</f>
        <v>0</v>
      </c>
      <c r="P33" s="25">
        <f t="shared" si="0"/>
        <v>0</v>
      </c>
      <c r="Q33" s="25">
        <f t="shared" si="1"/>
        <v>9116</v>
      </c>
      <c r="R33" s="25">
        <f>IF(Q33=0,0,IF(MIN(H33:I33)&lt;=1/3*MAX(H33:I33),1,0))</f>
        <v>0</v>
      </c>
      <c r="S33" s="25">
        <f>IF(E33=E32,1,IF(E33=F32,1,IF(E33=G32,1,0)))</f>
        <v>0</v>
      </c>
      <c r="T33" s="25">
        <f>IF(F33=E32,1,IF(F33=F32,1,IF(F33=G32,1,0)))</f>
        <v>1</v>
      </c>
      <c r="U33" s="25">
        <f>IF(G33=E32,1,IF(G33=F32,1,IF(G33=G32,1,0)))</f>
        <v>1</v>
      </c>
      <c r="W33" s="25">
        <f>IF(N32=0,0,IF(AND(S33=1,T33=1,U33=1),MAX(H33:J33),IF(S33=0,H33,IF(T33=0,I33,IF(U33=0,J33,"ERREUR")))))</f>
        <v>9601</v>
      </c>
      <c r="X33" s="25">
        <f>IF(NOT(P33=0),P33,IF(NOT(Q33=0),Q33,0))</f>
        <v>9116</v>
      </c>
      <c r="Z33" s="30" t="str">
        <f>IF(N32=0,"Non Informatif: mère HMZ",IF(O33=1,"Fœtus HMZ non contaminé",IF(AND(Q33&gt;0,R33=0),"HTZ non contaminé ou Non informatif (mêmes allèles que la mère probablement) ",IF(ISBLANK(I33),"Non Contaminé",IF(NOT(ISBLANK(J33)),"HTZ Contaminé","HMZ Contaminé probablement")))))</f>
        <v xml:space="preserve">HTZ non contaminé ou Non informatif (mêmes allèles que la mère probablement) </v>
      </c>
      <c r="AA33" s="30" t="str">
        <f>IF(N32=0,"",IF(O33=1,"",IF(AND(Q33&gt;0,R33=0),"",IF(ISBLANK(I33),"",IF(NOT(ISBLANK(J33)),ROUND(X33/(X33+W33)*100,2),ROUND(2*X33/(X33+W33)*100,2))))))</f>
        <v/>
      </c>
      <c r="AB33" s="24"/>
      <c r="AC33" s="39" t="s">
        <v>69</v>
      </c>
    </row>
    <row r="34" spans="1:29" x14ac:dyDescent="0.25">
      <c r="A34" s="24" t="s">
        <v>49</v>
      </c>
      <c r="B34" s="35" t="s">
        <v>66</v>
      </c>
      <c r="C34" s="35" t="s">
        <v>67</v>
      </c>
      <c r="D34" s="35" t="s">
        <v>24</v>
      </c>
      <c r="E34" s="35">
        <v>20</v>
      </c>
      <c r="F34" s="35"/>
      <c r="G34" s="35"/>
      <c r="H34" s="35">
        <v>14449</v>
      </c>
      <c r="I34" s="35"/>
      <c r="J34" s="35"/>
      <c r="K34" s="36"/>
      <c r="L34" s="36"/>
      <c r="M34" s="36"/>
      <c r="Z34" s="30"/>
      <c r="AA34" s="30"/>
      <c r="AB34" s="24"/>
      <c r="AC34" s="41"/>
    </row>
    <row r="35" spans="1:29" x14ac:dyDescent="0.25">
      <c r="A35" s="24" t="s">
        <v>30</v>
      </c>
      <c r="B35" s="35" t="s">
        <v>62</v>
      </c>
      <c r="C35" s="35" t="s">
        <v>63</v>
      </c>
      <c r="D35" s="35" t="s">
        <v>25</v>
      </c>
      <c r="E35" s="35">
        <v>10</v>
      </c>
      <c r="F35" s="35">
        <v>13</v>
      </c>
      <c r="G35" s="35"/>
      <c r="H35" s="35">
        <v>6635</v>
      </c>
      <c r="I35" s="35">
        <v>7263</v>
      </c>
      <c r="J35" s="35"/>
      <c r="K35" s="36"/>
      <c r="L35" s="36"/>
      <c r="M35" s="36"/>
      <c r="N35" s="25">
        <f>IF(ISBLANK(I35),0,1)</f>
        <v>1</v>
      </c>
      <c r="Z35" s="30"/>
      <c r="AA35" s="30"/>
      <c r="AB35" s="24"/>
      <c r="AC35" s="41"/>
    </row>
    <row r="36" spans="1:29" x14ac:dyDescent="0.25">
      <c r="A36" s="24" t="s">
        <v>31</v>
      </c>
      <c r="B36" s="35" t="s">
        <v>64</v>
      </c>
      <c r="C36" s="35" t="s">
        <v>65</v>
      </c>
      <c r="D36" s="35" t="s">
        <v>25</v>
      </c>
      <c r="E36" s="35">
        <v>10</v>
      </c>
      <c r="F36" s="35">
        <v>13</v>
      </c>
      <c r="G36" s="35"/>
      <c r="H36" s="35">
        <v>7725</v>
      </c>
      <c r="I36" s="35">
        <v>5167</v>
      </c>
      <c r="J36" s="35"/>
      <c r="K36" s="36"/>
      <c r="L36" s="36"/>
      <c r="M36" s="36"/>
      <c r="N36" s="25">
        <f>N35</f>
        <v>1</v>
      </c>
      <c r="O36" s="25">
        <f>IF(ISBLANK(I36),1,0)</f>
        <v>0</v>
      </c>
      <c r="P36" s="25">
        <f t="shared" si="0"/>
        <v>0</v>
      </c>
      <c r="Q36" s="25">
        <f t="shared" si="1"/>
        <v>5167</v>
      </c>
      <c r="R36" s="25">
        <f>IF(Q36=0,0,IF(MIN(H36:I36)&lt;=1/3*MAX(H36:I36),1,0))</f>
        <v>0</v>
      </c>
      <c r="S36" s="25">
        <f>IF(E36=E35,1,IF(E36=F35,1,IF(E36=G35,1,0)))</f>
        <v>1</v>
      </c>
      <c r="T36" s="26">
        <f>IF(F36=E35,1,IF(F36=F35,1,IF(F36=G35,1,0)))</f>
        <v>1</v>
      </c>
      <c r="U36" s="25">
        <f>IF(G36=E35,1,IF(G36=F35,1,IF(G36=G35,1,0)))</f>
        <v>1</v>
      </c>
      <c r="W36" s="25">
        <f>IF(N35=0,0,IF(AND(S36=1,T36=1,U36=1),MAX(H36:J36),IF(S36=0,H36,IF(T36=0,I36,IF(U36=0,J36,"ERREUR")))))</f>
        <v>7725</v>
      </c>
      <c r="X36" s="25">
        <f>IF(NOT(P36=0),P36,IF(NOT(Q36=0),Q36,0))</f>
        <v>5167</v>
      </c>
      <c r="Z36" s="30" t="str">
        <f>IF(N35=0,"Non Informatif: mère HMZ",IF(O36=1,"Fœtus HMZ non contaminé",IF(AND(Q36&gt;0,R36=0),"HTZ non contaminé ou Non informatif (mêmes allèles que la mère probablement) ",IF(ISBLANK(I36),"Non Contaminé",IF(NOT(ISBLANK(J36)),"HTZ Contaminé","HMZ Contaminé probablement")))))</f>
        <v xml:space="preserve">HTZ non contaminé ou Non informatif (mêmes allèles que la mère probablement) </v>
      </c>
      <c r="AA36" s="30" t="str">
        <f>IF(N35=0,"",IF(O36=1,"",IF(AND(Q36&gt;0,R36=0),"",IF(ISBLANK(I36),"",IF(NOT(ISBLANK(J36)),ROUND(X36/(X36+W36)*100,2),ROUND(2*X36/(X36+W36)*100,2))))))</f>
        <v/>
      </c>
      <c r="AB36" s="24" t="s">
        <v>70</v>
      </c>
      <c r="AC36" s="41"/>
    </row>
    <row r="37" spans="1:29" x14ac:dyDescent="0.25">
      <c r="A37" s="24" t="s">
        <v>49</v>
      </c>
      <c r="B37" s="35" t="s">
        <v>66</v>
      </c>
      <c r="C37" s="35" t="s">
        <v>67</v>
      </c>
      <c r="D37" s="35" t="s">
        <v>25</v>
      </c>
      <c r="E37" s="35">
        <v>9</v>
      </c>
      <c r="F37" s="35">
        <v>13</v>
      </c>
      <c r="G37" s="35"/>
      <c r="H37" s="35">
        <v>7808</v>
      </c>
      <c r="I37" s="35">
        <v>8022</v>
      </c>
      <c r="J37" s="35"/>
      <c r="K37" s="36"/>
      <c r="L37" s="36"/>
      <c r="M37" s="36"/>
      <c r="T37" s="26"/>
      <c r="Z37" s="30"/>
      <c r="AA37" s="30"/>
      <c r="AB37" s="24"/>
      <c r="AC37" s="41"/>
    </row>
    <row r="38" spans="1:29" x14ac:dyDescent="0.25">
      <c r="A38" s="24" t="s">
        <v>30</v>
      </c>
      <c r="B38" s="35" t="s">
        <v>62</v>
      </c>
      <c r="C38" s="35" t="s">
        <v>63</v>
      </c>
      <c r="D38" s="35" t="s">
        <v>26</v>
      </c>
      <c r="E38" s="35">
        <v>5</v>
      </c>
      <c r="F38" s="35">
        <v>12</v>
      </c>
      <c r="G38" s="35"/>
      <c r="H38" s="35">
        <v>10450</v>
      </c>
      <c r="I38" s="35">
        <v>8565</v>
      </c>
      <c r="J38" s="35"/>
      <c r="K38" s="36"/>
      <c r="L38" s="36"/>
      <c r="M38" s="36"/>
      <c r="N38" s="25">
        <f>IF(ISBLANK(I38),0,1)</f>
        <v>1</v>
      </c>
      <c r="Z38" s="30"/>
      <c r="AA38" s="30"/>
      <c r="AB38" s="24"/>
      <c r="AC38" s="41"/>
    </row>
    <row r="39" spans="1:29" x14ac:dyDescent="0.25">
      <c r="A39" s="24" t="s">
        <v>31</v>
      </c>
      <c r="B39" s="35" t="s">
        <v>64</v>
      </c>
      <c r="C39" s="35" t="s">
        <v>65</v>
      </c>
      <c r="D39" s="35" t="s">
        <v>26</v>
      </c>
      <c r="E39" s="35">
        <v>10</v>
      </c>
      <c r="F39" s="35">
        <v>12</v>
      </c>
      <c r="G39" s="35"/>
      <c r="H39" s="35">
        <v>7974</v>
      </c>
      <c r="I39" s="35">
        <v>9242</v>
      </c>
      <c r="J39" s="35"/>
      <c r="K39" s="36"/>
      <c r="L39" s="36"/>
      <c r="M39" s="36"/>
      <c r="N39" s="25">
        <f>N38</f>
        <v>1</v>
      </c>
      <c r="O39" s="25">
        <f>IF(ISBLANK(I39),1,0)</f>
        <v>0</v>
      </c>
      <c r="P39" s="25">
        <f t="shared" si="0"/>
        <v>0</v>
      </c>
      <c r="Q39" s="25">
        <f t="shared" si="1"/>
        <v>7974</v>
      </c>
      <c r="R39" s="25">
        <f>IF(Q39=0,0,IF(MIN(H39:I39)&lt;=1/3*MAX(H39:I39),1,0))</f>
        <v>0</v>
      </c>
      <c r="S39" s="25">
        <f>IF(E39=E38,1,IF(E39=F38,1,IF(E39=G38,1,0)))</f>
        <v>0</v>
      </c>
      <c r="T39" s="26">
        <f>IF(F39=E38,1,IF(F39=F38,1,IF(F39=G38,1,0)))</f>
        <v>1</v>
      </c>
      <c r="U39" s="25">
        <f>IF(G39=E38,1,IF(G39=F38,1,IF(G39=G38,1,0)))</f>
        <v>1</v>
      </c>
      <c r="W39" s="25">
        <f>IF(N38=0,0,IF(AND(S39=1,T39=1,U39=1),MAX(H39:J39),IF(S39=0,H39,IF(T39=0,I39,IF(U39=0,J39,"ERREUR")))))</f>
        <v>7974</v>
      </c>
      <c r="X39" s="25">
        <f>IF(NOT(P39=0),P39,IF(NOT(Q39=0),Q39,0))</f>
        <v>7974</v>
      </c>
      <c r="Z39" s="30" t="str">
        <f>IF(N38=0,"Non Informatif: mère HMZ",IF(O39=1,"Fœtus HMZ non contaminé",IF(AND(Q39&gt;0,R39=0),"HTZ non contaminé ou Non informatif (mêmes allèles que la mère probablement) ",IF(ISBLANK(I39),"Non Contaminé",IF(NOT(ISBLANK(J39)),"HTZ Contaminé","HMZ Contaminé probablement")))))</f>
        <v xml:space="preserve">HTZ non contaminé ou Non informatif (mêmes allèles que la mère probablement) </v>
      </c>
      <c r="AA39" s="30" t="str">
        <f>IF(N38=0,"",IF(O39=1,"",IF(AND(Q39&gt;0,R39=0),"",IF(ISBLANK(I39),"",IF(NOT(ISBLANK(J39)),ROUND(X39/(X39+W39)*100,2),ROUND(2*X39/(X39+W39)*100,2))))))</f>
        <v/>
      </c>
      <c r="AB39" s="24"/>
      <c r="AC39" s="2" t="s">
        <v>69</v>
      </c>
    </row>
    <row r="40" spans="1:29" x14ac:dyDescent="0.25">
      <c r="A40" s="24" t="s">
        <v>49</v>
      </c>
      <c r="B40" s="35" t="s">
        <v>66</v>
      </c>
      <c r="C40" s="35" t="s">
        <v>67</v>
      </c>
      <c r="D40" s="35" t="s">
        <v>26</v>
      </c>
      <c r="E40" s="35">
        <v>10</v>
      </c>
      <c r="F40" s="35">
        <v>13</v>
      </c>
      <c r="G40" s="35"/>
      <c r="H40" s="35">
        <v>9847</v>
      </c>
      <c r="I40" s="35">
        <v>7915</v>
      </c>
      <c r="J40" s="35"/>
      <c r="K40" s="36"/>
      <c r="L40" s="36"/>
      <c r="M40" s="36"/>
      <c r="T40" s="26"/>
      <c r="Z40" s="30"/>
      <c r="AA40" s="30"/>
      <c r="AB40" s="24"/>
      <c r="AC40" s="42"/>
    </row>
    <row r="41" spans="1:29" x14ac:dyDescent="0.25">
      <c r="A41" s="24" t="s">
        <v>30</v>
      </c>
      <c r="B41" s="35" t="s">
        <v>62</v>
      </c>
      <c r="C41" s="35" t="s">
        <v>63</v>
      </c>
      <c r="D41" s="35" t="s">
        <v>27</v>
      </c>
      <c r="E41" s="35">
        <v>9</v>
      </c>
      <c r="F41" s="35">
        <v>9.3000000000000007</v>
      </c>
      <c r="G41" s="35"/>
      <c r="H41" s="35">
        <v>11133</v>
      </c>
      <c r="I41" s="35">
        <v>10053</v>
      </c>
      <c r="J41" s="35"/>
      <c r="K41" s="36"/>
      <c r="L41" s="36"/>
      <c r="M41" s="36"/>
      <c r="N41" s="25">
        <f>IF(ISBLANK(I41),0,1)</f>
        <v>1</v>
      </c>
      <c r="Z41" s="30"/>
      <c r="AA41" s="30"/>
      <c r="AB41" s="24"/>
      <c r="AC41" s="42"/>
    </row>
    <row r="42" spans="1:29" x14ac:dyDescent="0.25">
      <c r="A42" s="24" t="s">
        <v>31</v>
      </c>
      <c r="B42" s="35" t="s">
        <v>64</v>
      </c>
      <c r="C42" s="35" t="s">
        <v>65</v>
      </c>
      <c r="D42" s="35" t="s">
        <v>27</v>
      </c>
      <c r="E42" s="35">
        <v>6</v>
      </c>
      <c r="F42" s="35">
        <v>9</v>
      </c>
      <c r="G42" s="35"/>
      <c r="H42" s="35">
        <v>8688</v>
      </c>
      <c r="I42" s="35">
        <v>6824</v>
      </c>
      <c r="J42" s="35"/>
      <c r="K42" s="36"/>
      <c r="L42" s="36"/>
      <c r="M42" s="36"/>
      <c r="N42" s="25">
        <f>N41</f>
        <v>1</v>
      </c>
      <c r="O42" s="25">
        <f>IF(ISBLANK(I42),1,0)</f>
        <v>0</v>
      </c>
      <c r="P42" s="25">
        <f t="shared" si="0"/>
        <v>0</v>
      </c>
      <c r="Q42" s="25">
        <f t="shared" si="1"/>
        <v>6824</v>
      </c>
      <c r="R42" s="25">
        <f>IF(Q42=0,0,IF(MIN(H42:I42)&lt;=1/3*MAX(H42:I42),1,0))</f>
        <v>0</v>
      </c>
      <c r="S42" s="25">
        <f>IF(E42=E41,1,IF(E42=F41,1,IF(E42=G41,1,0)))</f>
        <v>0</v>
      </c>
      <c r="T42" s="25">
        <f>IF(F42=E41,1,IF(F42=F41,1,IF(F42=G41,1,0)))</f>
        <v>1</v>
      </c>
      <c r="U42" s="25">
        <f>IF(G42=E41,1,IF(G42=F41,1,IF(G42=G41,1,0)))</f>
        <v>1</v>
      </c>
      <c r="W42" s="25">
        <f>IF(N41=0,0,IF(AND(S42=1,T42=1,U42=1),MAX(H42:J42),IF(S42=0,H42,IF(T42=0,I42,IF(U42=0,J42,"ERREUR")))))</f>
        <v>8688</v>
      </c>
      <c r="X42" s="25">
        <f>IF(NOT(P42=0),P42,IF(NOT(Q42=0),Q42,0))</f>
        <v>6824</v>
      </c>
      <c r="Z42" s="30" t="str">
        <f>IF(N41=0,"Non Informatif: mère HMZ",IF(O42=1,"Fœtus HMZ non contaminé",IF(AND(Q42&gt;0,R42=0),"HTZ non contaminé ou Non informatif (mêmes allèles que la mère probablement) ",IF(ISBLANK(I42),"Non Contaminé",IF(NOT(ISBLANK(J42)),"HTZ Contaminé","HMZ Contaminé probablement")))))</f>
        <v xml:space="preserve">HTZ non contaminé ou Non informatif (mêmes allèles que la mère probablement) </v>
      </c>
      <c r="AA42" s="30" t="str">
        <f>IF(N41=0,"",IF(O42=1,"",IF(AND(Q42&gt;0,R42=0),"",IF(ISBLANK(I42),"",IF(NOT(ISBLANK(J42)),ROUND(X42/(X42+W42)*100,2),ROUND(2*X42/(X42+W42)*100,2))))))</f>
        <v/>
      </c>
      <c r="AB42" s="24"/>
      <c r="AC42" s="42" t="s">
        <v>69</v>
      </c>
    </row>
    <row r="43" spans="1:29" x14ac:dyDescent="0.25">
      <c r="A43" s="24" t="s">
        <v>49</v>
      </c>
      <c r="B43" s="35" t="s">
        <v>66</v>
      </c>
      <c r="C43" s="35" t="s">
        <v>67</v>
      </c>
      <c r="D43" s="35" t="s">
        <v>27</v>
      </c>
      <c r="E43" s="35">
        <v>6</v>
      </c>
      <c r="F43" s="35"/>
      <c r="G43" s="35"/>
      <c r="H43" s="35">
        <v>18003</v>
      </c>
      <c r="I43" s="35"/>
      <c r="J43" s="35"/>
      <c r="K43" s="36"/>
      <c r="L43" s="36"/>
      <c r="M43" s="36"/>
      <c r="Z43" s="30"/>
      <c r="AA43" s="30"/>
      <c r="AB43" s="24"/>
      <c r="AC43" s="42"/>
    </row>
    <row r="44" spans="1:29" x14ac:dyDescent="0.25">
      <c r="A44" s="24" t="s">
        <v>30</v>
      </c>
      <c r="B44" s="35" t="s">
        <v>62</v>
      </c>
      <c r="C44" s="35" t="s">
        <v>63</v>
      </c>
      <c r="D44" s="35" t="s">
        <v>28</v>
      </c>
      <c r="E44" s="35">
        <v>8</v>
      </c>
      <c r="F44" s="35"/>
      <c r="G44" s="35"/>
      <c r="H44" s="35">
        <v>22761</v>
      </c>
      <c r="I44" s="35"/>
      <c r="J44" s="35"/>
      <c r="K44" s="36"/>
      <c r="L44" s="36"/>
      <c r="M44" s="36"/>
      <c r="N44" s="25">
        <f>IF(ISBLANK(I44),0,1)</f>
        <v>0</v>
      </c>
      <c r="Z44" s="30"/>
      <c r="AA44" s="30"/>
      <c r="AB44" s="24"/>
      <c r="AC44" s="42"/>
    </row>
    <row r="45" spans="1:29" x14ac:dyDescent="0.25">
      <c r="A45" s="24" t="s">
        <v>31</v>
      </c>
      <c r="B45" s="35" t="s">
        <v>64</v>
      </c>
      <c r="C45" s="35" t="s">
        <v>65</v>
      </c>
      <c r="D45" s="35" t="s">
        <v>28</v>
      </c>
      <c r="E45" s="35">
        <v>8</v>
      </c>
      <c r="F45" s="35"/>
      <c r="G45" s="35"/>
      <c r="H45" s="35">
        <v>21652</v>
      </c>
      <c r="I45" s="35"/>
      <c r="J45" s="35"/>
      <c r="K45" s="36"/>
      <c r="L45" s="36"/>
      <c r="M45" s="36"/>
      <c r="N45" s="25">
        <f>N44</f>
        <v>0</v>
      </c>
      <c r="O45" s="25">
        <f>IF(ISBLANK(I45),1,0)</f>
        <v>1</v>
      </c>
      <c r="P45" s="25">
        <f t="shared" si="0"/>
        <v>0</v>
      </c>
      <c r="Q45" s="25">
        <f t="shared" si="1"/>
        <v>0</v>
      </c>
      <c r="R45" s="25">
        <f>IF(Q45=0,0,IF(MIN(H45:I45)&lt;=1/3*MAX(H45:I45),1,0))</f>
        <v>0</v>
      </c>
      <c r="S45" s="25">
        <f>IF(E45=E44,1,IF(E45=F44,1,IF(E45=G44,1,0)))</f>
        <v>1</v>
      </c>
      <c r="T45" s="25">
        <f>IF(F45=E44,1,IF(F45=F44,1,IF(F45=G44,1,0)))</f>
        <v>1</v>
      </c>
      <c r="U45" s="25">
        <f>IF(G45=E44,1,IF(G45=F44,1,IF(G45=G44,1,0)))</f>
        <v>1</v>
      </c>
      <c r="W45" s="25">
        <f>IF(N44=0,0,IF(AND(S45=1,T45=1,U45=1),MAX(H45:J45),IF(S45=0,H45,IF(T45=0,I45,IF(U45=0,J45,"ERREUR")))))</f>
        <v>0</v>
      </c>
      <c r="X45" s="25">
        <f>IF(NOT(P45=0),P45,IF(NOT(Q45=0),Q45,0))</f>
        <v>0</v>
      </c>
      <c r="Z45" s="30" t="str">
        <f>IF(N44=0,"Non Informatif: mère HMZ",IF(O45=1,"Fœtus HMZ non contaminé",IF(AND(Q45&gt;0,R45=0),"HTZ non contaminé ou Non informatif (mêmes allèles que la mère probablement) ",IF(ISBLANK(I45),"Non Contaminé",IF(NOT(ISBLANK(J45)),"HTZ Contaminé","HMZ Contaminé probablement")))))</f>
        <v>Non Informatif: mère HMZ</v>
      </c>
      <c r="AA45" s="30" t="str">
        <f>IF(N44=0,"",IF(O45=1,"",IF(AND(Q45&gt;0,R45=0),"",IF(ISBLANK(I45),"",IF(NOT(ISBLANK(J45)),ROUND(X45/(X45+W45)*100,2),ROUND(2*X45/(X45+W45)*100,2))))))</f>
        <v/>
      </c>
      <c r="AB45" s="24"/>
      <c r="AC45" s="42"/>
    </row>
    <row r="46" spans="1:29" x14ac:dyDescent="0.25">
      <c r="A46" s="24" t="s">
        <v>49</v>
      </c>
      <c r="B46" s="35" t="s">
        <v>66</v>
      </c>
      <c r="C46" s="35" t="s">
        <v>67</v>
      </c>
      <c r="D46" s="35" t="s">
        <v>28</v>
      </c>
      <c r="E46" s="35">
        <v>8</v>
      </c>
      <c r="F46" s="35">
        <v>11</v>
      </c>
      <c r="G46" s="35"/>
      <c r="H46" s="35">
        <v>11606</v>
      </c>
      <c r="I46" s="35">
        <v>9948</v>
      </c>
      <c r="J46" s="35"/>
      <c r="K46" s="36"/>
      <c r="L46" s="36"/>
      <c r="M46" s="36"/>
      <c r="Z46" s="30"/>
      <c r="AA46" s="30"/>
      <c r="AB46" s="24"/>
      <c r="AC46" s="42"/>
    </row>
    <row r="47" spans="1:29" x14ac:dyDescent="0.25">
      <c r="A47" s="24" t="s">
        <v>30</v>
      </c>
      <c r="B47" s="35" t="s">
        <v>62</v>
      </c>
      <c r="C47" s="35" t="s">
        <v>63</v>
      </c>
      <c r="D47" s="35" t="s">
        <v>29</v>
      </c>
      <c r="E47" s="35">
        <v>16</v>
      </c>
      <c r="F47" s="35">
        <v>18</v>
      </c>
      <c r="G47" s="35"/>
      <c r="H47" s="35">
        <v>12252</v>
      </c>
      <c r="I47" s="35">
        <v>8646</v>
      </c>
      <c r="J47" s="35"/>
      <c r="K47" s="36"/>
      <c r="L47" s="36"/>
      <c r="M47" s="36"/>
      <c r="N47" s="25">
        <f>IF(ISBLANK(I47),0,1)</f>
        <v>1</v>
      </c>
      <c r="Z47" s="30"/>
      <c r="AA47" s="30"/>
      <c r="AB47" s="24"/>
      <c r="AC47" s="42"/>
    </row>
    <row r="48" spans="1:29" x14ac:dyDescent="0.25">
      <c r="A48" s="24" t="s">
        <v>31</v>
      </c>
      <c r="B48" s="35" t="s">
        <v>64</v>
      </c>
      <c r="C48" s="35" t="s">
        <v>65</v>
      </c>
      <c r="D48" s="35" t="s">
        <v>29</v>
      </c>
      <c r="E48" s="35">
        <v>16</v>
      </c>
      <c r="F48" s="35">
        <v>17</v>
      </c>
      <c r="G48" s="35"/>
      <c r="H48" s="35">
        <v>7294</v>
      </c>
      <c r="I48" s="35">
        <v>5710</v>
      </c>
      <c r="J48" s="35"/>
      <c r="K48" s="36"/>
      <c r="L48" s="36"/>
      <c r="M48" s="36"/>
      <c r="N48" s="25">
        <f>N47</f>
        <v>1</v>
      </c>
      <c r="O48" s="25">
        <f>IF(ISBLANK(I48),1,0)</f>
        <v>0</v>
      </c>
      <c r="P48" s="25">
        <f t="shared" si="0"/>
        <v>0</v>
      </c>
      <c r="Q48" s="25">
        <f t="shared" si="1"/>
        <v>5710</v>
      </c>
      <c r="R48" s="25">
        <f>IF(Q48=0,0,IF(MIN(H48:I48)&lt;=1/3*MAX(H48:I48),1,0))</f>
        <v>0</v>
      </c>
      <c r="S48" s="26">
        <f>IF(E48=E47,1,IF(E48=F47,1,IF(E48=G47,1,0)))</f>
        <v>1</v>
      </c>
      <c r="T48" s="25">
        <f>IF(F48=E47,1,IF(F48=F47,1,IF(F48=G47,1,0)))</f>
        <v>0</v>
      </c>
      <c r="U48" s="25">
        <f>IF(G48=E47,1,IF(G48=F47,1,IF(G48=G47,1,0)))</f>
        <v>1</v>
      </c>
      <c r="W48" s="25">
        <f>IF(N47=0,0,IF(AND(S48=1,T48=1,U48=1),MAX(H48:J48),IF(S48=0,H48,IF(T48=0,I48,IF(U48=0,J48,"ERREUR")))))</f>
        <v>5710</v>
      </c>
      <c r="X48" s="25">
        <f>IF(NOT(P48=0),P48,IF(NOT(Q48=0),Q48,0))</f>
        <v>5710</v>
      </c>
      <c r="Z48" s="30" t="str">
        <f>IF(N47=0,"Non Informatif: mère HMZ",IF(O48=1,"Fœtus HMZ non contaminé",IF(AND(Q48&gt;0,R48=0),"HTZ non contaminé ou Non informatif (mêmes allèles que la mère probablement) ",IF(ISBLANK(I48),"Non Contaminé",IF(NOT(ISBLANK(J48)),"HTZ Contaminé","HMZ Contaminé probablement")))))</f>
        <v xml:space="preserve">HTZ non contaminé ou Non informatif (mêmes allèles que la mère probablement) </v>
      </c>
      <c r="AA48" s="30" t="str">
        <f>IF(N47=0,"",IF(O48=1,"",IF(AND(Q48&gt;0,R48=0),"",IF(ISBLANK(I48),"",IF(NOT(ISBLANK(J48)),ROUND(X48/(X48+W48)*100,2),ROUND(2*X48/(X48+W48)*100,2))))))</f>
        <v/>
      </c>
      <c r="AB48" s="24"/>
      <c r="AC48" s="42" t="s">
        <v>69</v>
      </c>
    </row>
    <row r="49" spans="1:29" x14ac:dyDescent="0.25">
      <c r="A49" s="24" t="s">
        <v>49</v>
      </c>
      <c r="B49" s="42" t="s">
        <v>66</v>
      </c>
      <c r="C49" s="42" t="s">
        <v>67</v>
      </c>
      <c r="D49" s="42" t="s">
        <v>29</v>
      </c>
      <c r="E49" s="42">
        <v>17</v>
      </c>
      <c r="F49" s="40"/>
      <c r="G49" s="40"/>
      <c r="H49" s="42">
        <v>12632</v>
      </c>
      <c r="I49" s="42"/>
      <c r="J49" s="42"/>
      <c r="Z49" s="30"/>
      <c r="AA49" s="30"/>
      <c r="AB49" s="24"/>
      <c r="AC49" s="42"/>
    </row>
    <row r="51" spans="1:29" x14ac:dyDescent="0.25">
      <c r="A51" s="47" t="s">
        <v>51</v>
      </c>
      <c r="B51" s="47"/>
      <c r="C51" s="47"/>
      <c r="D51" s="47"/>
      <c r="E51" s="47"/>
      <c r="F51" s="42" t="s">
        <v>52</v>
      </c>
      <c r="G51" s="42" t="s">
        <v>53</v>
      </c>
    </row>
    <row r="52" spans="1:29" x14ac:dyDescent="0.25">
      <c r="A52" s="47" t="s">
        <v>54</v>
      </c>
      <c r="B52" s="47"/>
      <c r="C52" s="47"/>
      <c r="D52" s="47"/>
      <c r="E52" s="47"/>
      <c r="F52" s="44">
        <v>5</v>
      </c>
      <c r="G52" s="42"/>
    </row>
    <row r="53" spans="1:29" x14ac:dyDescent="0.25">
      <c r="A53" s="47" t="s">
        <v>55</v>
      </c>
      <c r="B53" s="47"/>
      <c r="C53" s="47"/>
      <c r="D53" s="47"/>
      <c r="E53" s="47"/>
      <c r="F53" s="44">
        <v>0</v>
      </c>
      <c r="G53" s="42"/>
    </row>
    <row r="54" spans="1:29" x14ac:dyDescent="0.25">
      <c r="A54" s="47" t="s">
        <v>56</v>
      </c>
      <c r="B54" s="47"/>
      <c r="C54" s="47"/>
      <c r="D54" s="47"/>
      <c r="E54" s="47"/>
      <c r="F54" s="44"/>
      <c r="G54" s="42"/>
    </row>
    <row r="55" spans="1:29" ht="35.25" customHeight="1" x14ac:dyDescent="0.25">
      <c r="A55" s="46" t="s">
        <v>57</v>
      </c>
      <c r="B55" s="46"/>
      <c r="C55" s="46"/>
      <c r="D55" s="46"/>
      <c r="E55" s="46"/>
      <c r="F55" s="43" t="s">
        <v>58</v>
      </c>
      <c r="G55" s="43" t="s">
        <v>59</v>
      </c>
    </row>
  </sheetData>
  <mergeCells count="5">
    <mergeCell ref="A55:E55"/>
    <mergeCell ref="A54:E54"/>
    <mergeCell ref="A53:E53"/>
    <mergeCell ref="A52:E52"/>
    <mergeCell ref="A51:E51"/>
  </mergeCells>
  <pageMargins left="0.19685039370078741" right="0.19685039370078741" top="0.74803149606299213" bottom="0.74803149606299213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90" zoomScaleNormal="90" workbookViewId="0">
      <selection sqref="A1:XFD1048576"/>
    </sheetView>
  </sheetViews>
  <sheetFormatPr baseColWidth="10" defaultRowHeight="15" x14ac:dyDescent="0.25"/>
  <cols>
    <col min="1" max="1" width="35.140625" bestFit="1" customWidth="1"/>
    <col min="2" max="2" width="7.5703125" style="3" bestFit="1" customWidth="1"/>
    <col min="6" max="7" width="11.42578125" style="18"/>
    <col min="12" max="12" width="12.85546875" style="3" customWidth="1"/>
    <col min="13" max="13" width="12" style="3" customWidth="1"/>
    <col min="14" max="15" width="17.140625" style="3" customWidth="1"/>
    <col min="16" max="16" width="11.85546875" style="3" customWidth="1"/>
    <col min="17" max="17" width="11.5703125" style="3" customWidth="1"/>
    <col min="18" max="19" width="12.42578125" style="3" customWidth="1"/>
    <col min="20" max="20" width="14.28515625" style="3" customWidth="1"/>
    <col min="21" max="21" width="26.42578125" style="3" customWidth="1"/>
    <col min="22" max="24" width="11.42578125" customWidth="1"/>
    <col min="25" max="25" width="46.140625" bestFit="1" customWidth="1"/>
  </cols>
  <sheetData>
    <row r="1" spans="1:27" s="14" customFormat="1" ht="30" x14ac:dyDescent="0.25">
      <c r="A1" s="7" t="s">
        <v>0</v>
      </c>
      <c r="B1" s="8" t="s">
        <v>32</v>
      </c>
      <c r="C1" s="7" t="s">
        <v>1</v>
      </c>
      <c r="D1" s="7" t="s">
        <v>2</v>
      </c>
      <c r="E1" s="7" t="s">
        <v>3</v>
      </c>
      <c r="F1" s="17" t="s">
        <v>4</v>
      </c>
      <c r="G1" s="17" t="s">
        <v>5</v>
      </c>
      <c r="H1" s="7" t="s">
        <v>6</v>
      </c>
      <c r="I1" s="7" t="s">
        <v>7</v>
      </c>
      <c r="J1" s="7" t="s">
        <v>8</v>
      </c>
      <c r="K1" s="9"/>
      <c r="L1" s="10" t="s">
        <v>33</v>
      </c>
      <c r="M1" s="11" t="s">
        <v>34</v>
      </c>
      <c r="N1" s="12" t="s">
        <v>35</v>
      </c>
      <c r="O1" s="13" t="s">
        <v>44</v>
      </c>
      <c r="P1" s="13" t="s">
        <v>37</v>
      </c>
      <c r="Q1" s="13" t="s">
        <v>38</v>
      </c>
      <c r="R1" s="13" t="s">
        <v>39</v>
      </c>
      <c r="S1" s="13"/>
      <c r="T1" s="13" t="s">
        <v>36</v>
      </c>
      <c r="U1" s="13" t="s">
        <v>40</v>
      </c>
      <c r="W1" s="14" t="s">
        <v>42</v>
      </c>
      <c r="X1" s="14" t="s">
        <v>43</v>
      </c>
      <c r="Y1" s="14" t="s">
        <v>41</v>
      </c>
      <c r="Z1" s="14" t="s">
        <v>46</v>
      </c>
      <c r="AA1" s="14" t="s">
        <v>47</v>
      </c>
    </row>
    <row r="2" spans="1:27" x14ac:dyDescent="0.25">
      <c r="A2" s="1" t="s">
        <v>9</v>
      </c>
      <c r="B2" s="2" t="s">
        <v>30</v>
      </c>
      <c r="C2" s="1" t="s">
        <v>10</v>
      </c>
      <c r="D2" s="1" t="s">
        <v>11</v>
      </c>
      <c r="E2" s="1" t="s">
        <v>12</v>
      </c>
      <c r="F2" s="16"/>
      <c r="G2" s="16"/>
      <c r="H2" s="1">
        <v>16484</v>
      </c>
      <c r="I2" s="1"/>
      <c r="J2" s="1"/>
      <c r="K2" s="4"/>
      <c r="L2" s="3">
        <f>IF(ISBLANK(I2),0,1)</f>
        <v>0</v>
      </c>
    </row>
    <row r="3" spans="1:27" x14ac:dyDescent="0.25">
      <c r="A3" s="1" t="s">
        <v>13</v>
      </c>
      <c r="B3" s="2" t="s">
        <v>31</v>
      </c>
      <c r="C3" s="1" t="s">
        <v>14</v>
      </c>
      <c r="D3" s="1" t="s">
        <v>11</v>
      </c>
      <c r="E3" s="1" t="s">
        <v>12</v>
      </c>
      <c r="F3" s="16"/>
      <c r="G3" s="16"/>
      <c r="H3" s="1">
        <v>11969</v>
      </c>
      <c r="I3" s="1"/>
      <c r="J3" s="1"/>
      <c r="K3" s="4"/>
      <c r="L3" s="3">
        <f>L2</f>
        <v>0</v>
      </c>
      <c r="M3" s="3">
        <f t="shared" ref="M3:M33" si="0">IF(NOT(ISBLANK(J3)),MIN(H3:J3),0)</f>
        <v>0</v>
      </c>
      <c r="N3" s="3">
        <f t="shared" ref="N3:N33" si="1">IF(OR(NOT(ISBLANK(J3)),L3=0),0,MIN(H3:I3))</f>
        <v>0</v>
      </c>
      <c r="O3" s="3">
        <f>IF(N3=0,0,IF(MIN(H3:I3)&lt;=1/3*MAX(H3:I3),1,0))</f>
        <v>0</v>
      </c>
      <c r="P3" s="3">
        <f>IF(E3=E2,1,IF(E3=F2,1,IF(E3=G2,1,0)))</f>
        <v>1</v>
      </c>
      <c r="Q3" s="3">
        <f>IF(F3=E2,1,IF(F3=F2,1,IF(F3=G2,1,0)))</f>
        <v>1</v>
      </c>
      <c r="R3" s="3">
        <f>IF(G3=E2,1,IF(G3=F2,1,IF(G3=G2,1,0)))</f>
        <v>1</v>
      </c>
      <c r="T3" s="6">
        <f>IF(L2=0,0,IF(AND(P3=1,Q3=1,R3=1),MAX(H3:J3),IF(P3=0,H3,IF(Q3=0,I3,IF(R3=0,J3,"ERREUR")))))</f>
        <v>0</v>
      </c>
      <c r="U3" s="3">
        <f>IF(NOT(M3=0),M3,IF(NOT(N3=0),N3,0))</f>
        <v>0</v>
      </c>
      <c r="W3">
        <f>IF(NOT(U3=0),U3/(U3+T3)*100,0)</f>
        <v>0</v>
      </c>
      <c r="X3">
        <f>IF(NOT(U3=0),2*U3/(T3+U3),0)</f>
        <v>0</v>
      </c>
      <c r="Y3" t="str">
        <f>IF(L2=0,"Non Informatif: mère HMZ",IF(AND(N3&gt;0,O3=0),"Non informatif: HTZ non contaminé probablement",IF(ISBLANK(I3),"Non Contaminé",IF(NOT(ISBLANK(J3)),"HTZ Contaminé","HMZ Contaminé probablement: "))))</f>
        <v>Non Informatif: mère HMZ</v>
      </c>
      <c r="Z3" t="str">
        <f>IF(L2=0,"",IF(AND(N3&gt;0,O3=0),"",IF(ISBLANK(I3),"",IF(NOT(ISBLANK(J3)),ROUND(U3/(U3+T3)*100,2),ROUND(2*U3/(U3+T3)*100,2)))))</f>
        <v/>
      </c>
    </row>
    <row r="4" spans="1:27" x14ac:dyDescent="0.25">
      <c r="A4" s="1" t="s">
        <v>9</v>
      </c>
      <c r="B4" s="2" t="s">
        <v>30</v>
      </c>
      <c r="C4" s="1" t="s">
        <v>10</v>
      </c>
      <c r="D4" s="1" t="s">
        <v>15</v>
      </c>
      <c r="E4" s="1">
        <v>11</v>
      </c>
      <c r="F4" s="16">
        <v>12</v>
      </c>
      <c r="G4" s="16"/>
      <c r="H4" s="1">
        <v>5327</v>
      </c>
      <c r="I4" s="1">
        <v>3915</v>
      </c>
      <c r="J4" s="1"/>
      <c r="K4" s="4"/>
      <c r="L4" s="3">
        <f>IF(ISBLANK(I4),0,1)</f>
        <v>1</v>
      </c>
    </row>
    <row r="5" spans="1:27" x14ac:dyDescent="0.25">
      <c r="A5" s="1" t="s">
        <v>13</v>
      </c>
      <c r="B5" s="2" t="s">
        <v>31</v>
      </c>
      <c r="C5" s="1" t="s">
        <v>14</v>
      </c>
      <c r="D5" s="1" t="s">
        <v>15</v>
      </c>
      <c r="E5" s="5">
        <v>10</v>
      </c>
      <c r="F5" s="16">
        <v>11</v>
      </c>
      <c r="G5" s="16">
        <v>12</v>
      </c>
      <c r="H5" s="5">
        <v>3165</v>
      </c>
      <c r="I5" s="1">
        <v>3407</v>
      </c>
      <c r="J5" s="1">
        <v>1027</v>
      </c>
      <c r="K5" s="4"/>
      <c r="L5" s="3">
        <f>L4</f>
        <v>1</v>
      </c>
      <c r="M5" s="3">
        <f t="shared" si="0"/>
        <v>1027</v>
      </c>
      <c r="N5" s="3">
        <f t="shared" si="1"/>
        <v>0</v>
      </c>
      <c r="O5" s="3">
        <f>IF(N5=0,0,IF(MIN(H5:I5)&lt;=1/3*MAX(H5:I5),1,0))</f>
        <v>0</v>
      </c>
      <c r="P5" s="15">
        <f>IF(E5=E4,1,IF(E5=F4,1,IF(E5=G4,1,0)))</f>
        <v>0</v>
      </c>
      <c r="Q5" s="3">
        <f>IF(F5=E4,1,IF(F5=F4,1,IF(F5=G4,1,0)))</f>
        <v>1</v>
      </c>
      <c r="R5" s="3">
        <f>IF(G5=E4,1,IF(G5=F4,1,IF(G5=G4,1,0)))</f>
        <v>1</v>
      </c>
      <c r="T5" s="6">
        <f>IF(L4=0,0,IF(AND(P5=1,Q5=1,R5=1),MAX(H5:J5),IF(P5=0,H5,IF(Q5=0,I5,IF(R5=0,J5,"ERREUR")))))</f>
        <v>3165</v>
      </c>
      <c r="U5" s="3">
        <f>IF(NOT(M5=0),M5,IF(NOT(N5=0),N5,0))</f>
        <v>1027</v>
      </c>
      <c r="Y5" t="str">
        <f>IF(L4=0,"Non Informatif: mère HMZ",IF(AND(N5&gt;0,O5=0),"Non informatif: HTZ non contaminé probablement",IF(ISBLANK(I5),"Non Contaminé",IF(NOT(ISBLANK(J5)),"HTZ Contaminé","HMZ Contaminé probablement: "))))</f>
        <v>HTZ Contaminé</v>
      </c>
      <c r="Z5">
        <f>IF(L4=0,"",IF(AND(N5&gt;0,O5=0),"",IF(ISBLANK(I5),"",IF(NOT(ISBLANK(J5)),ROUND(U5/(U5+T5)*100,2),ROUND(2*U5/(U5+T5)*100,2)))))</f>
        <v>24.5</v>
      </c>
    </row>
    <row r="6" spans="1:27" x14ac:dyDescent="0.25">
      <c r="A6" s="1" t="s">
        <v>9</v>
      </c>
      <c r="B6" s="2" t="s">
        <v>30</v>
      </c>
      <c r="C6" s="1" t="s">
        <v>10</v>
      </c>
      <c r="D6" s="1" t="s">
        <v>16</v>
      </c>
      <c r="E6" s="1">
        <v>11</v>
      </c>
      <c r="F6" s="16">
        <v>13</v>
      </c>
      <c r="G6" s="16"/>
      <c r="H6" s="1">
        <v>3913</v>
      </c>
      <c r="I6" s="1">
        <v>3730</v>
      </c>
      <c r="J6" s="1"/>
      <c r="K6" s="4"/>
      <c r="L6" s="3">
        <f>IF(ISBLANK(I6),0,1)</f>
        <v>1</v>
      </c>
    </row>
    <row r="7" spans="1:27" x14ac:dyDescent="0.25">
      <c r="A7" s="1" t="s">
        <v>13</v>
      </c>
      <c r="B7" s="2" t="s">
        <v>31</v>
      </c>
      <c r="C7" s="1" t="s">
        <v>14</v>
      </c>
      <c r="D7" s="1" t="s">
        <v>16</v>
      </c>
      <c r="E7" s="1">
        <v>11</v>
      </c>
      <c r="F7" s="16">
        <v>13</v>
      </c>
      <c r="G7" s="16"/>
      <c r="H7" s="5">
        <v>3810</v>
      </c>
      <c r="I7" s="1">
        <v>694</v>
      </c>
      <c r="J7" s="1"/>
      <c r="K7" s="4"/>
      <c r="L7" s="3">
        <f>L6</f>
        <v>1</v>
      </c>
      <c r="M7" s="3">
        <f t="shared" si="0"/>
        <v>0</v>
      </c>
      <c r="N7" s="3">
        <f t="shared" si="1"/>
        <v>694</v>
      </c>
      <c r="O7" s="3">
        <f>IF(N7=0,0,IF(MIN(H7:I7)&lt;=1/3*MAX(H7:I7),1,0))</f>
        <v>1</v>
      </c>
      <c r="P7" s="3">
        <f>IF(E7=E6,1,IF(E7=F6,1,IF(E7=G6,1,0)))</f>
        <v>1</v>
      </c>
      <c r="Q7" s="3">
        <f>IF(F7=E6,1,IF(F7=F6,1,IF(F7=G6,1,0)))</f>
        <v>1</v>
      </c>
      <c r="R7" s="3">
        <f>IF(G7=E6,1,IF(G7=F6,1,IF(G7=G6,1,0)))</f>
        <v>1</v>
      </c>
      <c r="T7" s="6">
        <f>IF(L6=0,0,IF(AND(P7=1,Q7=1,R7=1),MAX(H7:J7),IF(P7=0,H7,IF(Q7=0,I7,IF(R7=0,J7,"ERREUR")))))</f>
        <v>3810</v>
      </c>
      <c r="U7" s="3">
        <f>IF(NOT(M7=0),M7,IF(NOT(N7=0),N7,0))</f>
        <v>694</v>
      </c>
      <c r="Y7" t="str">
        <f>IF(L6=0,"Non Informatif: mère HMZ",IF(AND(N7&gt;0,O7=0),"Non informatif: HTZ non contaminé probablement",IF(ISBLANK(I7),"Non Contaminé",IF(NOT(ISBLANK(J7)),"HTZ Contaminé","HMZ Contaminé probablement: "))))</f>
        <v xml:space="preserve">HMZ Contaminé probablement: </v>
      </c>
      <c r="Z7">
        <f>IF(L6=0,"",IF(AND(N7&gt;0,O7=0),"",IF(ISBLANK(I7),"",IF(NOT(ISBLANK(J7)),ROUND(U7/(U7+T7)*100,2),ROUND(2*U7/(U7+T7)*100,2)))))</f>
        <v>30.82</v>
      </c>
    </row>
    <row r="8" spans="1:27" x14ac:dyDescent="0.25">
      <c r="A8" s="1" t="s">
        <v>9</v>
      </c>
      <c r="B8" s="2" t="s">
        <v>30</v>
      </c>
      <c r="C8" s="1" t="s">
        <v>10</v>
      </c>
      <c r="D8" s="1" t="s">
        <v>17</v>
      </c>
      <c r="E8" s="1">
        <v>11</v>
      </c>
      <c r="F8" s="16">
        <v>12</v>
      </c>
      <c r="G8" s="16"/>
      <c r="H8" s="1">
        <v>5918</v>
      </c>
      <c r="I8" s="1">
        <v>3658</v>
      </c>
      <c r="J8" s="1"/>
      <c r="K8" s="4"/>
      <c r="L8" s="3">
        <f>IF(ISBLANK(I8),0,1)</f>
        <v>1</v>
      </c>
    </row>
    <row r="9" spans="1:27" x14ac:dyDescent="0.25">
      <c r="A9" s="1" t="s">
        <v>13</v>
      </c>
      <c r="B9" s="2" t="s">
        <v>31</v>
      </c>
      <c r="C9" s="1" t="s">
        <v>14</v>
      </c>
      <c r="D9" s="1" t="s">
        <v>17</v>
      </c>
      <c r="E9" s="1">
        <v>11</v>
      </c>
      <c r="F9" s="16">
        <v>12</v>
      </c>
      <c r="G9" s="16"/>
      <c r="H9" s="1">
        <v>4252</v>
      </c>
      <c r="I9" s="1">
        <v>1708</v>
      </c>
      <c r="J9" s="1"/>
      <c r="K9" s="4"/>
      <c r="L9" s="3">
        <f>L8</f>
        <v>1</v>
      </c>
      <c r="M9" s="3">
        <f t="shared" si="0"/>
        <v>0</v>
      </c>
      <c r="N9" s="3">
        <f t="shared" si="1"/>
        <v>1708</v>
      </c>
      <c r="O9" s="3">
        <f>IF(N9=0,0,IF(MIN(H9:I9)&lt;=1/3*MAX(H9:I9),1,0))</f>
        <v>0</v>
      </c>
      <c r="P9" s="3">
        <f>IF(E9=E8,1,IF(E9=F8,1,IF(E9=G8,1,0)))</f>
        <v>1</v>
      </c>
      <c r="Q9" s="3">
        <f>IF(F9=E8,1,IF(F9=F8,1,IF(F9=G8,1,0)))</f>
        <v>1</v>
      </c>
      <c r="R9" s="3">
        <f>IF(G9=E8,1,IF(G9=F8,1,IF(G9=G8,1,0)))</f>
        <v>1</v>
      </c>
      <c r="T9" s="6">
        <f>IF(L8=0,0,IF(AND(P9=1,Q9=1,R9=1),MAX(H9:J9),IF(P9=0,H9,IF(Q9=0,I9,IF(R9=0,J9,"ERREUR")))))</f>
        <v>4252</v>
      </c>
      <c r="U9" s="3">
        <f>IF(NOT(M9=0),M9,IF(NOT(N9=0),N9,0))</f>
        <v>1708</v>
      </c>
      <c r="Y9" t="str">
        <f>IF(L8=0,"Non Informatif: mère HMZ",IF(AND(N9&gt;0,O9=0),"Non informatif: HTZ non contaminé probablement",IF(ISBLANK(I9),"Non Contaminé",IF(NOT(ISBLANK(J9)),"HTZ Contaminé","HMZ Contaminé probablement: "))))</f>
        <v>Non informatif: HTZ non contaminé probablement</v>
      </c>
      <c r="Z9" t="str">
        <f>IF(L8=0,"",IF(AND(N9&gt;0,O9=0),"",IF(ISBLANK(I9),"",IF(NOT(ISBLANK(J9)),ROUND(U9/(U9+T9)*100,2),ROUND(2*U9/(U9+T9)*100,2)))))</f>
        <v/>
      </c>
    </row>
    <row r="10" spans="1:27" x14ac:dyDescent="0.25">
      <c r="A10" s="1" t="s">
        <v>9</v>
      </c>
      <c r="B10" s="2" t="s">
        <v>30</v>
      </c>
      <c r="C10" s="1" t="s">
        <v>10</v>
      </c>
      <c r="D10" s="1" t="s">
        <v>18</v>
      </c>
      <c r="E10" s="1">
        <v>15</v>
      </c>
      <c r="F10" s="16">
        <v>17</v>
      </c>
      <c r="G10" s="16"/>
      <c r="H10" s="1">
        <v>7648</v>
      </c>
      <c r="I10" s="1">
        <v>7975</v>
      </c>
      <c r="J10" s="1"/>
      <c r="K10" s="4"/>
      <c r="L10" s="3">
        <f>IF(ISBLANK(I10),0,1)</f>
        <v>1</v>
      </c>
    </row>
    <row r="11" spans="1:27" x14ac:dyDescent="0.25">
      <c r="A11" s="1" t="s">
        <v>13</v>
      </c>
      <c r="B11" s="2" t="s">
        <v>31</v>
      </c>
      <c r="C11" s="1" t="s">
        <v>14</v>
      </c>
      <c r="D11" s="1" t="s">
        <v>18</v>
      </c>
      <c r="E11" s="1">
        <v>15</v>
      </c>
      <c r="F11" s="16">
        <v>16</v>
      </c>
      <c r="G11" s="16">
        <v>17</v>
      </c>
      <c r="H11" s="1">
        <v>1912</v>
      </c>
      <c r="I11" s="1">
        <v>5222</v>
      </c>
      <c r="J11" s="1">
        <v>5458</v>
      </c>
      <c r="K11" s="4"/>
      <c r="L11" s="3">
        <f>L10</f>
        <v>1</v>
      </c>
      <c r="M11" s="3">
        <f t="shared" si="0"/>
        <v>1912</v>
      </c>
      <c r="N11" s="3">
        <f t="shared" si="1"/>
        <v>0</v>
      </c>
      <c r="O11" s="3">
        <f>IF(N11=0,0,IF(MIN(H11:I11)&lt;=1/3*MAX(H11:I11),1,0))</f>
        <v>0</v>
      </c>
      <c r="P11" s="3">
        <f>IF(E11=E10,1,IF(E11=F10,1,IF(E11=G10,1,0)))</f>
        <v>1</v>
      </c>
      <c r="Q11" s="15">
        <f>IF(F11=E10,1,IF(F11=F10,1,IF(F11=G10,1,0)))</f>
        <v>0</v>
      </c>
      <c r="R11" s="3">
        <f>IF(G11=E10,1,IF(G11=F10,1,IF(G11=G10,1,0)))</f>
        <v>1</v>
      </c>
      <c r="T11" s="6">
        <f>IF(L10=0,0,IF(AND(P11=1,Q11=1,R11=1),MAX(H11:J11),IF(P11=0,H11,IF(Q11=0,I11,IF(R11=0,J11,"ERREUR")))))</f>
        <v>5222</v>
      </c>
      <c r="U11" s="3">
        <f>IF(NOT(M11=0),M11,IF(NOT(N11=0),N11,0))</f>
        <v>1912</v>
      </c>
      <c r="Y11" t="str">
        <f>IF(L10=0,"Non Informatif: mère HMZ",IF(AND(N11&gt;0,O11=0),"Non informatif: HTZ non contaminé probablement",IF(ISBLANK(I11),"Non Contaminé",IF(NOT(ISBLANK(J11)),"HTZ Contaminé","HMZ Contaminé probablement: "))))</f>
        <v>HTZ Contaminé</v>
      </c>
      <c r="Z11">
        <f>IF(L10=0,"",IF(AND(N11&gt;0,O11=0),"",IF(ISBLANK(I11),"",IF(NOT(ISBLANK(J11)),ROUND(U11/(U11+T11)*100,2),ROUND(2*U11/(U11+T11)*100,2)))))</f>
        <v>26.8</v>
      </c>
      <c r="AA11" t="s">
        <v>45</v>
      </c>
    </row>
    <row r="12" spans="1:27" x14ac:dyDescent="0.25">
      <c r="A12" s="1" t="s">
        <v>9</v>
      </c>
      <c r="B12" s="2" t="s">
        <v>30</v>
      </c>
      <c r="C12" s="1" t="s">
        <v>10</v>
      </c>
      <c r="D12" s="1" t="s">
        <v>19</v>
      </c>
      <c r="E12" s="1">
        <v>29</v>
      </c>
      <c r="F12" s="16"/>
      <c r="G12" s="16"/>
      <c r="H12" s="1">
        <v>8138</v>
      </c>
      <c r="I12" s="1"/>
      <c r="J12" s="1"/>
      <c r="K12" s="4"/>
      <c r="L12" s="3">
        <f>IF(ISBLANK(I12),0,1)</f>
        <v>0</v>
      </c>
    </row>
    <row r="13" spans="1:27" x14ac:dyDescent="0.25">
      <c r="A13" s="1" t="s">
        <v>13</v>
      </c>
      <c r="B13" s="2" t="s">
        <v>31</v>
      </c>
      <c r="C13" s="1" t="s">
        <v>14</v>
      </c>
      <c r="D13" s="1" t="s">
        <v>19</v>
      </c>
      <c r="E13" s="1">
        <v>29</v>
      </c>
      <c r="F13" s="16">
        <v>30</v>
      </c>
      <c r="G13" s="16"/>
      <c r="H13" s="1">
        <v>2977</v>
      </c>
      <c r="I13" s="1">
        <v>2245</v>
      </c>
      <c r="J13" s="1"/>
      <c r="K13" s="4"/>
      <c r="L13" s="3">
        <f>L12</f>
        <v>0</v>
      </c>
      <c r="M13" s="3">
        <f t="shared" si="0"/>
        <v>0</v>
      </c>
      <c r="N13" s="3">
        <f t="shared" si="1"/>
        <v>0</v>
      </c>
      <c r="O13" s="3">
        <f>IF(N13=0,0,IF(MIN(H13:I13)&lt;=1/3*MAX(H13:I13),1,0))</f>
        <v>0</v>
      </c>
      <c r="P13" s="3">
        <f>IF(E13=E12,1,IF(E13=F12,1,IF(E13=G12,1,0)))</f>
        <v>1</v>
      </c>
      <c r="Q13" s="15">
        <f>IF(F13=E12,1,IF(F13=F12,1,IF(F13=G12,1,0)))</f>
        <v>0</v>
      </c>
      <c r="R13" s="3">
        <f>IF(G13=E12,1,IF(G13=F12,1,IF(G13=G12,1,0)))</f>
        <v>1</v>
      </c>
      <c r="T13" s="6">
        <f>IF(L12=0,0,IF(AND(P13=1,Q13=1,R13=1),MAX(H13:J13),IF(P13=0,H13,IF(Q13=0,I13,IF(R13=0,J13,"ERREUR")))))</f>
        <v>0</v>
      </c>
      <c r="U13" s="3">
        <f>IF(NOT(M13=0),M13,IF(NOT(N13=0),N13,0))</f>
        <v>0</v>
      </c>
      <c r="Y13" t="str">
        <f>IF(L12=0,"Non Informatif: mère HMZ",IF(AND(N13&gt;0,O13=0),"Non informatif: HTZ non contaminé probablement",IF(ISBLANK(I13),"Non Contaminé",IF(NOT(ISBLANK(J13)),"HTZ Contaminé","HMZ Contaminé probablement: "))))</f>
        <v>Non Informatif: mère HMZ</v>
      </c>
      <c r="Z13" t="str">
        <f>IF(L12=0,"",IF(AND(N13&gt;0,O13=0),"",IF(ISBLANK(I13),"",IF(NOT(ISBLANK(J13)),ROUND(U13/(U13+T13)*100,2),ROUND(2*U13/(U13+T13)*100,2)))))</f>
        <v/>
      </c>
    </row>
    <row r="14" spans="1:27" x14ac:dyDescent="0.25">
      <c r="A14" s="1" t="s">
        <v>9</v>
      </c>
      <c r="B14" s="2" t="s">
        <v>30</v>
      </c>
      <c r="C14" s="1" t="s">
        <v>10</v>
      </c>
      <c r="D14" s="1" t="s">
        <v>20</v>
      </c>
      <c r="E14" s="1">
        <v>16</v>
      </c>
      <c r="F14" s="16">
        <v>17</v>
      </c>
      <c r="G14" s="16"/>
      <c r="H14" s="1">
        <v>3602</v>
      </c>
      <c r="I14" s="1">
        <v>4504</v>
      </c>
      <c r="J14" s="1"/>
      <c r="K14" s="4"/>
      <c r="L14" s="3">
        <f>IF(ISBLANK(I14),0,1)</f>
        <v>1</v>
      </c>
    </row>
    <row r="15" spans="1:27" x14ac:dyDescent="0.25">
      <c r="A15" s="1" t="s">
        <v>13</v>
      </c>
      <c r="B15" s="2" t="s">
        <v>31</v>
      </c>
      <c r="C15" s="1" t="s">
        <v>14</v>
      </c>
      <c r="D15" s="1" t="s">
        <v>20</v>
      </c>
      <c r="E15" s="1">
        <v>16</v>
      </c>
      <c r="F15" s="16">
        <v>17</v>
      </c>
      <c r="G15" s="16"/>
      <c r="H15" s="5">
        <v>4046</v>
      </c>
      <c r="I15" s="1">
        <v>220</v>
      </c>
      <c r="J15" s="1"/>
      <c r="K15" s="4"/>
      <c r="L15" s="3">
        <f>L14</f>
        <v>1</v>
      </c>
      <c r="M15" s="3">
        <f t="shared" si="0"/>
        <v>0</v>
      </c>
      <c r="N15" s="3">
        <f t="shared" si="1"/>
        <v>220</v>
      </c>
      <c r="O15" s="3">
        <f>IF(N15=0,0,IF(MIN(H15:I15)&lt;=1/3*MAX(H15:I15),1,0))</f>
        <v>1</v>
      </c>
      <c r="P15" s="3">
        <f>IF(E15=E14,1,IF(E15=F14,1,IF(E15=G14,1,0)))</f>
        <v>1</v>
      </c>
      <c r="Q15" s="3">
        <f>IF(F15=E14,1,IF(F15=F14,1,IF(F15=G14,1,0)))</f>
        <v>1</v>
      </c>
      <c r="R15" s="3">
        <f>IF(G15=E14,1,IF(G15=F14,1,IF(G15=G14,1,0)))</f>
        <v>1</v>
      </c>
      <c r="T15" s="6">
        <f>IF(L14=0,0,IF(AND(P15=1,Q15=1,R15=1),MAX(H15:J15),IF(P15=0,H15,IF(Q15=0,I15,IF(R15=0,J15,"ERREUR")))))</f>
        <v>4046</v>
      </c>
      <c r="U15" s="3">
        <f>IF(NOT(M15=0),M15,IF(NOT(N15=0),N15,0))</f>
        <v>220</v>
      </c>
      <c r="Y15" t="str">
        <f>IF(L14=0,"Non Informatif: mère HMZ",IF(AND(N15&gt;0,O15=0),"Non informatif: HTZ non contaminé probablement",IF(ISBLANK(I15),"Non Contaminé",IF(NOT(ISBLANK(J15)),"HTZ Contaminé","HMZ Contaminé probablement: "))))</f>
        <v xml:space="preserve">HMZ Contaminé probablement: </v>
      </c>
      <c r="Z15">
        <f>IF(L14=0,"",IF(AND(N15&gt;0,O15=0),"",IF(ISBLANK(I15),"",IF(NOT(ISBLANK(J15)),ROUND(U15/(U15+T15)*100,2),ROUND(2*U15/(U15+T15)*100,2)))))</f>
        <v>10.31</v>
      </c>
    </row>
    <row r="16" spans="1:27" x14ac:dyDescent="0.25">
      <c r="A16" s="1" t="s">
        <v>9</v>
      </c>
      <c r="B16" s="2" t="s">
        <v>30</v>
      </c>
      <c r="C16" s="1" t="s">
        <v>10</v>
      </c>
      <c r="D16" s="1" t="s">
        <v>21</v>
      </c>
      <c r="E16" s="1">
        <v>8</v>
      </c>
      <c r="F16" s="16">
        <v>13</v>
      </c>
      <c r="G16" s="16"/>
      <c r="H16" s="1">
        <v>4771</v>
      </c>
      <c r="I16" s="1">
        <v>4135</v>
      </c>
      <c r="J16" s="1"/>
      <c r="K16" s="4"/>
      <c r="L16" s="3">
        <f>IF(ISBLANK(I16),0,1)</f>
        <v>1</v>
      </c>
    </row>
    <row r="17" spans="1:26" x14ac:dyDescent="0.25">
      <c r="A17" s="1" t="s">
        <v>13</v>
      </c>
      <c r="B17" s="2" t="s">
        <v>31</v>
      </c>
      <c r="C17" s="1" t="s">
        <v>14</v>
      </c>
      <c r="D17" s="1" t="s">
        <v>21</v>
      </c>
      <c r="E17" s="1">
        <v>8</v>
      </c>
      <c r="F17" s="16">
        <v>13</v>
      </c>
      <c r="G17" s="16"/>
      <c r="H17" s="1">
        <v>3186</v>
      </c>
      <c r="I17" s="1">
        <v>3442</v>
      </c>
      <c r="J17" s="1"/>
      <c r="K17" s="4"/>
      <c r="L17" s="3">
        <f>L16</f>
        <v>1</v>
      </c>
      <c r="M17" s="3">
        <f t="shared" si="0"/>
        <v>0</v>
      </c>
      <c r="N17" s="3">
        <f t="shared" si="1"/>
        <v>3186</v>
      </c>
      <c r="O17" s="3">
        <f>IF(N17=0,0,IF(MIN(H17:I17)&lt;=1/3*MAX(H17:I17),1,0))</f>
        <v>0</v>
      </c>
      <c r="P17" s="3">
        <f>IF(E17=E16,1,IF(E17=F16,1,IF(E17=G16,1,0)))</f>
        <v>1</v>
      </c>
      <c r="Q17" s="3">
        <f>IF(F17=E16,1,IF(F17=F16,1,IF(F17=G16,1,0)))</f>
        <v>1</v>
      </c>
      <c r="R17" s="3">
        <f>IF(G17=E16,1,IF(G17=F16,1,IF(G17=G16,1,0)))</f>
        <v>1</v>
      </c>
      <c r="T17" s="6">
        <f>IF(L16=0,0,IF(AND(P17=1,Q17=1,R17=1),MAX(H17:J17),IF(P17=0,H17,IF(Q17=0,I17,IF(R17=0,J17,"ERREUR")))))</f>
        <v>3442</v>
      </c>
      <c r="U17" s="3">
        <f>IF(NOT(M17=0),M17,IF(NOT(N17=0),N17,0))</f>
        <v>3186</v>
      </c>
      <c r="Y17" t="str">
        <f>IF(L16=0,"Non Informatif: mère HMZ",IF(AND(N17&gt;0,O17=0),"Non informatif: HTZ non contaminé probablement",IF(ISBLANK(I17),"Non Contaminé",IF(NOT(ISBLANK(J17)),"HTZ Contaminé","HMZ Contaminé probablement: "))))</f>
        <v>Non informatif: HTZ non contaminé probablement</v>
      </c>
      <c r="Z17" t="str">
        <f>IF(L16=0,"",IF(AND(N17&gt;0,O17=0),"",IF(ISBLANK(I17),"",IF(NOT(ISBLANK(J17)),ROUND(U17/(U17+T17)*100,2),ROUND(2*U17/(U17+T17)*100,2)))))</f>
        <v/>
      </c>
    </row>
    <row r="18" spans="1:26" x14ac:dyDescent="0.25">
      <c r="A18" s="1" t="s">
        <v>9</v>
      </c>
      <c r="B18" s="2" t="s">
        <v>30</v>
      </c>
      <c r="C18" s="1" t="s">
        <v>10</v>
      </c>
      <c r="D18" s="1" t="s">
        <v>22</v>
      </c>
      <c r="E18" s="1">
        <v>8</v>
      </c>
      <c r="F18" s="16">
        <v>12</v>
      </c>
      <c r="G18" s="16"/>
      <c r="H18" s="1">
        <v>4328</v>
      </c>
      <c r="I18" s="1">
        <v>3878</v>
      </c>
      <c r="J18" s="1"/>
      <c r="K18" s="4"/>
      <c r="L18" s="3">
        <f>IF(ISBLANK(I18),0,1)</f>
        <v>1</v>
      </c>
    </row>
    <row r="19" spans="1:26" x14ac:dyDescent="0.25">
      <c r="A19" s="1" t="s">
        <v>13</v>
      </c>
      <c r="B19" s="2" t="s">
        <v>31</v>
      </c>
      <c r="C19" s="1" t="s">
        <v>14</v>
      </c>
      <c r="D19" s="1" t="s">
        <v>22</v>
      </c>
      <c r="E19" s="1">
        <v>8</v>
      </c>
      <c r="F19" s="16">
        <v>10</v>
      </c>
      <c r="G19" s="16">
        <v>12</v>
      </c>
      <c r="H19" s="1">
        <v>2637</v>
      </c>
      <c r="I19" s="1">
        <v>1890</v>
      </c>
      <c r="J19" s="1">
        <v>777</v>
      </c>
      <c r="K19" s="4"/>
      <c r="L19" s="3">
        <f>L18</f>
        <v>1</v>
      </c>
      <c r="M19" s="3">
        <f t="shared" si="0"/>
        <v>777</v>
      </c>
      <c r="N19" s="3">
        <f t="shared" si="1"/>
        <v>0</v>
      </c>
      <c r="O19" s="3">
        <f>IF(N19=0,0,IF(MIN(H19:I19)&lt;=1/3*MAX(H19:I19),1,0))</f>
        <v>0</v>
      </c>
      <c r="P19" s="3">
        <f>IF(E19=E18,1,IF(E19=F18,1,IF(E19=G18,1,0)))</f>
        <v>1</v>
      </c>
      <c r="Q19" s="15">
        <f>IF(F19=E18,1,IF(F19=F18,1,IF(F19=G18,1,0)))</f>
        <v>0</v>
      </c>
      <c r="R19" s="3">
        <f>IF(G19=E18,1,IF(G19=F18,1,IF(G19=G18,1,0)))</f>
        <v>1</v>
      </c>
      <c r="T19" s="6">
        <f>IF(L18=0,0,IF(AND(P19=1,Q19=1,R19=1),MAX(H19:J19),IF(P19=0,H19,IF(Q19=0,I19,IF(R19=0,J19,"ERREUR")))))</f>
        <v>1890</v>
      </c>
      <c r="U19" s="3">
        <f>IF(NOT(M19=0),M19,IF(NOT(N19=0),N19,0))</f>
        <v>777</v>
      </c>
      <c r="Y19" t="str">
        <f>IF(L18=0,"Non Informatif: mère HMZ",IF(AND(N19&gt;0,O19=0),"Non informatif: HTZ non contaminé probablement",IF(ISBLANK(I19),"Non Contaminé",IF(NOT(ISBLANK(J19)),"HTZ Contaminé","HMZ Contaminé probablement: "))))</f>
        <v>HTZ Contaminé</v>
      </c>
      <c r="Z19">
        <f>IF(L18=0,"",IF(AND(N19&gt;0,O19=0),"",IF(ISBLANK(I19),"",IF(NOT(ISBLANK(J19)),ROUND(U19/(U19+T19)*100,2),ROUND(2*U19/(U19+T19)*100,2)))))</f>
        <v>29.13</v>
      </c>
    </row>
    <row r="20" spans="1:26" x14ac:dyDescent="0.25">
      <c r="A20" s="1" t="s">
        <v>9</v>
      </c>
      <c r="B20" s="2" t="s">
        <v>30</v>
      </c>
      <c r="C20" s="1" t="s">
        <v>10</v>
      </c>
      <c r="D20" s="1" t="s">
        <v>23</v>
      </c>
      <c r="E20" s="1">
        <v>13</v>
      </c>
      <c r="F20" s="16">
        <v>15</v>
      </c>
      <c r="G20" s="16"/>
      <c r="H20" s="1">
        <v>7264</v>
      </c>
      <c r="I20" s="1">
        <v>7839</v>
      </c>
      <c r="J20" s="1"/>
      <c r="K20" s="4"/>
      <c r="L20" s="3">
        <f>IF(ISBLANK(I20),0,1)</f>
        <v>1</v>
      </c>
    </row>
    <row r="21" spans="1:26" x14ac:dyDescent="0.25">
      <c r="A21" s="1" t="s">
        <v>13</v>
      </c>
      <c r="B21" s="2" t="s">
        <v>31</v>
      </c>
      <c r="C21" s="1" t="s">
        <v>14</v>
      </c>
      <c r="D21" s="1" t="s">
        <v>23</v>
      </c>
      <c r="E21" s="1">
        <v>13</v>
      </c>
      <c r="F21" s="16">
        <v>15</v>
      </c>
      <c r="G21" s="16"/>
      <c r="H21" s="1">
        <v>7342</v>
      </c>
      <c r="I21" s="1">
        <v>674</v>
      </c>
      <c r="J21" s="1"/>
      <c r="K21" s="4"/>
      <c r="L21" s="3">
        <f>L20</f>
        <v>1</v>
      </c>
      <c r="M21" s="3">
        <f t="shared" si="0"/>
        <v>0</v>
      </c>
      <c r="N21" s="3">
        <f t="shared" si="1"/>
        <v>674</v>
      </c>
      <c r="O21" s="3">
        <f>IF(N21=0,0,IF(MIN(H21:I21)&lt;=1/3*MAX(H21:I21),1,0))</f>
        <v>1</v>
      </c>
      <c r="P21" s="3">
        <f>IF(E21=E20,1,IF(E21=F20,1,IF(E21=G20,1,0)))</f>
        <v>1</v>
      </c>
      <c r="Q21" s="3">
        <f>IF(F21=E20,1,IF(F21=F20,1,IF(F21=G20,1,0)))</f>
        <v>1</v>
      </c>
      <c r="R21" s="3">
        <f>IF(G21=E20,1,IF(G21=F20,1,IF(G21=G20,1,0)))</f>
        <v>1</v>
      </c>
      <c r="T21" s="6">
        <f>IF(L20=0,0,IF(AND(P21=1,Q21=1,R21=1),MAX(H21:J21),IF(P21=0,H21,IF(Q21=0,I21,IF(R21=0,J21,"ERREUR")))))</f>
        <v>7342</v>
      </c>
      <c r="U21" s="3">
        <f>IF(NOT(M21=0),M21,IF(NOT(N21=0),N21,0))</f>
        <v>674</v>
      </c>
      <c r="Y21" t="str">
        <f>IF(L20=0,"Non Informatif: mère HMZ",IF(AND(N21&gt;0,O21=0),"Non informatif: HTZ non contaminé probablement",IF(ISBLANK(I21),"Non Contaminé",IF(NOT(ISBLANK(J21)),"HTZ Contaminé","HMZ Contaminé probablement: "))))</f>
        <v xml:space="preserve">HMZ Contaminé probablement: </v>
      </c>
      <c r="Z21">
        <f>IF(L20=0,"",IF(AND(N21&gt;0,O21=0),"",IF(ISBLANK(I21),"",IF(NOT(ISBLANK(J21)),ROUND(U21/(U21+T21)*100,2),ROUND(2*U21/(U21+T21)*100,2)))))</f>
        <v>16.82</v>
      </c>
    </row>
    <row r="22" spans="1:26" x14ac:dyDescent="0.25">
      <c r="A22" s="1" t="s">
        <v>9</v>
      </c>
      <c r="B22" s="2" t="s">
        <v>30</v>
      </c>
      <c r="C22" s="1" t="s">
        <v>10</v>
      </c>
      <c r="D22" s="1" t="s">
        <v>24</v>
      </c>
      <c r="E22" s="1">
        <v>21</v>
      </c>
      <c r="F22" s="16">
        <v>25</v>
      </c>
      <c r="G22" s="16"/>
      <c r="H22" s="1">
        <v>5742</v>
      </c>
      <c r="I22" s="1">
        <v>5122</v>
      </c>
      <c r="J22" s="1"/>
      <c r="K22" s="4"/>
      <c r="L22" s="3">
        <f>IF(ISBLANK(I22),0,1)</f>
        <v>1</v>
      </c>
    </row>
    <row r="23" spans="1:26" x14ac:dyDescent="0.25">
      <c r="A23" s="1" t="s">
        <v>13</v>
      </c>
      <c r="B23" s="2" t="s">
        <v>31</v>
      </c>
      <c r="C23" s="1" t="s">
        <v>14</v>
      </c>
      <c r="D23" s="1" t="s">
        <v>24</v>
      </c>
      <c r="E23" s="1">
        <v>21</v>
      </c>
      <c r="F23" s="16">
        <v>25</v>
      </c>
      <c r="G23" s="16"/>
      <c r="H23" s="1">
        <v>851</v>
      </c>
      <c r="I23" s="1">
        <v>4938</v>
      </c>
      <c r="J23" s="1"/>
      <c r="K23" s="4"/>
      <c r="L23" s="3">
        <f>L22</f>
        <v>1</v>
      </c>
      <c r="M23" s="3">
        <f t="shared" si="0"/>
        <v>0</v>
      </c>
      <c r="N23" s="3">
        <f t="shared" si="1"/>
        <v>851</v>
      </c>
      <c r="O23" s="3">
        <f>IF(N23=0,0,IF(MIN(H23:I23)&lt;=1/3*MAX(H23:I23),1,0))</f>
        <v>1</v>
      </c>
      <c r="P23" s="3">
        <f>IF(E23=E22,1,IF(E23=F22,1,IF(E23=G22,1,0)))</f>
        <v>1</v>
      </c>
      <c r="Q23" s="3">
        <f>IF(F23=E22,1,IF(F23=F22,1,IF(F23=G22,1,0)))</f>
        <v>1</v>
      </c>
      <c r="R23" s="3">
        <f>IF(G23=E22,1,IF(G23=F22,1,IF(G23=G22,1,0)))</f>
        <v>1</v>
      </c>
      <c r="T23" s="6">
        <f>IF(L22=0,0,IF(AND(P23=1,Q23=1,R23=1),MAX(H23:J23),IF(P23=0,H23,IF(Q23=0,I23,IF(R23=0,J23,"ERREUR")))))</f>
        <v>4938</v>
      </c>
      <c r="U23" s="3">
        <f>IF(NOT(M23=0),M23,IF(NOT(N23=0),N23,0))</f>
        <v>851</v>
      </c>
      <c r="Y23" t="str">
        <f>IF(L22=0,"Non Informatif: mère HMZ",IF(AND(N23&gt;0,O23=0),"Non informatif: HTZ non contaminé probablement",IF(ISBLANK(I23),"Non Contaminé",IF(NOT(ISBLANK(J23)),"HTZ Contaminé","HMZ Contaminé probablement: "))))</f>
        <v xml:space="preserve">HMZ Contaminé probablement: </v>
      </c>
      <c r="Z23">
        <f>IF(L22=0,"",IF(AND(N23&gt;0,O23=0),"",IF(ISBLANK(I23),"",IF(NOT(ISBLANK(J23)),ROUND(U23/(U23+T23)*100,2),ROUND(2*U23/(U23+T23)*100,2)))))</f>
        <v>29.4</v>
      </c>
    </row>
    <row r="24" spans="1:26" x14ac:dyDescent="0.25">
      <c r="A24" s="1" t="s">
        <v>9</v>
      </c>
      <c r="B24" s="2" t="s">
        <v>30</v>
      </c>
      <c r="C24" s="1" t="s">
        <v>10</v>
      </c>
      <c r="D24" s="1" t="s">
        <v>25</v>
      </c>
      <c r="E24" s="1">
        <v>10</v>
      </c>
      <c r="F24" s="16">
        <v>14</v>
      </c>
      <c r="G24" s="16"/>
      <c r="H24" s="1">
        <v>3432</v>
      </c>
      <c r="I24" s="1">
        <v>3422</v>
      </c>
      <c r="J24" s="1"/>
      <c r="K24" s="4"/>
      <c r="L24" s="3">
        <f>IF(ISBLANK(I24),0,1)</f>
        <v>1</v>
      </c>
    </row>
    <row r="25" spans="1:26" x14ac:dyDescent="0.25">
      <c r="A25" s="1" t="s">
        <v>13</v>
      </c>
      <c r="B25" s="2" t="s">
        <v>31</v>
      </c>
      <c r="C25" s="1" t="s">
        <v>14</v>
      </c>
      <c r="D25" s="1" t="s">
        <v>25</v>
      </c>
      <c r="E25" s="1">
        <v>10</v>
      </c>
      <c r="F25" s="16">
        <v>13</v>
      </c>
      <c r="G25" s="16">
        <v>14</v>
      </c>
      <c r="H25" s="1">
        <v>644</v>
      </c>
      <c r="I25" s="1">
        <v>2385</v>
      </c>
      <c r="J25" s="1">
        <v>3383</v>
      </c>
      <c r="K25" s="4"/>
      <c r="L25" s="3">
        <f>L24</f>
        <v>1</v>
      </c>
      <c r="M25" s="3">
        <f t="shared" si="0"/>
        <v>644</v>
      </c>
      <c r="N25" s="3">
        <f t="shared" si="1"/>
        <v>0</v>
      </c>
      <c r="O25" s="3">
        <f>IF(N25=0,0,IF(MIN(H25:I25)&lt;=1/3*MAX(H25:I25),1,0))</f>
        <v>0</v>
      </c>
      <c r="P25" s="3">
        <f>IF(E25=E24,1,IF(E25=F24,1,IF(E25=G24,1,0)))</f>
        <v>1</v>
      </c>
      <c r="Q25" s="15">
        <f>IF(F25=E24,1,IF(F25=F24,1,IF(F25=G24,1,0)))</f>
        <v>0</v>
      </c>
      <c r="R25" s="3">
        <f>IF(G25=E24,1,IF(G25=F24,1,IF(G25=G24,1,0)))</f>
        <v>1</v>
      </c>
      <c r="T25" s="6">
        <f>IF(L24=0,0,IF(AND(P25=1,Q25=1,R25=1),MAX(H25:J25),IF(P25=0,H25,IF(Q25=0,I25,IF(R25=0,J25,"ERREUR")))))</f>
        <v>2385</v>
      </c>
      <c r="U25" s="3">
        <f>IF(NOT(M25=0),M25,IF(NOT(N25=0),N25,0))</f>
        <v>644</v>
      </c>
      <c r="Y25" t="str">
        <f>IF(L24=0,"Non Informatif: mère HMZ",IF(AND(N25&gt;0,O25=0),"Non informatif: HTZ non contaminé probablement",IF(ISBLANK(I25),"Non Contaminé",IF(NOT(ISBLANK(J25)),"HTZ Contaminé","HMZ Contaminé probablement: "))))</f>
        <v>HTZ Contaminé</v>
      </c>
      <c r="Z25">
        <f>IF(L24=0,"",IF(AND(N25&gt;0,O25=0),"",IF(ISBLANK(I25),"",IF(NOT(ISBLANK(J25)),ROUND(U25/(U25+T25)*100,2),ROUND(2*U25/(U25+T25)*100,2)))))</f>
        <v>21.26</v>
      </c>
    </row>
    <row r="26" spans="1:26" x14ac:dyDescent="0.25">
      <c r="A26" s="1" t="s">
        <v>9</v>
      </c>
      <c r="B26" s="2" t="s">
        <v>30</v>
      </c>
      <c r="C26" s="1" t="s">
        <v>10</v>
      </c>
      <c r="D26" s="1" t="s">
        <v>26</v>
      </c>
      <c r="E26" s="1">
        <v>8</v>
      </c>
      <c r="F26" s="16">
        <v>19</v>
      </c>
      <c r="G26" s="16"/>
      <c r="H26" s="1">
        <v>6720</v>
      </c>
      <c r="I26" s="1">
        <v>5715</v>
      </c>
      <c r="J26" s="1"/>
      <c r="K26" s="4"/>
      <c r="L26" s="3">
        <f>IF(ISBLANK(I26),0,1)</f>
        <v>1</v>
      </c>
    </row>
    <row r="27" spans="1:26" x14ac:dyDescent="0.25">
      <c r="A27" s="1" t="s">
        <v>13</v>
      </c>
      <c r="B27" s="2" t="s">
        <v>31</v>
      </c>
      <c r="C27" s="1" t="s">
        <v>14</v>
      </c>
      <c r="D27" s="1" t="s">
        <v>26</v>
      </c>
      <c r="E27" s="1">
        <v>8</v>
      </c>
      <c r="F27" s="16">
        <v>12</v>
      </c>
      <c r="G27" s="16">
        <v>19</v>
      </c>
      <c r="H27" s="1">
        <v>1987</v>
      </c>
      <c r="I27" s="1">
        <v>4504</v>
      </c>
      <c r="J27" s="1">
        <v>3728</v>
      </c>
      <c r="K27" s="4"/>
      <c r="L27" s="3">
        <f>L26</f>
        <v>1</v>
      </c>
      <c r="M27" s="3">
        <f t="shared" si="0"/>
        <v>1987</v>
      </c>
      <c r="N27" s="3">
        <f t="shared" si="1"/>
        <v>0</v>
      </c>
      <c r="O27" s="3">
        <f>IF(N27=0,0,IF(MIN(H27:I27)&lt;=1/3*MAX(H27:I27),1,0))</f>
        <v>0</v>
      </c>
      <c r="P27" s="3">
        <f>IF(E27=E26,1,IF(E27=F26,1,IF(E27=G26,1,0)))</f>
        <v>1</v>
      </c>
      <c r="Q27" s="15">
        <f>IF(F27=E26,1,IF(F27=F26,1,IF(F27=G26,1,0)))</f>
        <v>0</v>
      </c>
      <c r="R27" s="3">
        <f>IF(G27=E26,1,IF(G27=F26,1,IF(G27=G26,1,0)))</f>
        <v>1</v>
      </c>
      <c r="T27" s="6">
        <f>IF(L26=0,0,IF(AND(P27=1,Q27=1,R27=1),MAX(H27:J27),IF(P27=0,H27,IF(Q27=0,I27,IF(R27=0,J27,"ERREUR")))))</f>
        <v>4504</v>
      </c>
      <c r="U27" s="3">
        <f>IF(NOT(M27=0),M27,IF(NOT(N27=0),N27,0))</f>
        <v>1987</v>
      </c>
      <c r="Y27" t="str">
        <f>IF(L26=0,"Non Informatif: mère HMZ",IF(AND(N27&gt;0,O27=0),"Non informatif: HTZ non contaminé probablement",IF(ISBLANK(I27),"Non Contaminé",IF(NOT(ISBLANK(J27)),"HTZ Contaminé","HMZ Contaminé probablement: "))))</f>
        <v>HTZ Contaminé</v>
      </c>
      <c r="Z27">
        <f>IF(L26=0,"",IF(AND(N27&gt;0,O27=0),"",IF(ISBLANK(I27),"",IF(NOT(ISBLANK(J27)),ROUND(U27/(U27+T27)*100,2),ROUND(2*U27/(U27+T27)*100,2)))))</f>
        <v>30.61</v>
      </c>
    </row>
    <row r="28" spans="1:26" x14ac:dyDescent="0.25">
      <c r="A28" s="1" t="s">
        <v>9</v>
      </c>
      <c r="B28" s="2" t="s">
        <v>30</v>
      </c>
      <c r="C28" s="1" t="s">
        <v>10</v>
      </c>
      <c r="D28" s="1" t="s">
        <v>27</v>
      </c>
      <c r="E28" s="1">
        <v>6</v>
      </c>
      <c r="F28" s="16">
        <v>9.3000000000000007</v>
      </c>
      <c r="G28" s="16"/>
      <c r="H28" s="1">
        <v>7095</v>
      </c>
      <c r="I28" s="1">
        <v>6329</v>
      </c>
      <c r="J28" s="1"/>
      <c r="K28" s="4"/>
      <c r="L28" s="3">
        <f>IF(ISBLANK(I28),0,1)</f>
        <v>1</v>
      </c>
    </row>
    <row r="29" spans="1:26" x14ac:dyDescent="0.25">
      <c r="A29" s="1" t="s">
        <v>13</v>
      </c>
      <c r="B29" s="2" t="s">
        <v>31</v>
      </c>
      <c r="C29" s="1" t="s">
        <v>14</v>
      </c>
      <c r="D29" s="1" t="s">
        <v>27</v>
      </c>
      <c r="E29" s="1">
        <v>6</v>
      </c>
      <c r="F29" s="16">
        <v>9.3000000000000007</v>
      </c>
      <c r="G29" s="16"/>
      <c r="H29" s="1">
        <v>3362</v>
      </c>
      <c r="I29" s="1">
        <v>2889</v>
      </c>
      <c r="J29" s="1"/>
      <c r="K29" s="4"/>
      <c r="L29" s="3">
        <f>L28</f>
        <v>1</v>
      </c>
      <c r="M29" s="3">
        <f t="shared" si="0"/>
        <v>0</v>
      </c>
      <c r="N29" s="3">
        <f t="shared" si="1"/>
        <v>2889</v>
      </c>
      <c r="O29" s="3">
        <f>IF(N29=0,0,IF(MIN(H29:I29)&lt;=1/3*MAX(H29:I29),1,0))</f>
        <v>0</v>
      </c>
      <c r="P29" s="3">
        <f>IF(E29=E28,1,IF(E29=F28,1,IF(E29=G28,1,0)))</f>
        <v>1</v>
      </c>
      <c r="Q29" s="3">
        <f>IF(F29=E28,1,IF(F29=F28,1,IF(F29=G28,1,0)))</f>
        <v>1</v>
      </c>
      <c r="R29" s="3">
        <f>IF(G29=E28,1,IF(G29=F28,1,IF(G29=G28,1,0)))</f>
        <v>1</v>
      </c>
      <c r="T29" s="6">
        <f>IF(L28=0,0,IF(AND(P29=1,Q29=1,R29=1),MAX(H29:J29),IF(P29=0,H29,IF(Q29=0,I29,IF(R29=0,J29,"ERREUR")))))</f>
        <v>3362</v>
      </c>
      <c r="U29" s="3">
        <f>IF(NOT(M29=0),M29,IF(NOT(N29=0),N29,0))</f>
        <v>2889</v>
      </c>
      <c r="Y29" t="str">
        <f>IF(L28=0,"Non Informatif: mère HMZ",IF(AND(N29&gt;0,O29=0),"Non informatif: HTZ non contaminé probablement",IF(ISBLANK(I29),"Non Contaminé",IF(NOT(ISBLANK(J29)),"HTZ Contaminé","HMZ Contaminé probablement: "))))</f>
        <v>Non informatif: HTZ non contaminé probablement</v>
      </c>
      <c r="Z29" t="str">
        <f>IF(L28=0,"",IF(AND(N29&gt;0,O29=0),"",IF(ISBLANK(I29),"",IF(NOT(ISBLANK(J29)),ROUND(U29/(U29+T29)*100,2),ROUND(2*U29/(U29+T29)*100,2)))))</f>
        <v/>
      </c>
    </row>
    <row r="30" spans="1:26" x14ac:dyDescent="0.25">
      <c r="A30" s="1" t="s">
        <v>9</v>
      </c>
      <c r="B30" s="2" t="s">
        <v>30</v>
      </c>
      <c r="C30" s="1" t="s">
        <v>10</v>
      </c>
      <c r="D30" s="1" t="s">
        <v>28</v>
      </c>
      <c r="E30" s="1">
        <v>8</v>
      </c>
      <c r="F30" s="16">
        <v>10</v>
      </c>
      <c r="G30" s="16"/>
      <c r="H30" s="1">
        <v>6522</v>
      </c>
      <c r="I30" s="1">
        <v>9267</v>
      </c>
      <c r="J30" s="1"/>
      <c r="K30" s="4"/>
      <c r="L30" s="3">
        <f>IF(ISBLANK(I30),0,1)</f>
        <v>1</v>
      </c>
    </row>
    <row r="31" spans="1:26" x14ac:dyDescent="0.25">
      <c r="A31" s="1" t="s">
        <v>13</v>
      </c>
      <c r="B31" s="2" t="s">
        <v>31</v>
      </c>
      <c r="C31" s="1" t="s">
        <v>14</v>
      </c>
      <c r="D31" s="1" t="s">
        <v>28</v>
      </c>
      <c r="E31" s="1">
        <v>8</v>
      </c>
      <c r="F31" s="16">
        <v>10</v>
      </c>
      <c r="G31" s="16"/>
      <c r="H31" s="1">
        <v>4904</v>
      </c>
      <c r="I31" s="1">
        <v>5801</v>
      </c>
      <c r="J31" s="1"/>
      <c r="K31" s="4"/>
      <c r="L31" s="3">
        <f>L30</f>
        <v>1</v>
      </c>
      <c r="M31" s="3">
        <f t="shared" si="0"/>
        <v>0</v>
      </c>
      <c r="N31" s="3">
        <f t="shared" si="1"/>
        <v>4904</v>
      </c>
      <c r="O31" s="3">
        <f>IF(N31=0,0,IF(MIN(H31:I31)&lt;=1/3*MAX(H31:I31),1,0))</f>
        <v>0</v>
      </c>
      <c r="P31" s="3">
        <f>IF(E31=E30,1,IF(E31=F30,1,IF(E31=G30,1,0)))</f>
        <v>1</v>
      </c>
      <c r="Q31" s="3">
        <f>IF(F31=E30,1,IF(F31=F30,1,IF(F31=G30,1,0)))</f>
        <v>1</v>
      </c>
      <c r="R31" s="3">
        <f>IF(G31=E30,1,IF(G31=F30,1,IF(G31=G30,1,0)))</f>
        <v>1</v>
      </c>
      <c r="T31" s="6">
        <f>IF(L30=0,0,IF(AND(P31=1,Q31=1,R31=1),MAX(H31:J31),IF(P31=0,H31,IF(Q31=0,I31,IF(R31=0,J31,"ERREUR")))))</f>
        <v>5801</v>
      </c>
      <c r="U31" s="3">
        <f>IF(NOT(M31=0),M31,IF(NOT(N31=0),N31,0))</f>
        <v>4904</v>
      </c>
      <c r="Y31" t="str">
        <f>IF(L30=0,"Non Informatif: mère HMZ",IF(AND(N31&gt;0,O31=0),"Non informatif: HTZ non contaminé probablement",IF(ISBLANK(I31),"Non Contaminé",IF(NOT(ISBLANK(J31)),"HTZ Contaminé","HMZ Contaminé probablement: "))))</f>
        <v>Non informatif: HTZ non contaminé probablement</v>
      </c>
      <c r="Z31" t="str">
        <f>IF(L30=0,"",IF(AND(N31&gt;0,O31=0),"",IF(ISBLANK(I31),"",IF(NOT(ISBLANK(J31)),ROUND(U31/(U31+T31)*100,2),ROUND(2*U31/(U31+T31)*100,2)))))</f>
        <v/>
      </c>
    </row>
    <row r="32" spans="1:26" x14ac:dyDescent="0.25">
      <c r="A32" s="1" t="s">
        <v>9</v>
      </c>
      <c r="B32" s="2" t="s">
        <v>30</v>
      </c>
      <c r="C32" s="1" t="s">
        <v>10</v>
      </c>
      <c r="D32" s="1" t="s">
        <v>29</v>
      </c>
      <c r="E32" s="1">
        <v>18</v>
      </c>
      <c r="F32" s="16">
        <v>19</v>
      </c>
      <c r="G32" s="16"/>
      <c r="H32" s="1">
        <v>5798</v>
      </c>
      <c r="I32" s="1">
        <v>4857</v>
      </c>
      <c r="J32" s="1"/>
      <c r="K32" s="4"/>
      <c r="L32" s="3">
        <f>IF(ISBLANK(I32),0,1)</f>
        <v>1</v>
      </c>
    </row>
    <row r="33" spans="1:26" x14ac:dyDescent="0.25">
      <c r="A33" s="1" t="s">
        <v>13</v>
      </c>
      <c r="B33" s="2" t="s">
        <v>31</v>
      </c>
      <c r="C33" s="1" t="s">
        <v>14</v>
      </c>
      <c r="D33" s="1" t="s">
        <v>29</v>
      </c>
      <c r="E33" s="1">
        <v>14</v>
      </c>
      <c r="F33" s="16">
        <v>18</v>
      </c>
      <c r="G33" s="16">
        <v>19</v>
      </c>
      <c r="H33" s="1">
        <v>2279</v>
      </c>
      <c r="I33" s="1">
        <v>2750</v>
      </c>
      <c r="J33" s="1">
        <v>871</v>
      </c>
      <c r="K33" s="4"/>
      <c r="L33" s="3">
        <f>L32</f>
        <v>1</v>
      </c>
      <c r="M33" s="3">
        <f t="shared" si="0"/>
        <v>871</v>
      </c>
      <c r="N33" s="3">
        <f t="shared" si="1"/>
        <v>0</v>
      </c>
      <c r="O33" s="3">
        <f>IF(N33=0,0,IF(MIN(H33:I33)&lt;=1/3*MAX(H33:I33),1,0))</f>
        <v>0</v>
      </c>
      <c r="P33" s="15">
        <f>IF(E33=E32,1,IF(E33=F32,1,IF(E33=G32,1,0)))</f>
        <v>0</v>
      </c>
      <c r="Q33" s="3">
        <f>IF(F33=E32,1,IF(F33=F32,1,IF(F33=G32,1,0)))</f>
        <v>1</v>
      </c>
      <c r="R33" s="3">
        <f>IF(G33=E32,1,IF(G33=F32,1,IF(G33=G32,1,0)))</f>
        <v>1</v>
      </c>
      <c r="T33" s="6">
        <f>IF(L32=0,0,IF(AND(P33=1,Q33=1,R33=1),MAX(H33:J33),IF(P33=0,H33,IF(Q33=0,I33,IF(R33=0,J33,"ERREUR")))))</f>
        <v>2279</v>
      </c>
      <c r="U33" s="3">
        <f>IF(NOT(M33=0),M33,IF(NOT(N33=0),N33,0))</f>
        <v>871</v>
      </c>
      <c r="Y33" t="str">
        <f>IF(L32=0,"Non Informatif: mère HMZ",IF(AND(N33&gt;0,O33=0),"Non informatif: HTZ non contaminé probablement",IF(ISBLANK(I33),"Non Contaminé",IF(NOT(ISBLANK(J33)),"HTZ Contaminé","HMZ Contaminé probablement: "))))</f>
        <v>HTZ Contaminé</v>
      </c>
      <c r="Z33">
        <f>IF(L32=0,"",IF(AND(N33&gt;0,O33=0),"",IF(ISBLANK(I33),"",IF(NOT(ISBLANK(J33)),ROUND(U33/(U33+T33)*100,2),ROUND(2*U33/(U33+T33)*100,2)))))</f>
        <v>27.65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FeuilCalcul</vt:lpstr>
      <vt:lpstr>FeuilVérif</vt:lpstr>
      <vt:lpstr>Feuil3</vt:lpstr>
    </vt:vector>
  </TitlesOfParts>
  <Company>CHU de Bordeaux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RACLET Virginie</dc:creator>
  <cp:lastModifiedBy>RACLET Virginie</cp:lastModifiedBy>
  <cp:lastPrinted>2018-03-27T12:57:40Z</cp:lastPrinted>
  <dcterms:created xsi:type="dcterms:W3CDTF">2018-03-23T08:41:04Z</dcterms:created>
  <dcterms:modified xsi:type="dcterms:W3CDTF">2019-02-26T09:28:07Z</dcterms:modified>
</cp:coreProperties>
</file>