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9735"/>
  </bookViews>
  <sheets>
    <sheet name="FeuilCalcul" sheetId="2" r:id="rId1"/>
    <sheet name="FeuilVérif" sheetId="1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O33" i="2" l="1"/>
  <c r="O31" i="2"/>
  <c r="O29" i="2"/>
  <c r="O27" i="2"/>
  <c r="O25" i="2"/>
  <c r="O23" i="2"/>
  <c r="O21" i="2"/>
  <c r="O19" i="2"/>
  <c r="O17" i="2"/>
  <c r="O15" i="2"/>
  <c r="O13" i="2"/>
  <c r="O11" i="2"/>
  <c r="O9" i="2"/>
  <c r="O7" i="2"/>
  <c r="O5" i="2"/>
  <c r="O3" i="2"/>
  <c r="L6" i="1" l="1"/>
  <c r="U33" i="2"/>
  <c r="T33" i="2"/>
  <c r="S33" i="2"/>
  <c r="P33" i="2"/>
  <c r="N32" i="2"/>
  <c r="U31" i="2"/>
  <c r="T31" i="2"/>
  <c r="S31" i="2"/>
  <c r="P31" i="2"/>
  <c r="N30" i="2"/>
  <c r="U29" i="2"/>
  <c r="T29" i="2"/>
  <c r="S29" i="2"/>
  <c r="P29" i="2"/>
  <c r="N28" i="2"/>
  <c r="U27" i="2"/>
  <c r="T27" i="2"/>
  <c r="S27" i="2"/>
  <c r="P27" i="2"/>
  <c r="N26" i="2"/>
  <c r="U25" i="2"/>
  <c r="T25" i="2"/>
  <c r="S25" i="2"/>
  <c r="P25" i="2"/>
  <c r="N24" i="2"/>
  <c r="U23" i="2"/>
  <c r="T23" i="2"/>
  <c r="S23" i="2"/>
  <c r="P23" i="2"/>
  <c r="N22" i="2"/>
  <c r="U21" i="2"/>
  <c r="T21" i="2"/>
  <c r="S21" i="2"/>
  <c r="P21" i="2"/>
  <c r="N20" i="2"/>
  <c r="U19" i="2"/>
  <c r="T19" i="2"/>
  <c r="S19" i="2"/>
  <c r="P19" i="2"/>
  <c r="N18" i="2"/>
  <c r="Z19" i="2" s="1"/>
  <c r="U17" i="2"/>
  <c r="T17" i="2"/>
  <c r="S17" i="2"/>
  <c r="P17" i="2"/>
  <c r="N16" i="2"/>
  <c r="U15" i="2"/>
  <c r="T15" i="2"/>
  <c r="S15" i="2"/>
  <c r="P15" i="2"/>
  <c r="N14" i="2"/>
  <c r="U13" i="2"/>
  <c r="T13" i="2"/>
  <c r="S13" i="2"/>
  <c r="P13" i="2"/>
  <c r="N12" i="2"/>
  <c r="U11" i="2"/>
  <c r="T11" i="2"/>
  <c r="S11" i="2"/>
  <c r="P11" i="2"/>
  <c r="N10" i="2"/>
  <c r="Z11" i="2" s="1"/>
  <c r="U9" i="2"/>
  <c r="T9" i="2"/>
  <c r="S9" i="2"/>
  <c r="P9" i="2"/>
  <c r="N8" i="2"/>
  <c r="U7" i="2"/>
  <c r="T7" i="2"/>
  <c r="S7" i="2"/>
  <c r="P7" i="2"/>
  <c r="N6" i="2"/>
  <c r="U5" i="2"/>
  <c r="T5" i="2"/>
  <c r="S5" i="2"/>
  <c r="P5" i="2"/>
  <c r="N4" i="2"/>
  <c r="U3" i="2"/>
  <c r="T3" i="2"/>
  <c r="S3" i="2"/>
  <c r="P3" i="2"/>
  <c r="N2" i="2"/>
  <c r="Z3" i="2" s="1"/>
  <c r="Z17" i="2" l="1"/>
  <c r="AA3" i="2"/>
  <c r="N9" i="2"/>
  <c r="Q9" i="2" s="1"/>
  <c r="R9" i="2" s="1"/>
  <c r="N13" i="2"/>
  <c r="Q13" i="2" s="1"/>
  <c r="R13" i="2" s="1"/>
  <c r="N17" i="2"/>
  <c r="Q17" i="2" s="1"/>
  <c r="R17" i="2" s="1"/>
  <c r="N25" i="2"/>
  <c r="Q25" i="2" s="1"/>
  <c r="R25" i="2" s="1"/>
  <c r="N33" i="2"/>
  <c r="Q33" i="2" s="1"/>
  <c r="R33" i="2" s="1"/>
  <c r="N5" i="2"/>
  <c r="Q5" i="2" s="1"/>
  <c r="R5" i="2" s="1"/>
  <c r="N7" i="2"/>
  <c r="Q7" i="2" s="1"/>
  <c r="R7" i="2" s="1"/>
  <c r="N11" i="2"/>
  <c r="Q11" i="2" s="1"/>
  <c r="R11" i="2" s="1"/>
  <c r="N15" i="2"/>
  <c r="Q15" i="2" s="1"/>
  <c r="R15" i="2" s="1"/>
  <c r="N19" i="2"/>
  <c r="Q19" i="2" s="1"/>
  <c r="R19" i="2" s="1"/>
  <c r="N21" i="2"/>
  <c r="Q21" i="2" s="1"/>
  <c r="R21" i="2" s="1"/>
  <c r="N23" i="2"/>
  <c r="Q23" i="2" s="1"/>
  <c r="R23" i="2" s="1"/>
  <c r="N27" i="2"/>
  <c r="Q27" i="2" s="1"/>
  <c r="R27" i="2" s="1"/>
  <c r="N29" i="2"/>
  <c r="Q29" i="2" s="1"/>
  <c r="R29" i="2" s="1"/>
  <c r="N31" i="2"/>
  <c r="Q31" i="2" s="1"/>
  <c r="R31" i="2" s="1"/>
  <c r="W5" i="2"/>
  <c r="W7" i="2"/>
  <c r="W9" i="2"/>
  <c r="W11" i="2"/>
  <c r="W13" i="2"/>
  <c r="W15" i="2"/>
  <c r="W17" i="2"/>
  <c r="W19" i="2"/>
  <c r="W21" i="2"/>
  <c r="W23" i="2"/>
  <c r="W25" i="2"/>
  <c r="W27" i="2"/>
  <c r="W29" i="2"/>
  <c r="W31" i="2"/>
  <c r="W33" i="2"/>
  <c r="W3" i="2"/>
  <c r="N3" i="2"/>
  <c r="Q3" i="2" s="1"/>
  <c r="R3" i="2" s="1"/>
  <c r="L32" i="1"/>
  <c r="L30" i="1"/>
  <c r="L28" i="1"/>
  <c r="L26" i="1"/>
  <c r="L24" i="1"/>
  <c r="L22" i="1"/>
  <c r="L20" i="1"/>
  <c r="L18" i="1"/>
  <c r="L16" i="1"/>
  <c r="L14" i="1"/>
  <c r="L15" i="1" s="1"/>
  <c r="N15" i="1" s="1"/>
  <c r="O15" i="1" s="1"/>
  <c r="L12" i="1"/>
  <c r="Z13" i="1" s="1"/>
  <c r="L10" i="1"/>
  <c r="L8" i="1"/>
  <c r="L4" i="1"/>
  <c r="L2" i="1"/>
  <c r="Z3" i="1" s="1"/>
  <c r="L31" i="1"/>
  <c r="N31" i="1" s="1"/>
  <c r="O31" i="1" s="1"/>
  <c r="L5" i="1"/>
  <c r="N5" i="1" s="1"/>
  <c r="O5" i="1" s="1"/>
  <c r="R33" i="1"/>
  <c r="Q33" i="1"/>
  <c r="P33" i="1"/>
  <c r="R31" i="1"/>
  <c r="Q31" i="1"/>
  <c r="P31" i="1"/>
  <c r="R29" i="1"/>
  <c r="Q29" i="1"/>
  <c r="P29" i="1"/>
  <c r="R27" i="1"/>
  <c r="Q27" i="1"/>
  <c r="P27" i="1"/>
  <c r="R25" i="1"/>
  <c r="Q25" i="1"/>
  <c r="P25" i="1"/>
  <c r="R23" i="1"/>
  <c r="Q23" i="1"/>
  <c r="P23" i="1"/>
  <c r="R21" i="1"/>
  <c r="Q21" i="1"/>
  <c r="P21" i="1"/>
  <c r="R19" i="1"/>
  <c r="Q19" i="1"/>
  <c r="P19" i="1"/>
  <c r="T19" i="1" s="1"/>
  <c r="R17" i="1"/>
  <c r="Q17" i="1"/>
  <c r="P17" i="1"/>
  <c r="R15" i="1"/>
  <c r="Q15" i="1"/>
  <c r="P15" i="1"/>
  <c r="R13" i="1"/>
  <c r="Q13" i="1"/>
  <c r="P13" i="1"/>
  <c r="R11" i="1"/>
  <c r="Q11" i="1"/>
  <c r="P11" i="1"/>
  <c r="R9" i="1"/>
  <c r="Q9" i="1"/>
  <c r="P9" i="1"/>
  <c r="R7" i="1"/>
  <c r="Q7" i="1"/>
  <c r="P7" i="1"/>
  <c r="R3" i="1"/>
  <c r="Q3" i="1"/>
  <c r="P3" i="1"/>
  <c r="R5" i="1"/>
  <c r="Q5" i="1"/>
  <c r="P5" i="1"/>
  <c r="M3" i="1"/>
  <c r="M5" i="1"/>
  <c r="U5" i="1" s="1"/>
  <c r="M7" i="1"/>
  <c r="M9" i="1"/>
  <c r="M11" i="1"/>
  <c r="M13" i="1"/>
  <c r="M15" i="1"/>
  <c r="M17" i="1"/>
  <c r="M19" i="1"/>
  <c r="U19" i="1" s="1"/>
  <c r="M21" i="1"/>
  <c r="M23" i="1"/>
  <c r="M25" i="1"/>
  <c r="U25" i="1" s="1"/>
  <c r="M27" i="1"/>
  <c r="U27" i="1" s="1"/>
  <c r="M29" i="1"/>
  <c r="M31" i="1"/>
  <c r="M33" i="1"/>
  <c r="U33" i="1" s="1"/>
  <c r="L33" i="1"/>
  <c r="N33" i="1" s="1"/>
  <c r="O33" i="1" s="1"/>
  <c r="Z33" i="2" l="1"/>
  <c r="Z31" i="2"/>
  <c r="Z23" i="2"/>
  <c r="Z15" i="2"/>
  <c r="Z25" i="2"/>
  <c r="Z13" i="2"/>
  <c r="Z5" i="2"/>
  <c r="Z27" i="2"/>
  <c r="Z29" i="2"/>
  <c r="Z21" i="2"/>
  <c r="Z9" i="2"/>
  <c r="Z7" i="2"/>
  <c r="AA29" i="2"/>
  <c r="AA19" i="2"/>
  <c r="T29" i="1"/>
  <c r="X5" i="2"/>
  <c r="AA5" i="2" s="1"/>
  <c r="X27" i="2"/>
  <c r="AA27" i="2" s="1"/>
  <c r="X11" i="2"/>
  <c r="AA11" i="2" s="1"/>
  <c r="X33" i="2"/>
  <c r="AA33" i="2" s="1"/>
  <c r="X25" i="2"/>
  <c r="AA25" i="2" s="1"/>
  <c r="X19" i="2"/>
  <c r="X13" i="2"/>
  <c r="AA13" i="2" s="1"/>
  <c r="X29" i="2"/>
  <c r="X9" i="2"/>
  <c r="AA9" i="2" s="1"/>
  <c r="X15" i="2"/>
  <c r="AA15" i="2" s="1"/>
  <c r="X7" i="2"/>
  <c r="AA7" i="2" s="1"/>
  <c r="X21" i="2"/>
  <c r="AA21" i="2" s="1"/>
  <c r="X23" i="2"/>
  <c r="AA23" i="2" s="1"/>
  <c r="X31" i="2"/>
  <c r="AA31" i="2" s="1"/>
  <c r="X3" i="2"/>
  <c r="X17" i="2"/>
  <c r="AA17" i="2" s="1"/>
  <c r="T13" i="1"/>
  <c r="U15" i="1"/>
  <c r="T23" i="1"/>
  <c r="Z5" i="1"/>
  <c r="Z31" i="1"/>
  <c r="L13" i="1"/>
  <c r="N13" i="1" s="1"/>
  <c r="O13" i="1" s="1"/>
  <c r="Y13" i="1"/>
  <c r="Y15" i="1"/>
  <c r="L17" i="1"/>
  <c r="N17" i="1" s="1"/>
  <c r="O17" i="1" s="1"/>
  <c r="L21" i="1"/>
  <c r="N21" i="1" s="1"/>
  <c r="O21" i="1" s="1"/>
  <c r="L23" i="1"/>
  <c r="N23" i="1" s="1"/>
  <c r="O23" i="1" s="1"/>
  <c r="L19" i="1"/>
  <c r="N19" i="1" s="1"/>
  <c r="O19" i="1" s="1"/>
  <c r="Y3" i="1"/>
  <c r="Y5" i="1"/>
  <c r="T7" i="1"/>
  <c r="Y31" i="1"/>
  <c r="T15" i="1"/>
  <c r="T9" i="1"/>
  <c r="T25" i="1"/>
  <c r="Y33" i="1"/>
  <c r="T21" i="1"/>
  <c r="L25" i="1"/>
  <c r="N25" i="1" s="1"/>
  <c r="O25" i="1" s="1"/>
  <c r="L3" i="1"/>
  <c r="N3" i="1" s="1"/>
  <c r="O3" i="1" s="1"/>
  <c r="T17" i="1"/>
  <c r="T27" i="1"/>
  <c r="T11" i="1"/>
  <c r="U31" i="1"/>
  <c r="L27" i="1"/>
  <c r="N27" i="1" s="1"/>
  <c r="O27" i="1" s="1"/>
  <c r="T5" i="1"/>
  <c r="L11" i="1"/>
  <c r="N11" i="1" s="1"/>
  <c r="U11" i="1" s="1"/>
  <c r="L29" i="1"/>
  <c r="N29" i="1" s="1"/>
  <c r="L7" i="1"/>
  <c r="N7" i="1" s="1"/>
  <c r="T33" i="1"/>
  <c r="Z33" i="1" s="1"/>
  <c r="L9" i="1"/>
  <c r="N9" i="1" s="1"/>
  <c r="T31" i="1"/>
  <c r="T3" i="1"/>
  <c r="Z15" i="1" l="1"/>
  <c r="Z27" i="1"/>
  <c r="Z25" i="1"/>
  <c r="Z17" i="1"/>
  <c r="U13" i="1"/>
  <c r="Y27" i="1"/>
  <c r="Z11" i="1"/>
  <c r="U17" i="1"/>
  <c r="Z19" i="1"/>
  <c r="Y21" i="1"/>
  <c r="Y19" i="1"/>
  <c r="Y25" i="1"/>
  <c r="Y17" i="1"/>
  <c r="U9" i="1"/>
  <c r="O9" i="1"/>
  <c r="Y9" i="1" s="1"/>
  <c r="U21" i="1"/>
  <c r="Z21" i="1" s="1"/>
  <c r="Y23" i="1"/>
  <c r="U7" i="1"/>
  <c r="O7" i="1"/>
  <c r="Y7" i="1" s="1"/>
  <c r="U29" i="1"/>
  <c r="O29" i="1"/>
  <c r="Y29" i="1" s="1"/>
  <c r="U3" i="1"/>
  <c r="X3" i="1" s="1"/>
  <c r="U23" i="1"/>
  <c r="Z23" i="1" s="1"/>
  <c r="O11" i="1"/>
  <c r="W3" i="1"/>
  <c r="Z29" i="1" l="1"/>
  <c r="Z9" i="1"/>
  <c r="Z7" i="1"/>
  <c r="Y11" i="1"/>
</calcChain>
</file>

<file path=xl/sharedStrings.xml><?xml version="1.0" encoding="utf-8"?>
<sst xmlns="http://schemas.openxmlformats.org/spreadsheetml/2006/main" count="329" uniqueCount="68">
  <si>
    <t>Sample File</t>
  </si>
  <si>
    <t>Sample Name</t>
  </si>
  <si>
    <t>Marker</t>
  </si>
  <si>
    <t>Allele 1</t>
  </si>
  <si>
    <t>Allele 2</t>
  </si>
  <si>
    <t>Allele 3</t>
  </si>
  <si>
    <t>Height 1</t>
  </si>
  <si>
    <t>Height 2</t>
  </si>
  <si>
    <t>Height 3</t>
  </si>
  <si>
    <t>2-172673_B01_2018-03-16-08-23-06.fsa</t>
  </si>
  <si>
    <t>2-172673</t>
  </si>
  <si>
    <t>AMEL</t>
  </si>
  <si>
    <t>X</t>
  </si>
  <si>
    <t>3-90-10_C01_2018-03-16-08-23-06.fsa</t>
  </si>
  <si>
    <t>3-90-10</t>
  </si>
  <si>
    <t>CSF1PO</t>
  </si>
  <si>
    <t>D13S317</t>
  </si>
  <si>
    <t>D16S539</t>
  </si>
  <si>
    <t>D18S51</t>
  </si>
  <si>
    <t>D21S11</t>
  </si>
  <si>
    <t>D3S1358</t>
  </si>
  <si>
    <t>D5S818</t>
  </si>
  <si>
    <t>D7S820</t>
  </si>
  <si>
    <t>D8S1179</t>
  </si>
  <si>
    <t>FGA</t>
  </si>
  <si>
    <t>Penta_D</t>
  </si>
  <si>
    <t>Penta_E</t>
  </si>
  <si>
    <t>TH01</t>
  </si>
  <si>
    <t>TPOX</t>
  </si>
  <si>
    <t>vWA</t>
  </si>
  <si>
    <t>Mère</t>
  </si>
  <si>
    <t>DPN</t>
  </si>
  <si>
    <t>Origine</t>
  </si>
  <si>
    <t>Mère non informative</t>
  </si>
  <si>
    <t>Contamination HTZ</t>
  </si>
  <si>
    <t>Contamination HOMO/HTZ ?</t>
  </si>
  <si>
    <t>Allèle paternel</t>
  </si>
  <si>
    <t>Allele1 COMMUN</t>
  </si>
  <si>
    <t>ALLELE2 COMMUN</t>
  </si>
  <si>
    <t>ALLELE3 COMMUN</t>
  </si>
  <si>
    <t>Allele contaminé</t>
  </si>
  <si>
    <t>Resultat</t>
  </si>
  <si>
    <t>Formule HMZ</t>
  </si>
  <si>
    <t>Formule HTZ</t>
  </si>
  <si>
    <t>HTZ non informatif</t>
  </si>
  <si>
    <t>echo</t>
  </si>
  <si>
    <t>Valeur</t>
  </si>
  <si>
    <t>Echo</t>
  </si>
  <si>
    <t>HMZ non contaminé</t>
  </si>
  <si>
    <t>Absence de contamination</t>
  </si>
  <si>
    <t>Concordance des ADN</t>
  </si>
  <si>
    <t>OK</t>
  </si>
  <si>
    <t>PAS OK</t>
  </si>
  <si>
    <t>Nombre de marqueurs informatifs non contaminés</t>
  </si>
  <si>
    <t>Nombre de marqueurs informatifs contaminés</t>
  </si>
  <si>
    <t>CONCLUSION</t>
  </si>
  <si>
    <t>Fœtus non contaminé</t>
  </si>
  <si>
    <t>Fœtus contaminé</t>
  </si>
  <si>
    <t>Moyenne du % de contamination</t>
  </si>
  <si>
    <t>Résultats</t>
  </si>
  <si>
    <t>Non informatif car dans l'écho</t>
  </si>
  <si>
    <t>183752-Stein_A10_2018-11-06-05-19-08.fsa</t>
  </si>
  <si>
    <t>183752-Stein</t>
  </si>
  <si>
    <t>183746-Stein_B10_2018-11-06-05-19-08.fsa</t>
  </si>
  <si>
    <t>183746-Stein</t>
  </si>
  <si>
    <t>Ident</t>
  </si>
  <si>
    <t>oui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</si>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</sst>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tabSelected="1" topLeftCell="A4" zoomScale="90" zoomScaleNormal="90" workbookViewId="0">
      <selection activeCell="L39" sqref="L39"/>
    </sheetView>
  </sheetViews>
  <sheetFormatPr baseColWidth="10" defaultRowHeight="15" x14ac:dyDescent="0.25"/>
  <cols>
    <col min="1" max="1" width="7.5703125" style="25" bestFit="1" customWidth="1"/>
    <col min="2" max="3" width="11.42578125" style="25"/>
    <col min="4" max="4" width="10.28515625" style="25" customWidth="1"/>
    <col min="5" max="5" width="8.7109375" style="25" customWidth="1"/>
    <col min="6" max="6" width="10" style="25" customWidth="1"/>
    <col min="7" max="7" width="10.28515625" style="25" customWidth="1"/>
    <col min="8" max="10" width="11.42578125" style="25"/>
    <col min="11" max="11" width="4.5703125" style="25" customWidth="1"/>
    <col min="12" max="12" width="5.140625" style="25" customWidth="1"/>
    <col min="13" max="25" width="11.42578125" style="25" hidden="1" customWidth="1"/>
    <col min="26" max="26" width="85" style="32" bestFit="1" customWidth="1"/>
    <col min="27" max="27" width="7.28515625" style="32" customWidth="1"/>
    <col min="28" max="28" width="9.85546875" style="25" customWidth="1"/>
    <col min="29" max="29" width="14" style="25" customWidth="1"/>
    <col min="30" max="16384" width="11.42578125" style="25"/>
  </cols>
  <sheetData>
    <row r="1" spans="1:29" ht="60" x14ac:dyDescent="0.25">
      <c r="A1" s="19" t="s">
        <v>32</v>
      </c>
      <c r="B1" s="19" t="s">
        <v>0</v>
      </c>
      <c r="C1" s="19" t="s">
        <v>1</v>
      </c>
      <c r="D1" s="19" t="s">
        <v>2</v>
      </c>
      <c r="E1" s="19" t="s">
        <v>3</v>
      </c>
      <c r="F1" s="33" t="s">
        <v>4</v>
      </c>
      <c r="G1" s="33" t="s">
        <v>5</v>
      </c>
      <c r="H1" s="19" t="s">
        <v>6</v>
      </c>
      <c r="I1" s="19" t="s">
        <v>7</v>
      </c>
      <c r="J1" s="19" t="s">
        <v>8</v>
      </c>
      <c r="K1" s="34"/>
      <c r="L1" s="34"/>
      <c r="M1" s="34"/>
      <c r="N1" s="20" t="s">
        <v>33</v>
      </c>
      <c r="O1" s="23" t="s">
        <v>48</v>
      </c>
      <c r="P1" s="21" t="s">
        <v>34</v>
      </c>
      <c r="Q1" s="22" t="s">
        <v>35</v>
      </c>
      <c r="R1" s="23" t="s">
        <v>44</v>
      </c>
      <c r="S1" s="23" t="s">
        <v>37</v>
      </c>
      <c r="T1" s="23" t="s">
        <v>38</v>
      </c>
      <c r="U1" s="23" t="s">
        <v>39</v>
      </c>
      <c r="V1" s="23"/>
      <c r="W1" s="23" t="s">
        <v>36</v>
      </c>
      <c r="X1" s="23" t="s">
        <v>40</v>
      </c>
      <c r="Y1" s="21"/>
      <c r="Z1" s="27" t="s">
        <v>59</v>
      </c>
      <c r="AA1" s="27" t="s">
        <v>46</v>
      </c>
      <c r="AB1" s="19" t="s">
        <v>60</v>
      </c>
      <c r="AC1" s="19" t="s">
        <v>49</v>
      </c>
    </row>
    <row r="2" spans="1:29" x14ac:dyDescent="0.25">
      <c r="A2" s="24" t="s">
        <v>30</v>
      </c>
      <c r="B2" s="35" t="s">
        <v>61</v>
      </c>
      <c r="C2" s="35" t="s">
        <v>62</v>
      </c>
      <c r="D2" s="35" t="s">
        <v>11</v>
      </c>
      <c r="E2" s="35" t="s">
        <v>12</v>
      </c>
      <c r="F2" s="35"/>
      <c r="G2" s="35"/>
      <c r="H2" s="35">
        <v>13648</v>
      </c>
      <c r="I2" s="35"/>
      <c r="J2" s="35"/>
      <c r="K2" s="36"/>
      <c r="L2" s="36"/>
      <c r="M2" s="36"/>
      <c r="N2" s="25">
        <f>IF(ISBLANK(I2),0,1)</f>
        <v>0</v>
      </c>
      <c r="Z2" s="30"/>
      <c r="AA2" s="30"/>
      <c r="AB2" s="24"/>
      <c r="AC2" s="24"/>
    </row>
    <row r="3" spans="1:29" x14ac:dyDescent="0.25">
      <c r="A3" s="24" t="s">
        <v>31</v>
      </c>
      <c r="B3" s="35" t="s">
        <v>63</v>
      </c>
      <c r="C3" s="35" t="s">
        <v>64</v>
      </c>
      <c r="D3" s="35" t="s">
        <v>11</v>
      </c>
      <c r="E3" s="35" t="s">
        <v>12</v>
      </c>
      <c r="F3" s="35"/>
      <c r="G3" s="35"/>
      <c r="H3" s="35">
        <v>15488</v>
      </c>
      <c r="I3" s="35"/>
      <c r="J3" s="35"/>
      <c r="K3" s="36"/>
      <c r="L3" s="36"/>
      <c r="M3" s="36"/>
      <c r="N3" s="25">
        <f>N2</f>
        <v>0</v>
      </c>
      <c r="O3" s="25">
        <f>IF(ISBLANK(I3),1,0)</f>
        <v>1</v>
      </c>
      <c r="P3" s="25">
        <f t="shared" ref="P3:P33" si="0">IF(NOT(ISBLANK(J3)),MIN(H3:J3),0)</f>
        <v>0</v>
      </c>
      <c r="Q3" s="25">
        <f t="shared" ref="Q3:Q33" si="1">IF(OR(NOT(ISBLANK(J3)),N3=0),0,MIN(H3:I3))</f>
        <v>0</v>
      </c>
      <c r="R3" s="25">
        <f>IF(Q3=0,0,IF(MIN(H3:I3)&lt;=1/3*MAX(H3:I3),1,0))</f>
        <v>0</v>
      </c>
      <c r="S3" s="25">
        <f>IF(E3=E2,1,IF(E3=F2,1,IF(E3=G2,1,0)))</f>
        <v>1</v>
      </c>
      <c r="T3" s="25">
        <f>IF(F3=E2,1,IF(F3=F2,1,IF(F3=G2,1,0)))</f>
        <v>1</v>
      </c>
      <c r="U3" s="25">
        <f>IF(G3=E2,1,IF(G3=F2,1,IF(G3=G2,1,0)))</f>
        <v>1</v>
      </c>
      <c r="W3" s="25">
        <f>IF(N2=0,0,IF(AND(S3=1,T3=1,U3=1),MAX(H3:J3),IF(S3=0,H3,IF(T3=0,I3,IF(U3=0,J3,"ERREUR")))))</f>
        <v>0</v>
      </c>
      <c r="X3" s="25">
        <f>IF(NOT(P3=0),P3,IF(NOT(Q3=0),Q3,0))</f>
        <v>0</v>
      </c>
      <c r="Z3" s="30" t="str">
        <f>IF(N2=0,"Non Informatif: mère HMZ",IF(O3=1,"Fœtus HMZ non contaminé",IF(AND(Q3&gt;0,R3=0),"HTZ non contaminé ou Non informatif (mêmes allèles que la mère probablement) ",IF(ISBLANK(I3),"Non Contaminé",IF(NOT(ISBLANK(J3)),"HTZ Contaminé","HMZ Contaminé probablement")))))</f>
        <v>Non Informatif: mère HMZ</v>
      </c>
      <c r="AA3" s="30" t="str">
        <f>IF(N2=0,"",IF(O3=1,"",IF(AND(Q3&gt;0,R3=0),"",IF(ISBLANK(I3),"",IF(NOT(ISBLANK(J3)),ROUND(X3/(X3+W3)*100,2),ROUND(2*X3/(X3+W3)*100,2))))))</f>
        <v/>
      </c>
      <c r="AB3" s="24"/>
      <c r="AC3" s="24"/>
    </row>
    <row r="4" spans="1:29" x14ac:dyDescent="0.25">
      <c r="A4" s="24" t="s">
        <v>30</v>
      </c>
      <c r="B4" s="35" t="s">
        <v>61</v>
      </c>
      <c r="C4" s="35" t="s">
        <v>62</v>
      </c>
      <c r="D4" s="35" t="s">
        <v>15</v>
      </c>
      <c r="E4" s="35">
        <v>10</v>
      </c>
      <c r="F4" s="35">
        <v>11</v>
      </c>
      <c r="G4" s="35"/>
      <c r="H4" s="35">
        <v>6624</v>
      </c>
      <c r="I4" s="35">
        <v>6281</v>
      </c>
      <c r="J4" s="35"/>
      <c r="K4" s="36"/>
      <c r="L4" s="36"/>
      <c r="M4" s="36"/>
      <c r="N4" s="25">
        <f>IF(ISBLANK(I4),0,1)</f>
        <v>1</v>
      </c>
      <c r="Z4" s="30"/>
      <c r="AA4" s="30"/>
      <c r="AB4" s="24"/>
      <c r="AC4" s="24"/>
    </row>
    <row r="5" spans="1:29" x14ac:dyDescent="0.25">
      <c r="A5" s="24" t="s">
        <v>31</v>
      </c>
      <c r="B5" s="35" t="s">
        <v>63</v>
      </c>
      <c r="C5" s="35" t="s">
        <v>64</v>
      </c>
      <c r="D5" s="35" t="s">
        <v>15</v>
      </c>
      <c r="E5" s="35">
        <v>11</v>
      </c>
      <c r="F5" s="35"/>
      <c r="G5" s="35"/>
      <c r="H5" s="35">
        <v>13541</v>
      </c>
      <c r="I5" s="35"/>
      <c r="J5" s="35"/>
      <c r="K5" s="36"/>
      <c r="L5" s="36"/>
      <c r="M5" s="36"/>
      <c r="N5" s="25">
        <f>N4</f>
        <v>1</v>
      </c>
      <c r="O5" s="25">
        <f>IF(ISBLANK(I5),1,0)</f>
        <v>1</v>
      </c>
      <c r="P5" s="25">
        <f t="shared" si="0"/>
        <v>0</v>
      </c>
      <c r="Q5" s="25">
        <f t="shared" si="1"/>
        <v>13541</v>
      </c>
      <c r="R5" s="25">
        <f>IF(Q5=0,0,IF(MIN(H5:I5)&lt;=1/3*MAX(H5:I5),1,0))</f>
        <v>0</v>
      </c>
      <c r="S5" s="26">
        <f>IF(E5=E4,1,IF(E5=F4,1,IF(E5=G4,1,0)))</f>
        <v>1</v>
      </c>
      <c r="T5" s="25">
        <f>IF(F5=E4,1,IF(F5=F4,1,IF(F5=G4,1,0)))</f>
        <v>1</v>
      </c>
      <c r="U5" s="25">
        <f>IF(G5=E4,1,IF(G5=F4,1,IF(G5=G4,1,0)))</f>
        <v>1</v>
      </c>
      <c r="W5" s="25">
        <f>IF(N4=0,0,IF(AND(S5=1,T5=1,U5=1),MAX(H5:J5),IF(S5=0,H5,IF(T5=0,I5,IF(U5=0,J5,"ERREUR")))))</f>
        <v>13541</v>
      </c>
      <c r="X5" s="25">
        <f>IF(NOT(P5=0),P5,IF(NOT(Q5=0),Q5,0))</f>
        <v>13541</v>
      </c>
      <c r="Z5" s="30" t="str">
        <f>IF(N4=0,"Non Informatif: mère HMZ",IF(O5=1,"Fœtus HMZ non contaminé",IF(AND(Q5&gt;0,R5=0),"HTZ non contaminé ou Non informatif (mêmes allèles que la mère probablement) ",IF(ISBLANK(I5),"Non Contaminé",IF(NOT(ISBLANK(J5)),"HTZ Contaminé","HMZ Contaminé probablement")))))</f>
        <v>Fœtus HMZ non contaminé</v>
      </c>
      <c r="AA5" s="30" t="str">
        <f>IF(N4=0,"",IF(O5=1,"",IF(AND(Q5&gt;0,R5=0),"",IF(ISBLANK(I5),"",IF(NOT(ISBLANK(J5)),ROUND(X5/(X5+W5)*100,2),ROUND(2*X5/(X5+W5)*100,2))))))</f>
        <v/>
      </c>
      <c r="AB5" s="24" t="s">
        <v>47</v>
      </c>
      <c r="AC5" s="24"/>
    </row>
    <row r="6" spans="1:29" x14ac:dyDescent="0.25">
      <c r="A6" s="24" t="s">
        <v>30</v>
      </c>
      <c r="B6" s="35" t="s">
        <v>61</v>
      </c>
      <c r="C6" s="35" t="s">
        <v>62</v>
      </c>
      <c r="D6" s="35" t="s">
        <v>16</v>
      </c>
      <c r="E6" s="35">
        <v>11</v>
      </c>
      <c r="F6" s="35"/>
      <c r="G6" s="35"/>
      <c r="H6" s="35">
        <v>7643</v>
      </c>
      <c r="I6" s="35"/>
      <c r="J6" s="35"/>
      <c r="K6" s="36"/>
      <c r="L6" s="36"/>
      <c r="M6" s="36"/>
      <c r="N6" s="25">
        <f>IF(ISBLANK(I6),0,1)</f>
        <v>0</v>
      </c>
      <c r="Z6" s="30"/>
      <c r="AA6" s="30"/>
      <c r="AB6" s="24"/>
      <c r="AC6" s="24"/>
    </row>
    <row r="7" spans="1:29" x14ac:dyDescent="0.25">
      <c r="A7" s="24" t="s">
        <v>31</v>
      </c>
      <c r="B7" s="35" t="s">
        <v>63</v>
      </c>
      <c r="C7" s="35" t="s">
        <v>64</v>
      </c>
      <c r="D7" s="35" t="s">
        <v>16</v>
      </c>
      <c r="E7" s="35">
        <v>11</v>
      </c>
      <c r="F7" s="35"/>
      <c r="G7" s="35"/>
      <c r="H7" s="35">
        <v>6521</v>
      </c>
      <c r="I7" s="35"/>
      <c r="J7" s="35"/>
      <c r="K7" s="36"/>
      <c r="L7" s="36"/>
      <c r="M7" s="36"/>
      <c r="N7" s="25">
        <f>N6</f>
        <v>0</v>
      </c>
      <c r="O7" s="25">
        <f>IF(ISBLANK(I7),1,0)</f>
        <v>1</v>
      </c>
      <c r="P7" s="25">
        <f t="shared" si="0"/>
        <v>0</v>
      </c>
      <c r="Q7" s="25">
        <f t="shared" si="1"/>
        <v>0</v>
      </c>
      <c r="R7" s="25">
        <f>IF(Q7=0,0,IF(MIN(H7:I7)&lt;=1/3*MAX(H7:I7),1,0))</f>
        <v>0</v>
      </c>
      <c r="S7" s="25">
        <f>IF(E7=E6,1,IF(E7=F6,1,IF(E7=G6,1,0)))</f>
        <v>1</v>
      </c>
      <c r="T7" s="25">
        <f>IF(F7=E6,1,IF(F7=F6,1,IF(F7=G6,1,0)))</f>
        <v>1</v>
      </c>
      <c r="U7" s="25">
        <f>IF(G7=E6,1,IF(G7=F6,1,IF(G7=G6,1,0)))</f>
        <v>1</v>
      </c>
      <c r="W7" s="25">
        <f>IF(N6=0,0,IF(AND(S7=1,T7=1,U7=1),MAX(H7:J7),IF(S7=0,H7,IF(T7=0,I7,IF(U7=0,J7,"ERREUR")))))</f>
        <v>0</v>
      </c>
      <c r="X7" s="25">
        <f>IF(NOT(P7=0),P7,IF(NOT(Q7=0),Q7,0))</f>
        <v>0</v>
      </c>
      <c r="Z7" s="30" t="str">
        <f>IF(N6=0,"Non Informatif: mère HMZ",IF(O7=1,"Fœtus HMZ non contaminé",IF(AND(Q7&gt;0,R7=0),"HTZ non contaminé ou Non informatif (mêmes allèles que la mère probablement) ",IF(ISBLANK(I7),"Non Contaminé",IF(NOT(ISBLANK(J7)),"HTZ Contaminé","HMZ Contaminé probablement")))))</f>
        <v>Non Informatif: mère HMZ</v>
      </c>
      <c r="AA7" s="30" t="str">
        <f>IF(N6=0,"",IF(O7=1,"",IF(AND(Q7&gt;0,R7=0),"",IF(ISBLANK(I7),"",IF(NOT(ISBLANK(J7)),ROUND(X7/(X7+W7)*100,2),ROUND(2*X7/(X7+W7)*100,2))))))</f>
        <v/>
      </c>
      <c r="AB7" s="24"/>
      <c r="AC7" s="24"/>
    </row>
    <row r="8" spans="1:29" x14ac:dyDescent="0.25">
      <c r="A8" s="24" t="s">
        <v>30</v>
      </c>
      <c r="B8" s="35" t="s">
        <v>61</v>
      </c>
      <c r="C8" s="35" t="s">
        <v>62</v>
      </c>
      <c r="D8" s="35" t="s">
        <v>17</v>
      </c>
      <c r="E8" s="35">
        <v>11</v>
      </c>
      <c r="F8" s="35">
        <v>13</v>
      </c>
      <c r="G8" s="35"/>
      <c r="H8" s="35">
        <v>7046</v>
      </c>
      <c r="I8" s="35">
        <v>5993</v>
      </c>
      <c r="J8" s="35"/>
      <c r="K8" s="36"/>
      <c r="L8" s="36"/>
      <c r="M8" s="36"/>
      <c r="N8" s="25">
        <f>IF(ISBLANK(I8),0,1)</f>
        <v>1</v>
      </c>
      <c r="Z8" s="30"/>
      <c r="AA8" s="30"/>
      <c r="AB8" s="24"/>
      <c r="AC8" s="24"/>
    </row>
    <row r="9" spans="1:29" s="29" customFormat="1" x14ac:dyDescent="0.25">
      <c r="A9" s="28" t="s">
        <v>31</v>
      </c>
      <c r="B9" s="28" t="s">
        <v>63</v>
      </c>
      <c r="C9" s="28" t="s">
        <v>64</v>
      </c>
      <c r="D9" s="28" t="s">
        <v>17</v>
      </c>
      <c r="E9" s="28">
        <v>11</v>
      </c>
      <c r="F9" s="28">
        <v>13</v>
      </c>
      <c r="G9" s="28"/>
      <c r="H9" s="28">
        <v>7199</v>
      </c>
      <c r="I9" s="28">
        <v>7417</v>
      </c>
      <c r="J9" s="28"/>
      <c r="K9" s="37"/>
      <c r="L9" s="37"/>
      <c r="M9" s="37"/>
      <c r="N9" s="29">
        <f>N8</f>
        <v>1</v>
      </c>
      <c r="O9" s="29">
        <f>IF(ISBLANK(I9),1,0)</f>
        <v>0</v>
      </c>
      <c r="P9" s="29">
        <f t="shared" si="0"/>
        <v>0</v>
      </c>
      <c r="Q9" s="29">
        <f t="shared" si="1"/>
        <v>7199</v>
      </c>
      <c r="R9" s="29">
        <f>IF(Q9=0,0,IF(MIN(H9:I9)&lt;=1/3*MAX(H9:I9),1,0))</f>
        <v>0</v>
      </c>
      <c r="S9" s="29">
        <f>IF(E9=E8,1,IF(E9=F8,1,IF(E9=G8,1,0)))</f>
        <v>1</v>
      </c>
      <c r="T9" s="29">
        <f>IF(F9=E8,1,IF(F9=F8,1,IF(F9=G8,1,0)))</f>
        <v>1</v>
      </c>
      <c r="U9" s="29">
        <f>IF(G9=E8,1,IF(G9=F8,1,IF(G9=G8,1,0)))</f>
        <v>1</v>
      </c>
      <c r="W9" s="29">
        <f>IF(N8=0,0,IF(AND(S9=1,T9=1,U9=1),MAX(H9:J9),IF(S9=0,H9,IF(T9=0,I9,IF(U9=0,J9,"ERREUR")))))</f>
        <v>7417</v>
      </c>
      <c r="X9" s="29">
        <f>IF(NOT(P9=0),P9,IF(NOT(Q9=0),Q9,0))</f>
        <v>7199</v>
      </c>
      <c r="Z9" s="30" t="str">
        <f>IF(N8=0,"Non Informatif: mère HMZ",IF(O9=1,"Fœtus HMZ non contaminé",IF(AND(Q9&gt;0,R9=0),"HTZ non contaminé ou Non informatif (mêmes allèles que la mère probablement) ",IF(ISBLANK(I9),"Non Contaminé",IF(NOT(ISBLANK(J9)),"HTZ Contaminé","HMZ Contaminé probablement")))))</f>
        <v xml:space="preserve">HTZ non contaminé ou Non informatif (mêmes allèles que la mère probablement) </v>
      </c>
      <c r="AA9" s="31" t="str">
        <f>IF(N8=0,"",IF(O9=1,"",IF(AND(Q9&gt;0,R9=0),"",IF(ISBLANK(I9),"",IF(NOT(ISBLANK(J9)),ROUND(X9/(X9+W9)*100,2),ROUND(2*X9/(X9+W9)*100,2))))))</f>
        <v/>
      </c>
      <c r="AB9" s="28" t="s">
        <v>65</v>
      </c>
      <c r="AC9" s="28"/>
    </row>
    <row r="10" spans="1:29" x14ac:dyDescent="0.25">
      <c r="A10" s="24" t="s">
        <v>30</v>
      </c>
      <c r="B10" s="35" t="s">
        <v>61</v>
      </c>
      <c r="C10" s="35" t="s">
        <v>62</v>
      </c>
      <c r="D10" s="35" t="s">
        <v>18</v>
      </c>
      <c r="E10" s="35">
        <v>12</v>
      </c>
      <c r="F10" s="35"/>
      <c r="G10" s="35"/>
      <c r="H10" s="35">
        <v>24805</v>
      </c>
      <c r="I10" s="35"/>
      <c r="J10" s="35"/>
      <c r="K10" s="36"/>
      <c r="L10" s="36"/>
      <c r="M10" s="36"/>
      <c r="N10" s="25">
        <f>IF(ISBLANK(I10),0,1)</f>
        <v>0</v>
      </c>
      <c r="Z10" s="30"/>
      <c r="AA10" s="30"/>
      <c r="AB10" s="24"/>
      <c r="AC10" s="24"/>
    </row>
    <row r="11" spans="1:29" x14ac:dyDescent="0.25">
      <c r="A11" s="24" t="s">
        <v>31</v>
      </c>
      <c r="B11" s="35" t="s">
        <v>63</v>
      </c>
      <c r="C11" s="35" t="s">
        <v>64</v>
      </c>
      <c r="D11" s="35" t="s">
        <v>18</v>
      </c>
      <c r="E11" s="35">
        <v>12</v>
      </c>
      <c r="F11" s="35">
        <v>21</v>
      </c>
      <c r="G11" s="35"/>
      <c r="H11" s="35">
        <v>12025</v>
      </c>
      <c r="I11" s="35">
        <v>10860</v>
      </c>
      <c r="J11" s="35"/>
      <c r="K11" s="36"/>
      <c r="L11" s="36"/>
      <c r="M11" s="36"/>
      <c r="N11" s="25">
        <f>N10</f>
        <v>0</v>
      </c>
      <c r="O11" s="25">
        <f>IF(ISBLANK(I11),1,0)</f>
        <v>0</v>
      </c>
      <c r="P11" s="25">
        <f t="shared" si="0"/>
        <v>0</v>
      </c>
      <c r="Q11" s="25">
        <f t="shared" si="1"/>
        <v>0</v>
      </c>
      <c r="R11" s="25">
        <f>IF(Q11=0,0,IF(MIN(H11:I11)&lt;=1/3*MAX(H11:I11),1,0))</f>
        <v>0</v>
      </c>
      <c r="S11" s="25">
        <f>IF(E11=E10,1,IF(E11=F10,1,IF(E11=G10,1,0)))</f>
        <v>1</v>
      </c>
      <c r="T11" s="26">
        <f>IF(F11=E10,1,IF(F11=F10,1,IF(F11=G10,1,0)))</f>
        <v>0</v>
      </c>
      <c r="U11" s="25">
        <f>IF(G11=E10,1,IF(G11=F10,1,IF(G11=G10,1,0)))</f>
        <v>1</v>
      </c>
      <c r="W11" s="25">
        <f>IF(N10=0,0,IF(AND(S11=1,T11=1,U11=1),MAX(H11:J11),IF(S11=0,H11,IF(T11=0,I11,IF(U11=0,J11,"ERREUR")))))</f>
        <v>0</v>
      </c>
      <c r="X11" s="25">
        <f>IF(NOT(P11=0),P11,IF(NOT(Q11=0),Q11,0))</f>
        <v>0</v>
      </c>
      <c r="Z11" s="30" t="str">
        <f>IF(N10=0,"Non Informatif: mère HMZ",IF(O11=1,"Fœtus HMZ non contaminé",IF(AND(Q11&gt;0,R11=0),"HTZ non contaminé ou Non informatif (mêmes allèles que la mère probablement) ",IF(ISBLANK(I11),"Non Contaminé",IF(NOT(ISBLANK(J11)),"HTZ Contaminé","HMZ Contaminé probablement")))))</f>
        <v>Non Informatif: mère HMZ</v>
      </c>
      <c r="AA11" s="30" t="str">
        <f>IF(N10=0,"",IF(O11=1,"",IF(AND(Q11&gt;0,R11=0),"",IF(ISBLANK(I11),"",IF(NOT(ISBLANK(J11)),ROUND(X11/(X11+W11)*100,2),ROUND(2*X11/(X11+W11)*100,2))))))</f>
        <v/>
      </c>
      <c r="AB11" s="24"/>
      <c r="AC11" s="24"/>
    </row>
    <row r="12" spans="1:29" x14ac:dyDescent="0.25">
      <c r="A12" s="24" t="s">
        <v>30</v>
      </c>
      <c r="B12" s="35" t="s">
        <v>61</v>
      </c>
      <c r="C12" s="35" t="s">
        <v>62</v>
      </c>
      <c r="D12" s="35" t="s">
        <v>19</v>
      </c>
      <c r="E12" s="35">
        <v>30</v>
      </c>
      <c r="F12" s="35">
        <v>33.200000000000003</v>
      </c>
      <c r="G12" s="35"/>
      <c r="H12" s="35">
        <v>4680</v>
      </c>
      <c r="I12" s="35">
        <v>3521</v>
      </c>
      <c r="J12" s="35"/>
      <c r="K12" s="36"/>
      <c r="L12" s="36"/>
      <c r="M12" s="36"/>
      <c r="N12" s="25">
        <f>IF(ISBLANK(I12),0,1)</f>
        <v>1</v>
      </c>
      <c r="Z12" s="30"/>
      <c r="AA12" s="30"/>
      <c r="AB12" s="24"/>
      <c r="AC12" s="24"/>
    </row>
    <row r="13" spans="1:29" x14ac:dyDescent="0.25">
      <c r="A13" s="24" t="s">
        <v>31</v>
      </c>
      <c r="B13" s="35" t="s">
        <v>63</v>
      </c>
      <c r="C13" s="35" t="s">
        <v>64</v>
      </c>
      <c r="D13" s="35" t="s">
        <v>19</v>
      </c>
      <c r="E13" s="35">
        <v>28</v>
      </c>
      <c r="F13" s="35">
        <v>33.200000000000003</v>
      </c>
      <c r="G13" s="35"/>
      <c r="H13" s="35">
        <v>4615</v>
      </c>
      <c r="I13" s="35">
        <v>4412</v>
      </c>
      <c r="J13" s="35"/>
      <c r="K13" s="36"/>
      <c r="L13" s="36"/>
      <c r="M13" s="36"/>
      <c r="N13" s="25">
        <f>N12</f>
        <v>1</v>
      </c>
      <c r="O13" s="25">
        <f>IF(ISBLANK(I13),1,0)</f>
        <v>0</v>
      </c>
      <c r="P13" s="25">
        <f t="shared" si="0"/>
        <v>0</v>
      </c>
      <c r="Q13" s="25">
        <f t="shared" si="1"/>
        <v>4412</v>
      </c>
      <c r="R13" s="25">
        <f>IF(Q13=0,0,IF(MIN(H13:I13)&lt;=1/3*MAX(H13:I13),1,0))</f>
        <v>0</v>
      </c>
      <c r="S13" s="25">
        <f>IF(E13=E12,1,IF(E13=F12,1,IF(E13=G12,1,0)))</f>
        <v>0</v>
      </c>
      <c r="T13" s="26">
        <f>IF(F13=E12,1,IF(F13=F12,1,IF(F13=G12,1,0)))</f>
        <v>1</v>
      </c>
      <c r="U13" s="25">
        <f>IF(G13=E12,1,IF(G13=F12,1,IF(G13=G12,1,0)))</f>
        <v>1</v>
      </c>
      <c r="W13" s="25">
        <f>IF(N12=0,0,IF(AND(S13=1,T13=1,U13=1),MAX(H13:J13),IF(S13=0,H13,IF(T13=0,I13,IF(U13=0,J13,"ERREUR")))))</f>
        <v>4615</v>
      </c>
      <c r="X13" s="25">
        <f>IF(NOT(P13=0),P13,IF(NOT(Q13=0),Q13,0))</f>
        <v>4412</v>
      </c>
      <c r="Z13" s="30" t="str">
        <f>IF(N12=0,"Non Informatif: mère HMZ",IF(O13=1,"Fœtus HMZ non contaminé",IF(AND(Q13&gt;0,R13=0),"HTZ non contaminé ou Non informatif (mêmes allèles que la mère probablement) ",IF(ISBLANK(I13),"Non Contaminé",IF(NOT(ISBLANK(J13)),"HTZ Contaminé","HMZ Contaminé probablement")))))</f>
        <v xml:space="preserve">HTZ non contaminé ou Non informatif (mêmes allèles que la mère probablement) </v>
      </c>
      <c r="AA13" s="30" t="str">
        <f>IF(N12=0,"",IF(O13=1,"",IF(AND(Q13&gt;0,R13=0),"",IF(ISBLANK(I13),"",IF(NOT(ISBLANK(J13)),ROUND(X13/(X13+W13)*100,2),ROUND(2*X13/(X13+W13)*100,2))))))</f>
        <v/>
      </c>
      <c r="AB13" s="24"/>
      <c r="AC13" s="24" t="s">
        <v>66</v>
      </c>
    </row>
    <row r="14" spans="1:29" x14ac:dyDescent="0.25">
      <c r="A14" s="24" t="s">
        <v>30</v>
      </c>
      <c r="B14" s="35" t="s">
        <v>61</v>
      </c>
      <c r="C14" s="35" t="s">
        <v>62</v>
      </c>
      <c r="D14" s="35" t="s">
        <v>20</v>
      </c>
      <c r="E14" s="35">
        <v>15</v>
      </c>
      <c r="F14" s="35">
        <v>16</v>
      </c>
      <c r="G14" s="35"/>
      <c r="H14" s="35">
        <v>4818</v>
      </c>
      <c r="I14" s="35">
        <v>4025</v>
      </c>
      <c r="J14" s="35"/>
      <c r="K14" s="36"/>
      <c r="L14" s="36"/>
      <c r="M14" s="36"/>
      <c r="N14" s="25">
        <f>IF(ISBLANK(I14),0,1)</f>
        <v>1</v>
      </c>
      <c r="Z14" s="30"/>
      <c r="AA14" s="30"/>
      <c r="AB14" s="24"/>
      <c r="AC14" s="24"/>
    </row>
    <row r="15" spans="1:29" x14ac:dyDescent="0.25">
      <c r="A15" s="24" t="s">
        <v>31</v>
      </c>
      <c r="B15" s="35" t="s">
        <v>63</v>
      </c>
      <c r="C15" s="35" t="s">
        <v>64</v>
      </c>
      <c r="D15" s="35" t="s">
        <v>20</v>
      </c>
      <c r="E15" s="35">
        <v>16</v>
      </c>
      <c r="F15" s="35">
        <v>17</v>
      </c>
      <c r="G15" s="35"/>
      <c r="H15" s="35">
        <v>4409</v>
      </c>
      <c r="I15" s="35">
        <v>4588</v>
      </c>
      <c r="J15" s="35"/>
      <c r="K15" s="36"/>
      <c r="L15" s="36"/>
      <c r="M15" s="36"/>
      <c r="N15" s="25">
        <f>N14</f>
        <v>1</v>
      </c>
      <c r="O15" s="25">
        <f>IF(ISBLANK(I15),1,0)</f>
        <v>0</v>
      </c>
      <c r="P15" s="25">
        <f t="shared" si="0"/>
        <v>0</v>
      </c>
      <c r="Q15" s="25">
        <f t="shared" si="1"/>
        <v>4409</v>
      </c>
      <c r="R15" s="25">
        <f>IF(Q15=0,0,IF(MIN(H15:I15)&lt;=1/3*MAX(H15:I15),1,0))</f>
        <v>0</v>
      </c>
      <c r="S15" s="25">
        <f>IF(E15=E14,1,IF(E15=F14,1,IF(E15=G14,1,0)))</f>
        <v>1</v>
      </c>
      <c r="T15" s="25">
        <f>IF(F15=E14,1,IF(F15=F14,1,IF(F15=G14,1,0)))</f>
        <v>0</v>
      </c>
      <c r="U15" s="25">
        <f>IF(G15=E14,1,IF(G15=F14,1,IF(G15=G14,1,0)))</f>
        <v>1</v>
      </c>
      <c r="W15" s="25">
        <f>IF(N14=0,0,IF(AND(S15=1,T15=1,U15=1),MAX(H15:J15),IF(S15=0,H15,IF(T15=0,I15,IF(U15=0,J15,"ERREUR")))))</f>
        <v>4588</v>
      </c>
      <c r="X15" s="25">
        <f>IF(NOT(P15=0),P15,IF(NOT(Q15=0),Q15,0))</f>
        <v>4409</v>
      </c>
      <c r="Z15" s="30" t="str">
        <f>IF(N14=0,"Non Informatif: mère HMZ",IF(O15=1,"Fœtus HMZ non contaminé",IF(AND(Q15&gt;0,R15=0),"HTZ non contaminé ou Non informatif (mêmes allèles que la mère probablement) ",IF(ISBLANK(I15),"Non Contaminé",IF(NOT(ISBLANK(J15)),"HTZ Contaminé","HMZ Contaminé probablement")))))</f>
        <v xml:space="preserve">HTZ non contaminé ou Non informatif (mêmes allèles que la mère probablement) </v>
      </c>
      <c r="AA15" s="30" t="str">
        <f>IF(N14=0,"",IF(O15=1,"",IF(AND(Q15&gt;0,R15=0),"",IF(ISBLANK(I15),"",IF(NOT(ISBLANK(J15)),ROUND(X15/(X15+W15)*100,2),ROUND(2*X15/(X15+W15)*100,2))))))</f>
        <v/>
      </c>
      <c r="AB15" s="24" t="s">
        <v>47</v>
      </c>
      <c r="AC15" s="24"/>
    </row>
    <row r="16" spans="1:29" x14ac:dyDescent="0.25">
      <c r="A16" s="24" t="s">
        <v>30</v>
      </c>
      <c r="B16" s="35" t="s">
        <v>61</v>
      </c>
      <c r="C16" s="35" t="s">
        <v>62</v>
      </c>
      <c r="D16" s="35" t="s">
        <v>21</v>
      </c>
      <c r="E16" s="35">
        <v>11</v>
      </c>
      <c r="F16" s="35">
        <v>12</v>
      </c>
      <c r="G16" s="35"/>
      <c r="H16" s="35">
        <v>4593</v>
      </c>
      <c r="I16" s="35">
        <v>4335</v>
      </c>
      <c r="J16" s="35"/>
      <c r="K16" s="36"/>
      <c r="L16" s="36"/>
      <c r="M16" s="36"/>
      <c r="N16" s="25">
        <f>IF(ISBLANK(I16),0,1)</f>
        <v>1</v>
      </c>
      <c r="Z16" s="30"/>
      <c r="AA16" s="30"/>
      <c r="AB16" s="24"/>
      <c r="AC16" s="24"/>
    </row>
    <row r="17" spans="1:29" x14ac:dyDescent="0.25">
      <c r="A17" s="24" t="s">
        <v>31</v>
      </c>
      <c r="B17" s="35" t="s">
        <v>63</v>
      </c>
      <c r="C17" s="35" t="s">
        <v>64</v>
      </c>
      <c r="D17" s="35" t="s">
        <v>21</v>
      </c>
      <c r="E17" s="35">
        <v>11</v>
      </c>
      <c r="F17" s="35">
        <v>12</v>
      </c>
      <c r="G17" s="35"/>
      <c r="H17" s="35">
        <v>4855</v>
      </c>
      <c r="I17" s="35">
        <v>4113</v>
      </c>
      <c r="J17" s="35"/>
      <c r="K17" s="36"/>
      <c r="L17" s="36"/>
      <c r="M17" s="36"/>
      <c r="N17" s="25">
        <f>N16</f>
        <v>1</v>
      </c>
      <c r="O17" s="25">
        <f>IF(ISBLANK(I17),1,0)</f>
        <v>0</v>
      </c>
      <c r="P17" s="25">
        <f t="shared" si="0"/>
        <v>0</v>
      </c>
      <c r="Q17" s="25">
        <f t="shared" si="1"/>
        <v>4113</v>
      </c>
      <c r="R17" s="25">
        <f>IF(Q17=0,0,IF(MIN(H17:I17)&lt;=1/3*MAX(H17:I17),1,0))</f>
        <v>0</v>
      </c>
      <c r="S17" s="25">
        <f>IF(E17=E16,1,IF(E17=F16,1,IF(E17=G16,1,0)))</f>
        <v>1</v>
      </c>
      <c r="T17" s="25">
        <f>IF(F17=E16,1,IF(F17=F16,1,IF(F17=G16,1,0)))</f>
        <v>1</v>
      </c>
      <c r="U17" s="25">
        <f>IF(G17=E16,1,IF(G17=F16,1,IF(G17=G16,1,0)))</f>
        <v>1</v>
      </c>
      <c r="W17" s="25">
        <f>IF(N16=0,0,IF(AND(S17=1,T17=1,U17=1),MAX(H17:J17),IF(S17=0,H17,IF(T17=0,I17,IF(U17=0,J17,"ERREUR")))))</f>
        <v>4855</v>
      </c>
      <c r="X17" s="25">
        <f>IF(NOT(P17=0),P17,IF(NOT(Q17=0),Q17,0))</f>
        <v>4113</v>
      </c>
      <c r="Z17" s="30" t="str">
        <f>IF(N16=0,"Non Informatif: mère HMZ",IF(O17=1,"Fœtus HMZ non contaminé",IF(AND(Q17&gt;0,R17=0),"HTZ non contaminé ou Non informatif (mêmes allèles que la mère probablement) ",IF(ISBLANK(I17),"Non Contaminé",IF(NOT(ISBLANK(J17)),"HTZ Contaminé","HMZ Contaminé probablement")))))</f>
        <v xml:space="preserve">HTZ non contaminé ou Non informatif (mêmes allèles que la mère probablement) </v>
      </c>
      <c r="AA17" s="30" t="str">
        <f>IF(N16=0,"",IF(O17=1,"",IF(AND(Q17&gt;0,R17=0),"",IF(ISBLANK(I17),"",IF(NOT(ISBLANK(J17)),ROUND(X17/(X17+W17)*100,2),ROUND(2*X17/(X17+W17)*100,2))))))</f>
        <v/>
      </c>
      <c r="AB17" s="24" t="s">
        <v>65</v>
      </c>
      <c r="AC17" s="24"/>
    </row>
    <row r="18" spans="1:29" x14ac:dyDescent="0.25">
      <c r="A18" s="24" t="s">
        <v>30</v>
      </c>
      <c r="B18" s="35" t="s">
        <v>61</v>
      </c>
      <c r="C18" s="35" t="s">
        <v>62</v>
      </c>
      <c r="D18" s="35" t="s">
        <v>22</v>
      </c>
      <c r="E18" s="35">
        <v>12</v>
      </c>
      <c r="F18" s="35"/>
      <c r="G18" s="35"/>
      <c r="H18" s="35">
        <v>8896</v>
      </c>
      <c r="I18" s="35"/>
      <c r="J18" s="35"/>
      <c r="K18" s="36"/>
      <c r="L18" s="36"/>
      <c r="M18" s="36"/>
      <c r="N18" s="25">
        <f>IF(ISBLANK(I18),0,1)</f>
        <v>0</v>
      </c>
      <c r="Z18" s="30"/>
      <c r="AA18" s="30"/>
      <c r="AB18" s="24"/>
      <c r="AC18" s="24"/>
    </row>
    <row r="19" spans="1:29" x14ac:dyDescent="0.25">
      <c r="A19" s="24" t="s">
        <v>31</v>
      </c>
      <c r="B19" s="35" t="s">
        <v>63</v>
      </c>
      <c r="C19" s="35" t="s">
        <v>64</v>
      </c>
      <c r="D19" s="35" t="s">
        <v>22</v>
      </c>
      <c r="E19" s="35">
        <v>8</v>
      </c>
      <c r="F19" s="35">
        <v>12</v>
      </c>
      <c r="G19" s="35"/>
      <c r="H19" s="35">
        <v>4384</v>
      </c>
      <c r="I19" s="35">
        <v>4655</v>
      </c>
      <c r="J19" s="35"/>
      <c r="K19" s="36"/>
      <c r="L19" s="36"/>
      <c r="M19" s="36"/>
      <c r="N19" s="25">
        <f>N18</f>
        <v>0</v>
      </c>
      <c r="O19" s="25">
        <f>IF(ISBLANK(I19),1,0)</f>
        <v>0</v>
      </c>
      <c r="P19" s="25">
        <f t="shared" si="0"/>
        <v>0</v>
      </c>
      <c r="Q19" s="25">
        <f t="shared" si="1"/>
        <v>0</v>
      </c>
      <c r="R19" s="25">
        <f>IF(Q19=0,0,IF(MIN(H19:I19)&lt;=1/3*MAX(H19:I19),1,0))</f>
        <v>0</v>
      </c>
      <c r="S19" s="25">
        <f>IF(E19=E18,1,IF(E19=F18,1,IF(E19=G18,1,0)))</f>
        <v>0</v>
      </c>
      <c r="T19" s="26">
        <f>IF(F19=E18,1,IF(F19=F18,1,IF(F19=G18,1,0)))</f>
        <v>1</v>
      </c>
      <c r="U19" s="25">
        <f>IF(G19=E18,1,IF(G19=F18,1,IF(G19=G18,1,0)))</f>
        <v>1</v>
      </c>
      <c r="W19" s="25">
        <f>IF(N18=0,0,IF(AND(S19=1,T19=1,U19=1),MAX(H19:J19),IF(S19=0,H19,IF(T19=0,I19,IF(U19=0,J19,"ERREUR")))))</f>
        <v>0</v>
      </c>
      <c r="X19" s="25">
        <f>IF(NOT(P19=0),P19,IF(NOT(Q19=0),Q19,0))</f>
        <v>0</v>
      </c>
      <c r="Z19" s="30" t="str">
        <f>IF(N18=0,"Non Informatif: mère HMZ",IF(O19=1,"Fœtus HMZ non contaminé",IF(AND(Q19&gt;0,R19=0),"HTZ non contaminé ou Non informatif (mêmes allèles que la mère probablement) ",IF(ISBLANK(I19),"Non Contaminé",IF(NOT(ISBLANK(J19)),"HTZ Contaminé","HMZ Contaminé probablement")))))</f>
        <v>Non Informatif: mère HMZ</v>
      </c>
      <c r="AA19" s="30" t="str">
        <f>IF(N18=0,"",IF(O19=1,"",IF(AND(Q19&gt;0,R19=0),"",IF(ISBLANK(I19),"",IF(NOT(ISBLANK(J19)),ROUND(X19/(X19+W19)*100,2),ROUND(2*X19/(X19+W19)*100,2))))))</f>
        <v/>
      </c>
      <c r="AB19" s="24"/>
      <c r="AC19" s="24"/>
    </row>
    <row r="20" spans="1:29" x14ac:dyDescent="0.25">
      <c r="A20" s="24" t="s">
        <v>30</v>
      </c>
      <c r="B20" s="35" t="s">
        <v>61</v>
      </c>
      <c r="C20" s="35" t="s">
        <v>62</v>
      </c>
      <c r="D20" s="35" t="s">
        <v>23</v>
      </c>
      <c r="E20" s="35">
        <v>12</v>
      </c>
      <c r="F20" s="35">
        <v>13</v>
      </c>
      <c r="G20" s="35"/>
      <c r="H20" s="35">
        <v>11978</v>
      </c>
      <c r="I20" s="35">
        <v>10984</v>
      </c>
      <c r="J20" s="35"/>
      <c r="K20" s="36"/>
      <c r="L20" s="36"/>
      <c r="M20" s="36"/>
      <c r="N20" s="25">
        <f>IF(ISBLANK(I20),0,1)</f>
        <v>1</v>
      </c>
      <c r="Z20" s="30"/>
      <c r="AA20" s="30"/>
      <c r="AB20" s="24"/>
      <c r="AC20" s="24"/>
    </row>
    <row r="21" spans="1:29" x14ac:dyDescent="0.25">
      <c r="A21" s="24" t="s">
        <v>31</v>
      </c>
      <c r="B21" s="35" t="s">
        <v>63</v>
      </c>
      <c r="C21" s="35" t="s">
        <v>64</v>
      </c>
      <c r="D21" s="35" t="s">
        <v>23</v>
      </c>
      <c r="E21" s="35">
        <v>13</v>
      </c>
      <c r="F21" s="35">
        <v>15</v>
      </c>
      <c r="G21" s="35"/>
      <c r="H21" s="35">
        <v>5851</v>
      </c>
      <c r="I21" s="35">
        <v>11475</v>
      </c>
      <c r="J21" s="35"/>
      <c r="K21" s="36"/>
      <c r="L21" s="36"/>
      <c r="M21" s="36"/>
      <c r="N21" s="25">
        <f>N20</f>
        <v>1</v>
      </c>
      <c r="O21" s="25">
        <f>IF(ISBLANK(I21),1,0)</f>
        <v>0</v>
      </c>
      <c r="P21" s="25">
        <f t="shared" si="0"/>
        <v>0</v>
      </c>
      <c r="Q21" s="25">
        <f t="shared" si="1"/>
        <v>5851</v>
      </c>
      <c r="R21" s="25">
        <f>IF(Q21=0,0,IF(MIN(H21:I21)&lt;=1/3*MAX(H21:I21),1,0))</f>
        <v>0</v>
      </c>
      <c r="S21" s="25">
        <f>IF(E21=E20,1,IF(E21=F20,1,IF(E21=G20,1,0)))</f>
        <v>1</v>
      </c>
      <c r="T21" s="25">
        <f>IF(F21=E20,1,IF(F21=F20,1,IF(F21=G20,1,0)))</f>
        <v>0</v>
      </c>
      <c r="U21" s="25">
        <f>IF(G21=E20,1,IF(G21=F20,1,IF(G21=G20,1,0)))</f>
        <v>1</v>
      </c>
      <c r="W21" s="25">
        <f>IF(N20=0,0,IF(AND(S21=1,T21=1,U21=1),MAX(H21:J21),IF(S21=0,H21,IF(T21=0,I21,IF(U21=0,J21,"ERREUR")))))</f>
        <v>11475</v>
      </c>
      <c r="X21" s="25">
        <f>IF(NOT(P21=0),P21,IF(NOT(Q21=0),Q21,0))</f>
        <v>5851</v>
      </c>
      <c r="Z21" s="30" t="str">
        <f>IF(N20=0,"Non Informatif: mère HMZ",IF(O21=1,"Fœtus HMZ non contaminé",IF(AND(Q21&gt;0,R21=0),"HTZ non contaminé ou Non informatif (mêmes allèles que la mère probablement) ",IF(ISBLANK(I21),"Non Contaminé",IF(NOT(ISBLANK(J21)),"HTZ Contaminé","HMZ Contaminé probablement")))))</f>
        <v xml:space="preserve">HTZ non contaminé ou Non informatif (mêmes allèles que la mère probablement) </v>
      </c>
      <c r="AA21" s="30" t="str">
        <f>IF(N20=0,"",IF(O21=1,"",IF(AND(Q21&gt;0,R21=0),"",IF(ISBLANK(I21),"",IF(NOT(ISBLANK(J21)),ROUND(X21/(X21+W21)*100,2),ROUND(2*X21/(X21+W21)*100,2))))))</f>
        <v/>
      </c>
      <c r="AB21" s="28" t="s">
        <v>47</v>
      </c>
      <c r="AC21" s="24"/>
    </row>
    <row r="22" spans="1:29" x14ac:dyDescent="0.25">
      <c r="A22" s="24" t="s">
        <v>30</v>
      </c>
      <c r="B22" s="35" t="s">
        <v>61</v>
      </c>
      <c r="C22" s="35" t="s">
        <v>62</v>
      </c>
      <c r="D22" s="35" t="s">
        <v>24</v>
      </c>
      <c r="E22" s="35">
        <v>21</v>
      </c>
      <c r="F22" s="35">
        <v>22</v>
      </c>
      <c r="G22" s="35"/>
      <c r="H22" s="35">
        <v>5706</v>
      </c>
      <c r="I22" s="35">
        <v>5381</v>
      </c>
      <c r="J22" s="35"/>
      <c r="K22" s="36"/>
      <c r="L22" s="36"/>
      <c r="M22" s="36"/>
      <c r="N22" s="25">
        <f>IF(ISBLANK(I22),0,1)</f>
        <v>1</v>
      </c>
      <c r="Z22" s="30"/>
      <c r="AA22" s="30"/>
      <c r="AB22" s="24"/>
      <c r="AC22" s="24"/>
    </row>
    <row r="23" spans="1:29" x14ac:dyDescent="0.25">
      <c r="A23" s="24" t="s">
        <v>31</v>
      </c>
      <c r="B23" s="35" t="s">
        <v>63</v>
      </c>
      <c r="C23" s="35" t="s">
        <v>64</v>
      </c>
      <c r="D23" s="35" t="s">
        <v>24</v>
      </c>
      <c r="E23" s="35">
        <v>22</v>
      </c>
      <c r="F23" s="35">
        <v>23</v>
      </c>
      <c r="G23" s="35"/>
      <c r="H23" s="35">
        <v>6061</v>
      </c>
      <c r="I23" s="35">
        <v>6804</v>
      </c>
      <c r="J23" s="35"/>
      <c r="K23" s="36"/>
      <c r="L23" s="36"/>
      <c r="M23" s="36"/>
      <c r="N23" s="25">
        <f>N22</f>
        <v>1</v>
      </c>
      <c r="O23" s="25">
        <f>IF(ISBLANK(I23),1,0)</f>
        <v>0</v>
      </c>
      <c r="P23" s="25">
        <f t="shared" si="0"/>
        <v>0</v>
      </c>
      <c r="Q23" s="25">
        <f t="shared" si="1"/>
        <v>6061</v>
      </c>
      <c r="R23" s="25">
        <f>IF(Q23=0,0,IF(MIN(H23:I23)&lt;=1/3*MAX(H23:I23),1,0))</f>
        <v>0</v>
      </c>
      <c r="S23" s="25">
        <f>IF(E23=E22,1,IF(E23=F22,1,IF(E23=G22,1,0)))</f>
        <v>1</v>
      </c>
      <c r="T23" s="25">
        <f>IF(F23=E22,1,IF(F23=F22,1,IF(F23=G22,1,0)))</f>
        <v>0</v>
      </c>
      <c r="U23" s="25">
        <f>IF(G23=E22,1,IF(G23=F22,1,IF(G23=G22,1,0)))</f>
        <v>1</v>
      </c>
      <c r="W23" s="25">
        <f>IF(N22=0,0,IF(AND(S23=1,T23=1,U23=1),MAX(H23:J23),IF(S23=0,H23,IF(T23=0,I23,IF(U23=0,J23,"ERREUR")))))</f>
        <v>6804</v>
      </c>
      <c r="X23" s="25">
        <f>IF(NOT(P23=0),P23,IF(NOT(Q23=0),Q23,0))</f>
        <v>6061</v>
      </c>
      <c r="Z23" s="30" t="str">
        <f>IF(N22=0,"Non Informatif: mère HMZ",IF(O23=1,"Fœtus HMZ non contaminé",IF(AND(Q23&gt;0,R23=0),"HTZ non contaminé ou Non informatif (mêmes allèles que la mère probablement) ",IF(ISBLANK(I23),"Non Contaminé",IF(NOT(ISBLANK(J23)),"HTZ Contaminé","HMZ Contaminé probablement")))))</f>
        <v xml:space="preserve">HTZ non contaminé ou Non informatif (mêmes allèles que la mère probablement) </v>
      </c>
      <c r="AA23" s="30" t="str">
        <f>IF(N22=0,"",IF(O23=1,"",IF(AND(Q23&gt;0,R23=0),"",IF(ISBLANK(I23),"",IF(NOT(ISBLANK(J23)),ROUND(X23/(X23+W23)*100,2),ROUND(2*X23/(X23+W23)*100,2))))))</f>
        <v/>
      </c>
      <c r="AB23" s="24" t="s">
        <v>47</v>
      </c>
      <c r="AC23" s="24"/>
    </row>
    <row r="24" spans="1:29" x14ac:dyDescent="0.25">
      <c r="A24" s="24" t="s">
        <v>30</v>
      </c>
      <c r="B24" s="35" t="s">
        <v>61</v>
      </c>
      <c r="C24" s="35" t="s">
        <v>62</v>
      </c>
      <c r="D24" s="35" t="s">
        <v>25</v>
      </c>
      <c r="E24" s="35">
        <v>10</v>
      </c>
      <c r="F24" s="35">
        <v>12</v>
      </c>
      <c r="G24" s="35"/>
      <c r="H24" s="35">
        <v>4356</v>
      </c>
      <c r="I24" s="35">
        <v>4371</v>
      </c>
      <c r="J24" s="35"/>
      <c r="K24" s="36"/>
      <c r="L24" s="36"/>
      <c r="M24" s="36"/>
      <c r="N24" s="25">
        <f>IF(ISBLANK(I24),0,1)</f>
        <v>1</v>
      </c>
      <c r="Z24" s="30"/>
      <c r="AA24" s="30"/>
      <c r="AB24" s="24"/>
      <c r="AC24" s="24"/>
    </row>
    <row r="25" spans="1:29" x14ac:dyDescent="0.25">
      <c r="A25" s="24" t="s">
        <v>31</v>
      </c>
      <c r="B25" s="35" t="s">
        <v>63</v>
      </c>
      <c r="C25" s="35" t="s">
        <v>64</v>
      </c>
      <c r="D25" s="35" t="s">
        <v>25</v>
      </c>
      <c r="E25" s="35">
        <v>9</v>
      </c>
      <c r="F25" s="35">
        <v>12</v>
      </c>
      <c r="G25" s="35"/>
      <c r="H25" s="35">
        <v>5551</v>
      </c>
      <c r="I25" s="35">
        <v>6240</v>
      </c>
      <c r="J25" s="35"/>
      <c r="K25" s="36"/>
      <c r="L25" s="36"/>
      <c r="M25" s="36"/>
      <c r="N25" s="25">
        <f>N24</f>
        <v>1</v>
      </c>
      <c r="O25" s="25">
        <f>IF(ISBLANK(I25),1,0)</f>
        <v>0</v>
      </c>
      <c r="P25" s="25">
        <f t="shared" si="0"/>
        <v>0</v>
      </c>
      <c r="Q25" s="25">
        <f t="shared" si="1"/>
        <v>5551</v>
      </c>
      <c r="R25" s="25">
        <f>IF(Q25=0,0,IF(MIN(H25:I25)&lt;=1/3*MAX(H25:I25),1,0))</f>
        <v>0</v>
      </c>
      <c r="S25" s="25">
        <f>IF(E25=E24,1,IF(E25=F24,1,IF(E25=G24,1,0)))</f>
        <v>0</v>
      </c>
      <c r="T25" s="26">
        <f>IF(F25=E24,1,IF(F25=F24,1,IF(F25=G24,1,0)))</f>
        <v>1</v>
      </c>
      <c r="U25" s="25">
        <f>IF(G25=E24,1,IF(G25=F24,1,IF(G25=G24,1,0)))</f>
        <v>1</v>
      </c>
      <c r="W25" s="25">
        <f>IF(N24=0,0,IF(AND(S25=1,T25=1,U25=1),MAX(H25:J25),IF(S25=0,H25,IF(T25=0,I25,IF(U25=0,J25,"ERREUR")))))</f>
        <v>5551</v>
      </c>
      <c r="X25" s="25">
        <f>IF(NOT(P25=0),P25,IF(NOT(Q25=0),Q25,0))</f>
        <v>5551</v>
      </c>
      <c r="Z25" s="30" t="str">
        <f>IF(N24=0,"Non Informatif: mère HMZ",IF(O25=1,"Fœtus HMZ non contaminé",IF(AND(Q25&gt;0,R25=0),"HTZ non contaminé ou Non informatif (mêmes allèles que la mère probablement) ",IF(ISBLANK(I25),"Non Contaminé",IF(NOT(ISBLANK(J25)),"HTZ Contaminé","HMZ Contaminé probablement")))))</f>
        <v xml:space="preserve">HTZ non contaminé ou Non informatif (mêmes allèles que la mère probablement) </v>
      </c>
      <c r="AA25" s="30" t="str">
        <f>IF(N24=0,"",IF(O25=1,"",IF(AND(Q25&gt;0,R25=0),"",IF(ISBLANK(I25),"",IF(NOT(ISBLANK(J25)),ROUND(X25/(X25+W25)*100,2),ROUND(2*X25/(X25+W25)*100,2))))))</f>
        <v/>
      </c>
      <c r="AB25" s="24"/>
      <c r="AC25" s="24" t="s">
        <v>67</v>
      </c>
    </row>
    <row r="26" spans="1:29" x14ac:dyDescent="0.25">
      <c r="A26" s="24" t="s">
        <v>30</v>
      </c>
      <c r="B26" s="35" t="s">
        <v>61</v>
      </c>
      <c r="C26" s="35" t="s">
        <v>62</v>
      </c>
      <c r="D26" s="35" t="s">
        <v>26</v>
      </c>
      <c r="E26" s="35">
        <v>7</v>
      </c>
      <c r="F26" s="35">
        <v>13</v>
      </c>
      <c r="G26" s="35"/>
      <c r="H26" s="35">
        <v>7206</v>
      </c>
      <c r="I26" s="35">
        <v>6344</v>
      </c>
      <c r="J26" s="35"/>
      <c r="K26" s="36"/>
      <c r="L26" s="36"/>
      <c r="M26" s="36"/>
      <c r="N26" s="25">
        <f>IF(ISBLANK(I26),0,1)</f>
        <v>1</v>
      </c>
      <c r="Z26" s="30"/>
      <c r="AA26" s="30"/>
      <c r="AB26" s="24"/>
      <c r="AC26" s="24"/>
    </row>
    <row r="27" spans="1:29" x14ac:dyDescent="0.25">
      <c r="A27" s="24" t="s">
        <v>31</v>
      </c>
      <c r="B27" s="35" t="s">
        <v>63</v>
      </c>
      <c r="C27" s="35" t="s">
        <v>64</v>
      </c>
      <c r="D27" s="35" t="s">
        <v>26</v>
      </c>
      <c r="E27" s="35">
        <v>13</v>
      </c>
      <c r="F27" s="35"/>
      <c r="G27" s="35"/>
      <c r="H27" s="35">
        <v>15472</v>
      </c>
      <c r="I27" s="35"/>
      <c r="J27" s="35"/>
      <c r="K27" s="36"/>
      <c r="L27" s="36"/>
      <c r="M27" s="36"/>
      <c r="N27" s="25">
        <f>N26</f>
        <v>1</v>
      </c>
      <c r="O27" s="25">
        <f>IF(ISBLANK(I27),1,0)</f>
        <v>1</v>
      </c>
      <c r="P27" s="25">
        <f t="shared" si="0"/>
        <v>0</v>
      </c>
      <c r="Q27" s="25">
        <f t="shared" si="1"/>
        <v>15472</v>
      </c>
      <c r="R27" s="25">
        <f>IF(Q27=0,0,IF(MIN(H27:I27)&lt;=1/3*MAX(H27:I27),1,0))</f>
        <v>0</v>
      </c>
      <c r="S27" s="25">
        <f>IF(E27=E26,1,IF(E27=F26,1,IF(E27=G26,1,0)))</f>
        <v>1</v>
      </c>
      <c r="T27" s="26">
        <f>IF(F27=E26,1,IF(F27=F26,1,IF(F27=G26,1,0)))</f>
        <v>1</v>
      </c>
      <c r="U27" s="25">
        <f>IF(G27=E26,1,IF(G27=F26,1,IF(G27=G26,1,0)))</f>
        <v>1</v>
      </c>
      <c r="W27" s="25">
        <f>IF(N26=0,0,IF(AND(S27=1,T27=1,U27=1),MAX(H27:J27),IF(S27=0,H27,IF(T27=0,I27,IF(U27=0,J27,"ERREUR")))))</f>
        <v>15472</v>
      </c>
      <c r="X27" s="25">
        <f>IF(NOT(P27=0),P27,IF(NOT(Q27=0),Q27,0))</f>
        <v>15472</v>
      </c>
      <c r="Z27" s="30" t="str">
        <f>IF(N26=0,"Non Informatif: mère HMZ",IF(O27=1,"Fœtus HMZ non contaminé",IF(AND(Q27&gt;0,R27=0),"HTZ non contaminé ou Non informatif (mêmes allèles que la mère probablement) ",IF(ISBLANK(I27),"Non Contaminé",IF(NOT(ISBLANK(J27)),"HTZ Contaminé","HMZ Contaminé probablement")))))</f>
        <v>Fœtus HMZ non contaminé</v>
      </c>
      <c r="AA27" s="30" t="str">
        <f>IF(N26=0,"",IF(O27=1,"",IF(AND(Q27&gt;0,R27=0),"",IF(ISBLANK(I27),"",IF(NOT(ISBLANK(J27)),ROUND(X27/(X27+W27)*100,2),ROUND(2*X27/(X27+W27)*100,2))))))</f>
        <v/>
      </c>
      <c r="AB27" s="24"/>
      <c r="AC27" s="24" t="s">
        <v>67</v>
      </c>
    </row>
    <row r="28" spans="1:29" x14ac:dyDescent="0.25">
      <c r="A28" s="24" t="s">
        <v>30</v>
      </c>
      <c r="B28" s="35" t="s">
        <v>61</v>
      </c>
      <c r="C28" s="35" t="s">
        <v>62</v>
      </c>
      <c r="D28" s="35" t="s">
        <v>27</v>
      </c>
      <c r="E28" s="35">
        <v>6</v>
      </c>
      <c r="F28" s="35">
        <v>7</v>
      </c>
      <c r="G28" s="35"/>
      <c r="H28" s="35">
        <v>5419</v>
      </c>
      <c r="I28" s="35">
        <v>5706</v>
      </c>
      <c r="J28" s="35"/>
      <c r="K28" s="36"/>
      <c r="L28" s="36"/>
      <c r="M28" s="36"/>
      <c r="N28" s="25">
        <f>IF(ISBLANK(I28),0,1)</f>
        <v>1</v>
      </c>
      <c r="Z28" s="30"/>
      <c r="AA28" s="30"/>
      <c r="AB28" s="24"/>
      <c r="AC28" s="24"/>
    </row>
    <row r="29" spans="1:29" x14ac:dyDescent="0.25">
      <c r="A29" s="24" t="s">
        <v>31</v>
      </c>
      <c r="B29" s="35" t="s">
        <v>63</v>
      </c>
      <c r="C29" s="35" t="s">
        <v>64</v>
      </c>
      <c r="D29" s="35" t="s">
        <v>27</v>
      </c>
      <c r="E29" s="35">
        <v>6</v>
      </c>
      <c r="F29" s="35">
        <v>9.3000000000000007</v>
      </c>
      <c r="G29" s="35"/>
      <c r="H29" s="35">
        <v>3807</v>
      </c>
      <c r="I29" s="35">
        <v>3014</v>
      </c>
      <c r="J29" s="35"/>
      <c r="K29" s="36"/>
      <c r="L29" s="36"/>
      <c r="M29" s="36"/>
      <c r="N29" s="25">
        <f>N28</f>
        <v>1</v>
      </c>
      <c r="O29" s="25">
        <f>IF(ISBLANK(I29),1,0)</f>
        <v>0</v>
      </c>
      <c r="P29" s="25">
        <f t="shared" si="0"/>
        <v>0</v>
      </c>
      <c r="Q29" s="25">
        <f t="shared" si="1"/>
        <v>3014</v>
      </c>
      <c r="R29" s="25">
        <f>IF(Q29=0,0,IF(MIN(H29:I29)&lt;=1/3*MAX(H29:I29),1,0))</f>
        <v>0</v>
      </c>
      <c r="S29" s="25">
        <f>IF(E29=E28,1,IF(E29=F28,1,IF(E29=G28,1,0)))</f>
        <v>1</v>
      </c>
      <c r="T29" s="25">
        <f>IF(F29=E28,1,IF(F29=F28,1,IF(F29=G28,1,0)))</f>
        <v>0</v>
      </c>
      <c r="U29" s="25">
        <f>IF(G29=E28,1,IF(G29=F28,1,IF(G29=G28,1,0)))</f>
        <v>1</v>
      </c>
      <c r="W29" s="25">
        <f>IF(N28=0,0,IF(AND(S29=1,T29=1,U29=1),MAX(H29:J29),IF(S29=0,H29,IF(T29=0,I29,IF(U29=0,J29,"ERREUR")))))</f>
        <v>3014</v>
      </c>
      <c r="X29" s="25">
        <f>IF(NOT(P29=0),P29,IF(NOT(Q29=0),Q29,0))</f>
        <v>3014</v>
      </c>
      <c r="Z29" s="30" t="str">
        <f>IF(N28=0,"Non Informatif: mère HMZ",IF(O29=1,"Fœtus HMZ non contaminé",IF(AND(Q29&gt;0,R29=0),"HTZ non contaminé ou Non informatif (mêmes allèles que la mère probablement) ",IF(ISBLANK(I29),"Non Contaminé",IF(NOT(ISBLANK(J29)),"HTZ Contaminé","HMZ Contaminé probablement")))))</f>
        <v xml:space="preserve">HTZ non contaminé ou Non informatif (mêmes allèles que la mère probablement) </v>
      </c>
      <c r="AA29" s="30" t="str">
        <f>IF(N28=0,"",IF(O29=1,"",IF(AND(Q29&gt;0,R29=0),"",IF(ISBLANK(I29),"",IF(NOT(ISBLANK(J29)),ROUND(X29/(X29+W29)*100,2),ROUND(2*X29/(X29+W29)*100,2))))))</f>
        <v/>
      </c>
      <c r="AB29" s="24"/>
      <c r="AC29" s="24" t="s">
        <v>67</v>
      </c>
    </row>
    <row r="30" spans="1:29" x14ac:dyDescent="0.25">
      <c r="A30" s="24" t="s">
        <v>30</v>
      </c>
      <c r="B30" s="35" t="s">
        <v>61</v>
      </c>
      <c r="C30" s="35" t="s">
        <v>62</v>
      </c>
      <c r="D30" s="35" t="s">
        <v>28</v>
      </c>
      <c r="E30" s="35">
        <v>8</v>
      </c>
      <c r="F30" s="35">
        <v>9</v>
      </c>
      <c r="G30" s="35"/>
      <c r="H30" s="35">
        <v>9166</v>
      </c>
      <c r="I30" s="35">
        <v>8694</v>
      </c>
      <c r="J30" s="35"/>
      <c r="K30" s="36"/>
      <c r="L30" s="36"/>
      <c r="M30" s="36"/>
      <c r="N30" s="25">
        <f>IF(ISBLANK(I30),0,1)</f>
        <v>1</v>
      </c>
      <c r="Z30" s="30"/>
      <c r="AA30" s="30"/>
      <c r="AB30" s="24"/>
      <c r="AC30" s="24"/>
    </row>
    <row r="31" spans="1:29" x14ac:dyDescent="0.25">
      <c r="A31" s="24" t="s">
        <v>31</v>
      </c>
      <c r="B31" s="35" t="s">
        <v>63</v>
      </c>
      <c r="C31" s="35" t="s">
        <v>64</v>
      </c>
      <c r="D31" s="35" t="s">
        <v>28</v>
      </c>
      <c r="E31" s="35">
        <v>8</v>
      </c>
      <c r="F31" s="35">
        <v>11</v>
      </c>
      <c r="G31" s="35"/>
      <c r="H31" s="35">
        <v>9040</v>
      </c>
      <c r="I31" s="35">
        <v>9276</v>
      </c>
      <c r="J31" s="35"/>
      <c r="K31" s="36"/>
      <c r="L31" s="36"/>
      <c r="M31" s="36"/>
      <c r="N31" s="25">
        <f>N30</f>
        <v>1</v>
      </c>
      <c r="O31" s="25">
        <f>IF(ISBLANK(I31),1,0)</f>
        <v>0</v>
      </c>
      <c r="P31" s="25">
        <f t="shared" si="0"/>
        <v>0</v>
      </c>
      <c r="Q31" s="25">
        <f t="shared" si="1"/>
        <v>9040</v>
      </c>
      <c r="R31" s="25">
        <f>IF(Q31=0,0,IF(MIN(H31:I31)&lt;=1/3*MAX(H31:I31),1,0))</f>
        <v>0</v>
      </c>
      <c r="S31" s="25">
        <f>IF(E31=E30,1,IF(E31=F30,1,IF(E31=G30,1,0)))</f>
        <v>1</v>
      </c>
      <c r="T31" s="25">
        <f>IF(F31=E30,1,IF(F31=F30,1,IF(F31=G30,1,0)))</f>
        <v>0</v>
      </c>
      <c r="U31" s="25">
        <f>IF(G31=E30,1,IF(G31=F30,1,IF(G31=G30,1,0)))</f>
        <v>1</v>
      </c>
      <c r="W31" s="25">
        <f>IF(N30=0,0,IF(AND(S31=1,T31=1,U31=1),MAX(H31:J31),IF(S31=0,H31,IF(T31=0,I31,IF(U31=0,J31,"ERREUR")))))</f>
        <v>9276</v>
      </c>
      <c r="X31" s="25">
        <f>IF(NOT(P31=0),P31,IF(NOT(Q31=0),Q31,0))</f>
        <v>9040</v>
      </c>
      <c r="Z31" s="30" t="str">
        <f>IF(N30=0,"Non Informatif: mère HMZ",IF(O31=1,"Fœtus HMZ non contaminé",IF(AND(Q31&gt;0,R31=0),"HTZ non contaminé ou Non informatif (mêmes allèles que la mère probablement) ",IF(ISBLANK(I31),"Non Contaminé",IF(NOT(ISBLANK(J31)),"HTZ Contaminé","HMZ Contaminé probablement")))))</f>
        <v xml:space="preserve">HTZ non contaminé ou Non informatif (mêmes allèles que la mère probablement) </v>
      </c>
      <c r="AA31" s="30" t="str">
        <f>IF(N30=0,"",IF(O31=1,"",IF(AND(Q31&gt;0,R31=0),"",IF(ISBLANK(I31),"",IF(NOT(ISBLANK(J31)),ROUND(X31/(X31+W31)*100,2),ROUND(2*X31/(X31+W31)*100,2))))))</f>
        <v/>
      </c>
      <c r="AB31" s="24"/>
      <c r="AC31" s="24" t="s">
        <v>67</v>
      </c>
    </row>
    <row r="32" spans="1:29" x14ac:dyDescent="0.25">
      <c r="A32" s="24" t="s">
        <v>30</v>
      </c>
      <c r="B32" s="35" t="s">
        <v>61</v>
      </c>
      <c r="C32" s="35" t="s">
        <v>62</v>
      </c>
      <c r="D32" s="35" t="s">
        <v>29</v>
      </c>
      <c r="E32" s="35">
        <v>15</v>
      </c>
      <c r="F32" s="35">
        <v>18</v>
      </c>
      <c r="G32" s="35"/>
      <c r="H32" s="35">
        <v>6204</v>
      </c>
      <c r="I32" s="35">
        <v>4806</v>
      </c>
      <c r="J32" s="35"/>
      <c r="K32" s="36"/>
      <c r="L32" s="36"/>
      <c r="M32" s="36"/>
      <c r="N32" s="25">
        <f>IF(ISBLANK(I32),0,1)</f>
        <v>1</v>
      </c>
      <c r="Z32" s="30"/>
      <c r="AA32" s="30"/>
      <c r="AB32" s="24"/>
      <c r="AC32" s="24"/>
    </row>
    <row r="33" spans="1:29" x14ac:dyDescent="0.25">
      <c r="A33" s="24" t="s">
        <v>31</v>
      </c>
      <c r="B33" s="35" t="s">
        <v>63</v>
      </c>
      <c r="C33" s="35" t="s">
        <v>64</v>
      </c>
      <c r="D33" s="35" t="s">
        <v>29</v>
      </c>
      <c r="E33" s="35">
        <v>15</v>
      </c>
      <c r="F33" s="35">
        <v>17</v>
      </c>
      <c r="G33" s="35">
        <v>18</v>
      </c>
      <c r="H33" s="35">
        <v>221</v>
      </c>
      <c r="I33" s="35">
        <v>5602</v>
      </c>
      <c r="J33" s="35">
        <v>4709</v>
      </c>
      <c r="K33" s="36"/>
      <c r="L33" s="36"/>
      <c r="M33" s="36"/>
      <c r="N33" s="25">
        <f>N32</f>
        <v>1</v>
      </c>
      <c r="O33" s="25">
        <f>IF(ISBLANK(I33),1,0)</f>
        <v>0</v>
      </c>
      <c r="P33" s="25">
        <f t="shared" si="0"/>
        <v>221</v>
      </c>
      <c r="Q33" s="25">
        <f t="shared" si="1"/>
        <v>0</v>
      </c>
      <c r="R33" s="25">
        <f>IF(Q33=0,0,IF(MIN(H33:I33)&lt;=1/3*MAX(H33:I33),1,0))</f>
        <v>0</v>
      </c>
      <c r="S33" s="26">
        <f>IF(E33=E32,1,IF(E33=F32,1,IF(E33=G32,1,0)))</f>
        <v>1</v>
      </c>
      <c r="T33" s="25">
        <f>IF(F33=E32,1,IF(F33=F32,1,IF(F33=G32,1,0)))</f>
        <v>0</v>
      </c>
      <c r="U33" s="25">
        <f>IF(G33=E32,1,IF(G33=F32,1,IF(G33=G32,1,0)))</f>
        <v>1</v>
      </c>
      <c r="W33" s="25">
        <f>IF(N32=0,0,IF(AND(S33=1,T33=1,U33=1),MAX(H33:J33),IF(S33=0,H33,IF(T33=0,I33,IF(U33=0,J33,"ERREUR")))))</f>
        <v>5602</v>
      </c>
      <c r="X33" s="25">
        <f>IF(NOT(P33=0),P33,IF(NOT(Q33=0),Q33,0))</f>
        <v>221</v>
      </c>
      <c r="Z33" s="30" t="str">
        <f>IF(N32=0,"Non Informatif: mère HMZ",IF(O33=1,"Fœtus HMZ non contaminé",IF(AND(Q33&gt;0,R33=0),"HTZ non contaminé ou Non informatif (mêmes allèles que la mère probablement) ",IF(ISBLANK(I33),"Non Contaminé",IF(NOT(ISBLANK(J33)),"HTZ Contaminé","HMZ Contaminé probablement")))))</f>
        <v>HTZ Contaminé</v>
      </c>
      <c r="AA33" s="30">
        <f>IF(N32=0,"",IF(O33=1,"",IF(AND(Q33&gt;0,R33=0),"",IF(ISBLANK(I33),"",IF(NOT(ISBLANK(J33)),ROUND(X33/(X33+W33)*100,2),ROUND(2*X33/(X33+W33)*100,2))))))</f>
        <v>3.8</v>
      </c>
      <c r="AB33" s="24"/>
      <c r="AC33" s="24"/>
    </row>
    <row r="34" spans="1:29" x14ac:dyDescent="0.25">
      <c r="F34" s="29"/>
      <c r="G34" s="29"/>
    </row>
    <row r="35" spans="1:29" x14ac:dyDescent="0.25">
      <c r="A35" s="42" t="s">
        <v>50</v>
      </c>
      <c r="B35" s="42"/>
      <c r="C35" s="42"/>
      <c r="D35" s="42"/>
      <c r="E35" s="42"/>
      <c r="F35" s="24" t="s">
        <v>51</v>
      </c>
      <c r="G35" s="24" t="s">
        <v>52</v>
      </c>
      <c r="H35" s="38"/>
    </row>
    <row r="36" spans="1:29" x14ac:dyDescent="0.25">
      <c r="A36" s="42" t="s">
        <v>53</v>
      </c>
      <c r="B36" s="42"/>
      <c r="C36" s="42"/>
      <c r="D36" s="42"/>
      <c r="E36" s="42"/>
      <c r="F36" s="41">
        <v>5</v>
      </c>
      <c r="G36" s="24"/>
      <c r="H36" s="38"/>
    </row>
    <row r="37" spans="1:29" x14ac:dyDescent="0.25">
      <c r="A37" s="42" t="s">
        <v>54</v>
      </c>
      <c r="B37" s="42"/>
      <c r="C37" s="42"/>
      <c r="D37" s="42"/>
      <c r="E37" s="42"/>
      <c r="F37" s="41">
        <v>1</v>
      </c>
      <c r="G37" s="24"/>
      <c r="H37" s="38"/>
    </row>
    <row r="38" spans="1:29" x14ac:dyDescent="0.25">
      <c r="A38" s="42" t="s">
        <v>58</v>
      </c>
      <c r="B38" s="42"/>
      <c r="C38" s="42"/>
      <c r="D38" s="42"/>
      <c r="E38" s="42"/>
      <c r="F38" s="41">
        <v>3.8</v>
      </c>
      <c r="G38" s="24"/>
      <c r="H38" s="38"/>
    </row>
    <row r="39" spans="1:29" ht="33.75" customHeight="1" x14ac:dyDescent="0.25">
      <c r="A39" s="43" t="s">
        <v>55</v>
      </c>
      <c r="B39" s="44"/>
      <c r="C39" s="44"/>
      <c r="D39" s="44"/>
      <c r="E39" s="45"/>
      <c r="F39" s="40" t="s">
        <v>56</v>
      </c>
      <c r="G39" s="40" t="s">
        <v>57</v>
      </c>
      <c r="H39" s="39"/>
    </row>
  </sheetData>
  <sheetProtection sheet="1" objects="1" scenarios="1"/>
  <mergeCells count="5">
    <mergeCell ref="A36:E36"/>
    <mergeCell ref="A37:E37"/>
    <mergeCell ref="A38:E38"/>
    <mergeCell ref="A39:E39"/>
    <mergeCell ref="A35:E35"/>
  </mergeCells>
  <pageMargins left="0.19685039370078741" right="0.19685039370078741" top="0.74803149606299213" bottom="0.74803149606299213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zoomScale="90" zoomScaleNormal="90" workbookViewId="0">
      <selection sqref="A1:XFD1048576"/>
    </sheetView>
  </sheetViews>
  <sheetFormatPr baseColWidth="10" defaultRowHeight="15" x14ac:dyDescent="0.25"/>
  <cols>
    <col min="1" max="1" width="35.140625" bestFit="1" customWidth="1"/>
    <col min="2" max="2" width="7.5703125" style="3" bestFit="1" customWidth="1"/>
    <col min="6" max="7" width="11.42578125" style="18"/>
    <col min="12" max="12" width="12.85546875" style="3" customWidth="1"/>
    <col min="13" max="13" width="12" style="3" customWidth="1"/>
    <col min="14" max="15" width="17.140625" style="3" customWidth="1"/>
    <col min="16" max="16" width="11.85546875" style="3" customWidth="1"/>
    <col min="17" max="17" width="11.5703125" style="3" customWidth="1"/>
    <col min="18" max="19" width="12.42578125" style="3" customWidth="1"/>
    <col min="20" max="20" width="14.28515625" style="3" customWidth="1"/>
    <col min="21" max="21" width="26.42578125" style="3" customWidth="1"/>
    <col min="22" max="24" width="11.42578125" customWidth="1"/>
    <col min="25" max="25" width="46.140625" bestFit="1" customWidth="1"/>
  </cols>
  <sheetData>
    <row r="1" spans="1:27" s="14" customFormat="1" ht="30" x14ac:dyDescent="0.25">
      <c r="A1" s="7" t="s">
        <v>0</v>
      </c>
      <c r="B1" s="8" t="s">
        <v>32</v>
      </c>
      <c r="C1" s="7" t="s">
        <v>1</v>
      </c>
      <c r="D1" s="7" t="s">
        <v>2</v>
      </c>
      <c r="E1" s="7" t="s">
        <v>3</v>
      </c>
      <c r="F1" s="17" t="s">
        <v>4</v>
      </c>
      <c r="G1" s="17" t="s">
        <v>5</v>
      </c>
      <c r="H1" s="7" t="s">
        <v>6</v>
      </c>
      <c r="I1" s="7" t="s">
        <v>7</v>
      </c>
      <c r="J1" s="7" t="s">
        <v>8</v>
      </c>
      <c r="K1" s="9"/>
      <c r="L1" s="10" t="s">
        <v>33</v>
      </c>
      <c r="M1" s="11" t="s">
        <v>34</v>
      </c>
      <c r="N1" s="12" t="s">
        <v>35</v>
      </c>
      <c r="O1" s="13" t="s">
        <v>44</v>
      </c>
      <c r="P1" s="13" t="s">
        <v>37</v>
      </c>
      <c r="Q1" s="13" t="s">
        <v>38</v>
      </c>
      <c r="R1" s="13" t="s">
        <v>39</v>
      </c>
      <c r="S1" s="13"/>
      <c r="T1" s="13" t="s">
        <v>36</v>
      </c>
      <c r="U1" s="13" t="s">
        <v>40</v>
      </c>
      <c r="W1" s="14" t="s">
        <v>42</v>
      </c>
      <c r="X1" s="14" t="s">
        <v>43</v>
      </c>
      <c r="Y1" s="14" t="s">
        <v>41</v>
      </c>
      <c r="Z1" s="14" t="s">
        <v>46</v>
      </c>
      <c r="AA1" s="14" t="s">
        <v>47</v>
      </c>
    </row>
    <row r="2" spans="1:27" x14ac:dyDescent="0.25">
      <c r="A2" s="1" t="s">
        <v>9</v>
      </c>
      <c r="B2" s="2" t="s">
        <v>30</v>
      </c>
      <c r="C2" s="1" t="s">
        <v>10</v>
      </c>
      <c r="D2" s="1" t="s">
        <v>11</v>
      </c>
      <c r="E2" s="1" t="s">
        <v>12</v>
      </c>
      <c r="F2" s="16"/>
      <c r="G2" s="16"/>
      <c r="H2" s="1">
        <v>16484</v>
      </c>
      <c r="I2" s="1"/>
      <c r="J2" s="1"/>
      <c r="K2" s="4"/>
      <c r="L2" s="3">
        <f>IF(ISBLANK(I2),0,1)</f>
        <v>0</v>
      </c>
    </row>
    <row r="3" spans="1:27" x14ac:dyDescent="0.25">
      <c r="A3" s="1" t="s">
        <v>13</v>
      </c>
      <c r="B3" s="2" t="s">
        <v>31</v>
      </c>
      <c r="C3" s="1" t="s">
        <v>14</v>
      </c>
      <c r="D3" s="1" t="s">
        <v>11</v>
      </c>
      <c r="E3" s="1" t="s">
        <v>12</v>
      </c>
      <c r="F3" s="16"/>
      <c r="G3" s="16"/>
      <c r="H3" s="1">
        <v>11969</v>
      </c>
      <c r="I3" s="1"/>
      <c r="J3" s="1"/>
      <c r="K3" s="4"/>
      <c r="L3" s="3">
        <f>L2</f>
        <v>0</v>
      </c>
      <c r="M3" s="3">
        <f t="shared" ref="M3:M33" si="0">IF(NOT(ISBLANK(J3)),MIN(H3:J3),0)</f>
        <v>0</v>
      </c>
      <c r="N3" s="3">
        <f t="shared" ref="N3:N33" si="1">IF(OR(NOT(ISBLANK(J3)),L3=0),0,MIN(H3:I3))</f>
        <v>0</v>
      </c>
      <c r="O3" s="3">
        <f>IF(N3=0,0,IF(MIN(H3:I3)&lt;=1/3*MAX(H3:I3),1,0))</f>
        <v>0</v>
      </c>
      <c r="P3" s="3">
        <f>IF(E3=E2,1,IF(E3=F2,1,IF(E3=G2,1,0)))</f>
        <v>1</v>
      </c>
      <c r="Q3" s="3">
        <f>IF(F3=E2,1,IF(F3=F2,1,IF(F3=G2,1,0)))</f>
        <v>1</v>
      </c>
      <c r="R3" s="3">
        <f>IF(G3=E2,1,IF(G3=F2,1,IF(G3=G2,1,0)))</f>
        <v>1</v>
      </c>
      <c r="T3" s="6">
        <f>IF(L2=0,0,IF(AND(P3=1,Q3=1,R3=1),MAX(H3:J3),IF(P3=0,H3,IF(Q3=0,I3,IF(R3=0,J3,"ERREUR")))))</f>
        <v>0</v>
      </c>
      <c r="U3" s="3">
        <f>IF(NOT(M3=0),M3,IF(NOT(N3=0),N3,0))</f>
        <v>0</v>
      </c>
      <c r="W3">
        <f>IF(NOT(U3=0),U3/(U3+T3)*100,0)</f>
        <v>0</v>
      </c>
      <c r="X3">
        <f>IF(NOT(U3=0),2*U3/(T3+U3),0)</f>
        <v>0</v>
      </c>
      <c r="Y3" t="str">
        <f>IF(L2=0,"Non Informatif: mère HMZ",IF(AND(N3&gt;0,O3=0),"Non informatif: HTZ non contaminé probablement",IF(ISBLANK(I3),"Non Contaminé",IF(NOT(ISBLANK(J3)),"HTZ Contaminé","HMZ Contaminé probablement: "))))</f>
        <v>Non Informatif: mère HMZ</v>
      </c>
      <c r="Z3" t="str">
        <f>IF(L2=0,"",IF(AND(N3&gt;0,O3=0),"",IF(ISBLANK(I3),"",IF(NOT(ISBLANK(J3)),ROUND(U3/(U3+T3)*100,2),ROUND(2*U3/(U3+T3)*100,2)))))</f>
        <v/>
      </c>
    </row>
    <row r="4" spans="1:27" x14ac:dyDescent="0.25">
      <c r="A4" s="1" t="s">
        <v>9</v>
      </c>
      <c r="B4" s="2" t="s">
        <v>30</v>
      </c>
      <c r="C4" s="1" t="s">
        <v>10</v>
      </c>
      <c r="D4" s="1" t="s">
        <v>15</v>
      </c>
      <c r="E4" s="1">
        <v>11</v>
      </c>
      <c r="F4" s="16">
        <v>12</v>
      </c>
      <c r="G4" s="16"/>
      <c r="H4" s="1">
        <v>5327</v>
      </c>
      <c r="I4" s="1">
        <v>3915</v>
      </c>
      <c r="J4" s="1"/>
      <c r="K4" s="4"/>
      <c r="L4" s="3">
        <f>IF(ISBLANK(I4),0,1)</f>
        <v>1</v>
      </c>
    </row>
    <row r="5" spans="1:27" x14ac:dyDescent="0.25">
      <c r="A5" s="1" t="s">
        <v>13</v>
      </c>
      <c r="B5" s="2" t="s">
        <v>31</v>
      </c>
      <c r="C5" s="1" t="s">
        <v>14</v>
      </c>
      <c r="D5" s="1" t="s">
        <v>15</v>
      </c>
      <c r="E5" s="5">
        <v>10</v>
      </c>
      <c r="F5" s="16">
        <v>11</v>
      </c>
      <c r="G5" s="16">
        <v>12</v>
      </c>
      <c r="H5" s="5">
        <v>3165</v>
      </c>
      <c r="I5" s="1">
        <v>3407</v>
      </c>
      <c r="J5" s="1">
        <v>1027</v>
      </c>
      <c r="K5" s="4"/>
      <c r="L5" s="3">
        <f>L4</f>
        <v>1</v>
      </c>
      <c r="M5" s="3">
        <f t="shared" si="0"/>
        <v>1027</v>
      </c>
      <c r="N5" s="3">
        <f t="shared" si="1"/>
        <v>0</v>
      </c>
      <c r="O5" s="3">
        <f>IF(N5=0,0,IF(MIN(H5:I5)&lt;=1/3*MAX(H5:I5),1,0))</f>
        <v>0</v>
      </c>
      <c r="P5" s="15">
        <f>IF(E5=E4,1,IF(E5=F4,1,IF(E5=G4,1,0)))</f>
        <v>0</v>
      </c>
      <c r="Q5" s="3">
        <f>IF(F5=E4,1,IF(F5=F4,1,IF(F5=G4,1,0)))</f>
        <v>1</v>
      </c>
      <c r="R5" s="3">
        <f>IF(G5=E4,1,IF(G5=F4,1,IF(G5=G4,1,0)))</f>
        <v>1</v>
      </c>
      <c r="T5" s="6">
        <f>IF(L4=0,0,IF(AND(P5=1,Q5=1,R5=1),MAX(H5:J5),IF(P5=0,H5,IF(Q5=0,I5,IF(R5=0,J5,"ERREUR")))))</f>
        <v>3165</v>
      </c>
      <c r="U5" s="3">
        <f>IF(NOT(M5=0),M5,IF(NOT(N5=0),N5,0))</f>
        <v>1027</v>
      </c>
      <c r="Y5" t="str">
        <f>IF(L4=0,"Non Informatif: mère HMZ",IF(AND(N5&gt;0,O5=0),"Non informatif: HTZ non contaminé probablement",IF(ISBLANK(I5),"Non Contaminé",IF(NOT(ISBLANK(J5)),"HTZ Contaminé","HMZ Contaminé probablement: "))))</f>
        <v>HTZ Contaminé</v>
      </c>
      <c r="Z5">
        <f>IF(L4=0,"",IF(AND(N5&gt;0,O5=0),"",IF(ISBLANK(I5),"",IF(NOT(ISBLANK(J5)),ROUND(U5/(U5+T5)*100,2),ROUND(2*U5/(U5+T5)*100,2)))))</f>
        <v>24.5</v>
      </c>
    </row>
    <row r="6" spans="1:27" x14ac:dyDescent="0.25">
      <c r="A6" s="1" t="s">
        <v>9</v>
      </c>
      <c r="B6" s="2" t="s">
        <v>30</v>
      </c>
      <c r="C6" s="1" t="s">
        <v>10</v>
      </c>
      <c r="D6" s="1" t="s">
        <v>16</v>
      </c>
      <c r="E6" s="1">
        <v>11</v>
      </c>
      <c r="F6" s="16">
        <v>13</v>
      </c>
      <c r="G6" s="16"/>
      <c r="H6" s="1">
        <v>3913</v>
      </c>
      <c r="I6" s="1">
        <v>3730</v>
      </c>
      <c r="J6" s="1"/>
      <c r="K6" s="4"/>
      <c r="L6" s="3">
        <f>IF(ISBLANK(I6),0,1)</f>
        <v>1</v>
      </c>
    </row>
    <row r="7" spans="1:27" x14ac:dyDescent="0.25">
      <c r="A7" s="1" t="s">
        <v>13</v>
      </c>
      <c r="B7" s="2" t="s">
        <v>31</v>
      </c>
      <c r="C7" s="1" t="s">
        <v>14</v>
      </c>
      <c r="D7" s="1" t="s">
        <v>16</v>
      </c>
      <c r="E7" s="1">
        <v>11</v>
      </c>
      <c r="F7" s="16">
        <v>13</v>
      </c>
      <c r="G7" s="16"/>
      <c r="H7" s="5">
        <v>3810</v>
      </c>
      <c r="I7" s="1">
        <v>694</v>
      </c>
      <c r="J7" s="1"/>
      <c r="K7" s="4"/>
      <c r="L7" s="3">
        <f>L6</f>
        <v>1</v>
      </c>
      <c r="M7" s="3">
        <f t="shared" si="0"/>
        <v>0</v>
      </c>
      <c r="N7" s="3">
        <f t="shared" si="1"/>
        <v>694</v>
      </c>
      <c r="O7" s="3">
        <f>IF(N7=0,0,IF(MIN(H7:I7)&lt;=1/3*MAX(H7:I7),1,0))</f>
        <v>1</v>
      </c>
      <c r="P7" s="3">
        <f>IF(E7=E6,1,IF(E7=F6,1,IF(E7=G6,1,0)))</f>
        <v>1</v>
      </c>
      <c r="Q7" s="3">
        <f>IF(F7=E6,1,IF(F7=F6,1,IF(F7=G6,1,0)))</f>
        <v>1</v>
      </c>
      <c r="R7" s="3">
        <f>IF(G7=E6,1,IF(G7=F6,1,IF(G7=G6,1,0)))</f>
        <v>1</v>
      </c>
      <c r="T7" s="6">
        <f>IF(L6=0,0,IF(AND(P7=1,Q7=1,R7=1),MAX(H7:J7),IF(P7=0,H7,IF(Q7=0,I7,IF(R7=0,J7,"ERREUR")))))</f>
        <v>3810</v>
      </c>
      <c r="U7" s="3">
        <f>IF(NOT(M7=0),M7,IF(NOT(N7=0),N7,0))</f>
        <v>694</v>
      </c>
      <c r="Y7" t="str">
        <f>IF(L6=0,"Non Informatif: mère HMZ",IF(AND(N7&gt;0,O7=0),"Non informatif: HTZ non contaminé probablement",IF(ISBLANK(I7),"Non Contaminé",IF(NOT(ISBLANK(J7)),"HTZ Contaminé","HMZ Contaminé probablement: "))))</f>
        <v xml:space="preserve">HMZ Contaminé probablement: </v>
      </c>
      <c r="Z7">
        <f>IF(L6=0,"",IF(AND(N7&gt;0,O7=0),"",IF(ISBLANK(I7),"",IF(NOT(ISBLANK(J7)),ROUND(U7/(U7+T7)*100,2),ROUND(2*U7/(U7+T7)*100,2)))))</f>
        <v>30.82</v>
      </c>
    </row>
    <row r="8" spans="1:27" x14ac:dyDescent="0.25">
      <c r="A8" s="1" t="s">
        <v>9</v>
      </c>
      <c r="B8" s="2" t="s">
        <v>30</v>
      </c>
      <c r="C8" s="1" t="s">
        <v>10</v>
      </c>
      <c r="D8" s="1" t="s">
        <v>17</v>
      </c>
      <c r="E8" s="1">
        <v>11</v>
      </c>
      <c r="F8" s="16">
        <v>12</v>
      </c>
      <c r="G8" s="16"/>
      <c r="H8" s="1">
        <v>5918</v>
      </c>
      <c r="I8" s="1">
        <v>3658</v>
      </c>
      <c r="J8" s="1"/>
      <c r="K8" s="4"/>
      <c r="L8" s="3">
        <f>IF(ISBLANK(I8),0,1)</f>
        <v>1</v>
      </c>
    </row>
    <row r="9" spans="1:27" x14ac:dyDescent="0.25">
      <c r="A9" s="1" t="s">
        <v>13</v>
      </c>
      <c r="B9" s="2" t="s">
        <v>31</v>
      </c>
      <c r="C9" s="1" t="s">
        <v>14</v>
      </c>
      <c r="D9" s="1" t="s">
        <v>17</v>
      </c>
      <c r="E9" s="1">
        <v>11</v>
      </c>
      <c r="F9" s="16">
        <v>12</v>
      </c>
      <c r="G9" s="16"/>
      <c r="H9" s="1">
        <v>4252</v>
      </c>
      <c r="I9" s="1">
        <v>1708</v>
      </c>
      <c r="J9" s="1"/>
      <c r="K9" s="4"/>
      <c r="L9" s="3">
        <f>L8</f>
        <v>1</v>
      </c>
      <c r="M9" s="3">
        <f t="shared" si="0"/>
        <v>0</v>
      </c>
      <c r="N9" s="3">
        <f t="shared" si="1"/>
        <v>1708</v>
      </c>
      <c r="O9" s="3">
        <f>IF(N9=0,0,IF(MIN(H9:I9)&lt;=1/3*MAX(H9:I9),1,0))</f>
        <v>0</v>
      </c>
      <c r="P9" s="3">
        <f>IF(E9=E8,1,IF(E9=F8,1,IF(E9=G8,1,0)))</f>
        <v>1</v>
      </c>
      <c r="Q9" s="3">
        <f>IF(F9=E8,1,IF(F9=F8,1,IF(F9=G8,1,0)))</f>
        <v>1</v>
      </c>
      <c r="R9" s="3">
        <f>IF(G9=E8,1,IF(G9=F8,1,IF(G9=G8,1,0)))</f>
        <v>1</v>
      </c>
      <c r="T9" s="6">
        <f>IF(L8=0,0,IF(AND(P9=1,Q9=1,R9=1),MAX(H9:J9),IF(P9=0,H9,IF(Q9=0,I9,IF(R9=0,J9,"ERREUR")))))</f>
        <v>4252</v>
      </c>
      <c r="U9" s="3">
        <f>IF(NOT(M9=0),M9,IF(NOT(N9=0),N9,0))</f>
        <v>1708</v>
      </c>
      <c r="Y9" t="str">
        <f>IF(L8=0,"Non Informatif: mère HMZ",IF(AND(N9&gt;0,O9=0),"Non informatif: HTZ non contaminé probablement",IF(ISBLANK(I9),"Non Contaminé",IF(NOT(ISBLANK(J9)),"HTZ Contaminé","HMZ Contaminé probablement: "))))</f>
        <v>Non informatif: HTZ non contaminé probablement</v>
      </c>
      <c r="Z9" t="str">
        <f>IF(L8=0,"",IF(AND(N9&gt;0,O9=0),"",IF(ISBLANK(I9),"",IF(NOT(ISBLANK(J9)),ROUND(U9/(U9+T9)*100,2),ROUND(2*U9/(U9+T9)*100,2)))))</f>
        <v/>
      </c>
    </row>
    <row r="10" spans="1:27" x14ac:dyDescent="0.25">
      <c r="A10" s="1" t="s">
        <v>9</v>
      </c>
      <c r="B10" s="2" t="s">
        <v>30</v>
      </c>
      <c r="C10" s="1" t="s">
        <v>10</v>
      </c>
      <c r="D10" s="1" t="s">
        <v>18</v>
      </c>
      <c r="E10" s="1">
        <v>15</v>
      </c>
      <c r="F10" s="16">
        <v>17</v>
      </c>
      <c r="G10" s="16"/>
      <c r="H10" s="1">
        <v>7648</v>
      </c>
      <c r="I10" s="1">
        <v>7975</v>
      </c>
      <c r="J10" s="1"/>
      <c r="K10" s="4"/>
      <c r="L10" s="3">
        <f>IF(ISBLANK(I10),0,1)</f>
        <v>1</v>
      </c>
    </row>
    <row r="11" spans="1:27" x14ac:dyDescent="0.25">
      <c r="A11" s="1" t="s">
        <v>13</v>
      </c>
      <c r="B11" s="2" t="s">
        <v>31</v>
      </c>
      <c r="C11" s="1" t="s">
        <v>14</v>
      </c>
      <c r="D11" s="1" t="s">
        <v>18</v>
      </c>
      <c r="E11" s="1">
        <v>15</v>
      </c>
      <c r="F11" s="16">
        <v>16</v>
      </c>
      <c r="G11" s="16">
        <v>17</v>
      </c>
      <c r="H11" s="1">
        <v>1912</v>
      </c>
      <c r="I11" s="1">
        <v>5222</v>
      </c>
      <c r="J11" s="1">
        <v>5458</v>
      </c>
      <c r="K11" s="4"/>
      <c r="L11" s="3">
        <f>L10</f>
        <v>1</v>
      </c>
      <c r="M11" s="3">
        <f t="shared" si="0"/>
        <v>1912</v>
      </c>
      <c r="N11" s="3">
        <f t="shared" si="1"/>
        <v>0</v>
      </c>
      <c r="O11" s="3">
        <f>IF(N11=0,0,IF(MIN(H11:I11)&lt;=1/3*MAX(H11:I11),1,0))</f>
        <v>0</v>
      </c>
      <c r="P11" s="3">
        <f>IF(E11=E10,1,IF(E11=F10,1,IF(E11=G10,1,0)))</f>
        <v>1</v>
      </c>
      <c r="Q11" s="15">
        <f>IF(F11=E10,1,IF(F11=F10,1,IF(F11=G10,1,0)))</f>
        <v>0</v>
      </c>
      <c r="R11" s="3">
        <f>IF(G11=E10,1,IF(G11=F10,1,IF(G11=G10,1,0)))</f>
        <v>1</v>
      </c>
      <c r="T11" s="6">
        <f>IF(L10=0,0,IF(AND(P11=1,Q11=1,R11=1),MAX(H11:J11),IF(P11=0,H11,IF(Q11=0,I11,IF(R11=0,J11,"ERREUR")))))</f>
        <v>5222</v>
      </c>
      <c r="U11" s="3">
        <f>IF(NOT(M11=0),M11,IF(NOT(N11=0),N11,0))</f>
        <v>1912</v>
      </c>
      <c r="Y11" t="str">
        <f>IF(L10=0,"Non Informatif: mère HMZ",IF(AND(N11&gt;0,O11=0),"Non informatif: HTZ non contaminé probablement",IF(ISBLANK(I11),"Non Contaminé",IF(NOT(ISBLANK(J11)),"HTZ Contaminé","HMZ Contaminé probablement: "))))</f>
        <v>HTZ Contaminé</v>
      </c>
      <c r="Z11">
        <f>IF(L10=0,"",IF(AND(N11&gt;0,O11=0),"",IF(ISBLANK(I11),"",IF(NOT(ISBLANK(J11)),ROUND(U11/(U11+T11)*100,2),ROUND(2*U11/(U11+T11)*100,2)))))</f>
        <v>26.8</v>
      </c>
      <c r="AA11" t="s">
        <v>45</v>
      </c>
    </row>
    <row r="12" spans="1:27" x14ac:dyDescent="0.25">
      <c r="A12" s="1" t="s">
        <v>9</v>
      </c>
      <c r="B12" s="2" t="s">
        <v>30</v>
      </c>
      <c r="C12" s="1" t="s">
        <v>10</v>
      </c>
      <c r="D12" s="1" t="s">
        <v>19</v>
      </c>
      <c r="E12" s="1">
        <v>29</v>
      </c>
      <c r="F12" s="16"/>
      <c r="G12" s="16"/>
      <c r="H12" s="1">
        <v>8138</v>
      </c>
      <c r="I12" s="1"/>
      <c r="J12" s="1"/>
      <c r="K12" s="4"/>
      <c r="L12" s="3">
        <f>IF(ISBLANK(I12),0,1)</f>
        <v>0</v>
      </c>
    </row>
    <row r="13" spans="1:27" x14ac:dyDescent="0.25">
      <c r="A13" s="1" t="s">
        <v>13</v>
      </c>
      <c r="B13" s="2" t="s">
        <v>31</v>
      </c>
      <c r="C13" s="1" t="s">
        <v>14</v>
      </c>
      <c r="D13" s="1" t="s">
        <v>19</v>
      </c>
      <c r="E13" s="1">
        <v>29</v>
      </c>
      <c r="F13" s="16">
        <v>30</v>
      </c>
      <c r="G13" s="16"/>
      <c r="H13" s="1">
        <v>2977</v>
      </c>
      <c r="I13" s="1">
        <v>2245</v>
      </c>
      <c r="J13" s="1"/>
      <c r="K13" s="4"/>
      <c r="L13" s="3">
        <f>L12</f>
        <v>0</v>
      </c>
      <c r="M13" s="3">
        <f t="shared" si="0"/>
        <v>0</v>
      </c>
      <c r="N13" s="3">
        <f t="shared" si="1"/>
        <v>0</v>
      </c>
      <c r="O13" s="3">
        <f>IF(N13=0,0,IF(MIN(H13:I13)&lt;=1/3*MAX(H13:I13),1,0))</f>
        <v>0</v>
      </c>
      <c r="P13" s="3">
        <f>IF(E13=E12,1,IF(E13=F12,1,IF(E13=G12,1,0)))</f>
        <v>1</v>
      </c>
      <c r="Q13" s="15">
        <f>IF(F13=E12,1,IF(F13=F12,1,IF(F13=G12,1,0)))</f>
        <v>0</v>
      </c>
      <c r="R13" s="3">
        <f>IF(G13=E12,1,IF(G13=F12,1,IF(G13=G12,1,0)))</f>
        <v>1</v>
      </c>
      <c r="T13" s="6">
        <f>IF(L12=0,0,IF(AND(P13=1,Q13=1,R13=1),MAX(H13:J13),IF(P13=0,H13,IF(Q13=0,I13,IF(R13=0,J13,"ERREUR")))))</f>
        <v>0</v>
      </c>
      <c r="U13" s="3">
        <f>IF(NOT(M13=0),M13,IF(NOT(N13=0),N13,0))</f>
        <v>0</v>
      </c>
      <c r="Y13" t="str">
        <f>IF(L12=0,"Non Informatif: mère HMZ",IF(AND(N13&gt;0,O13=0),"Non informatif: HTZ non contaminé probablement",IF(ISBLANK(I13),"Non Contaminé",IF(NOT(ISBLANK(J13)),"HTZ Contaminé","HMZ Contaminé probablement: "))))</f>
        <v>Non Informatif: mère HMZ</v>
      </c>
      <c r="Z13" t="str">
        <f>IF(L12=0,"",IF(AND(N13&gt;0,O13=0),"",IF(ISBLANK(I13),"",IF(NOT(ISBLANK(J13)),ROUND(U13/(U13+T13)*100,2),ROUND(2*U13/(U13+T13)*100,2)))))</f>
        <v/>
      </c>
    </row>
    <row r="14" spans="1:27" x14ac:dyDescent="0.25">
      <c r="A14" s="1" t="s">
        <v>9</v>
      </c>
      <c r="B14" s="2" t="s">
        <v>30</v>
      </c>
      <c r="C14" s="1" t="s">
        <v>10</v>
      </c>
      <c r="D14" s="1" t="s">
        <v>20</v>
      </c>
      <c r="E14" s="1">
        <v>16</v>
      </c>
      <c r="F14" s="16">
        <v>17</v>
      </c>
      <c r="G14" s="16"/>
      <c r="H14" s="1">
        <v>3602</v>
      </c>
      <c r="I14" s="1">
        <v>4504</v>
      </c>
      <c r="J14" s="1"/>
      <c r="K14" s="4"/>
      <c r="L14" s="3">
        <f>IF(ISBLANK(I14),0,1)</f>
        <v>1</v>
      </c>
    </row>
    <row r="15" spans="1:27" x14ac:dyDescent="0.25">
      <c r="A15" s="1" t="s">
        <v>13</v>
      </c>
      <c r="B15" s="2" t="s">
        <v>31</v>
      </c>
      <c r="C15" s="1" t="s">
        <v>14</v>
      </c>
      <c r="D15" s="1" t="s">
        <v>20</v>
      </c>
      <c r="E15" s="1">
        <v>16</v>
      </c>
      <c r="F15" s="16">
        <v>17</v>
      </c>
      <c r="G15" s="16"/>
      <c r="H15" s="5">
        <v>4046</v>
      </c>
      <c r="I15" s="1">
        <v>220</v>
      </c>
      <c r="J15" s="1"/>
      <c r="K15" s="4"/>
      <c r="L15" s="3">
        <f>L14</f>
        <v>1</v>
      </c>
      <c r="M15" s="3">
        <f t="shared" si="0"/>
        <v>0</v>
      </c>
      <c r="N15" s="3">
        <f t="shared" si="1"/>
        <v>220</v>
      </c>
      <c r="O15" s="3">
        <f>IF(N15=0,0,IF(MIN(H15:I15)&lt;=1/3*MAX(H15:I15),1,0))</f>
        <v>1</v>
      </c>
      <c r="P15" s="3">
        <f>IF(E15=E14,1,IF(E15=F14,1,IF(E15=G14,1,0)))</f>
        <v>1</v>
      </c>
      <c r="Q15" s="3">
        <f>IF(F15=E14,1,IF(F15=F14,1,IF(F15=G14,1,0)))</f>
        <v>1</v>
      </c>
      <c r="R15" s="3">
        <f>IF(G15=E14,1,IF(G15=F14,1,IF(G15=G14,1,0)))</f>
        <v>1</v>
      </c>
      <c r="T15" s="6">
        <f>IF(L14=0,0,IF(AND(P15=1,Q15=1,R15=1),MAX(H15:J15),IF(P15=0,H15,IF(Q15=0,I15,IF(R15=0,J15,"ERREUR")))))</f>
        <v>4046</v>
      </c>
      <c r="U15" s="3">
        <f>IF(NOT(M15=0),M15,IF(NOT(N15=0),N15,0))</f>
        <v>220</v>
      </c>
      <c r="Y15" t="str">
        <f>IF(L14=0,"Non Informatif: mère HMZ",IF(AND(N15&gt;0,O15=0),"Non informatif: HTZ non contaminé probablement",IF(ISBLANK(I15),"Non Contaminé",IF(NOT(ISBLANK(J15)),"HTZ Contaminé","HMZ Contaminé probablement: "))))</f>
        <v xml:space="preserve">HMZ Contaminé probablement: </v>
      </c>
      <c r="Z15">
        <f>IF(L14=0,"",IF(AND(N15&gt;0,O15=0),"",IF(ISBLANK(I15),"",IF(NOT(ISBLANK(J15)),ROUND(U15/(U15+T15)*100,2),ROUND(2*U15/(U15+T15)*100,2)))))</f>
        <v>10.31</v>
      </c>
    </row>
    <row r="16" spans="1:27" x14ac:dyDescent="0.25">
      <c r="A16" s="1" t="s">
        <v>9</v>
      </c>
      <c r="B16" s="2" t="s">
        <v>30</v>
      </c>
      <c r="C16" s="1" t="s">
        <v>10</v>
      </c>
      <c r="D16" s="1" t="s">
        <v>21</v>
      </c>
      <c r="E16" s="1">
        <v>8</v>
      </c>
      <c r="F16" s="16">
        <v>13</v>
      </c>
      <c r="G16" s="16"/>
      <c r="H16" s="1">
        <v>4771</v>
      </c>
      <c r="I16" s="1">
        <v>4135</v>
      </c>
      <c r="J16" s="1"/>
      <c r="K16" s="4"/>
      <c r="L16" s="3">
        <f>IF(ISBLANK(I16),0,1)</f>
        <v>1</v>
      </c>
    </row>
    <row r="17" spans="1:26" x14ac:dyDescent="0.25">
      <c r="A17" s="1" t="s">
        <v>13</v>
      </c>
      <c r="B17" s="2" t="s">
        <v>31</v>
      </c>
      <c r="C17" s="1" t="s">
        <v>14</v>
      </c>
      <c r="D17" s="1" t="s">
        <v>21</v>
      </c>
      <c r="E17" s="1">
        <v>8</v>
      </c>
      <c r="F17" s="16">
        <v>13</v>
      </c>
      <c r="G17" s="16"/>
      <c r="H17" s="1">
        <v>3186</v>
      </c>
      <c r="I17" s="1">
        <v>3442</v>
      </c>
      <c r="J17" s="1"/>
      <c r="K17" s="4"/>
      <c r="L17" s="3">
        <f>L16</f>
        <v>1</v>
      </c>
      <c r="M17" s="3">
        <f t="shared" si="0"/>
        <v>0</v>
      </c>
      <c r="N17" s="3">
        <f t="shared" si="1"/>
        <v>3186</v>
      </c>
      <c r="O17" s="3">
        <f>IF(N17=0,0,IF(MIN(H17:I17)&lt;=1/3*MAX(H17:I17),1,0))</f>
        <v>0</v>
      </c>
      <c r="P17" s="3">
        <f>IF(E17=E16,1,IF(E17=F16,1,IF(E17=G16,1,0)))</f>
        <v>1</v>
      </c>
      <c r="Q17" s="3">
        <f>IF(F17=E16,1,IF(F17=F16,1,IF(F17=G16,1,0)))</f>
        <v>1</v>
      </c>
      <c r="R17" s="3">
        <f>IF(G17=E16,1,IF(G17=F16,1,IF(G17=G16,1,0)))</f>
        <v>1</v>
      </c>
      <c r="T17" s="6">
        <f>IF(L16=0,0,IF(AND(P17=1,Q17=1,R17=1),MAX(H17:J17),IF(P17=0,H17,IF(Q17=0,I17,IF(R17=0,J17,"ERREUR")))))</f>
        <v>3442</v>
      </c>
      <c r="U17" s="3">
        <f>IF(NOT(M17=0),M17,IF(NOT(N17=0),N17,0))</f>
        <v>3186</v>
      </c>
      <c r="Y17" t="str">
        <f>IF(L16=0,"Non Informatif: mère HMZ",IF(AND(N17&gt;0,O17=0),"Non informatif: HTZ non contaminé probablement",IF(ISBLANK(I17),"Non Contaminé",IF(NOT(ISBLANK(J17)),"HTZ Contaminé","HMZ Contaminé probablement: "))))</f>
        <v>Non informatif: HTZ non contaminé probablement</v>
      </c>
      <c r="Z17" t="str">
        <f>IF(L16=0,"",IF(AND(N17&gt;0,O17=0),"",IF(ISBLANK(I17),"",IF(NOT(ISBLANK(J17)),ROUND(U17/(U17+T17)*100,2),ROUND(2*U17/(U17+T17)*100,2)))))</f>
        <v/>
      </c>
    </row>
    <row r="18" spans="1:26" x14ac:dyDescent="0.25">
      <c r="A18" s="1" t="s">
        <v>9</v>
      </c>
      <c r="B18" s="2" t="s">
        <v>30</v>
      </c>
      <c r="C18" s="1" t="s">
        <v>10</v>
      </c>
      <c r="D18" s="1" t="s">
        <v>22</v>
      </c>
      <c r="E18" s="1">
        <v>8</v>
      </c>
      <c r="F18" s="16">
        <v>12</v>
      </c>
      <c r="G18" s="16"/>
      <c r="H18" s="1">
        <v>4328</v>
      </c>
      <c r="I18" s="1">
        <v>3878</v>
      </c>
      <c r="J18" s="1"/>
      <c r="K18" s="4"/>
      <c r="L18" s="3">
        <f>IF(ISBLANK(I18),0,1)</f>
        <v>1</v>
      </c>
    </row>
    <row r="19" spans="1:26" x14ac:dyDescent="0.25">
      <c r="A19" s="1" t="s">
        <v>13</v>
      </c>
      <c r="B19" s="2" t="s">
        <v>31</v>
      </c>
      <c r="C19" s="1" t="s">
        <v>14</v>
      </c>
      <c r="D19" s="1" t="s">
        <v>22</v>
      </c>
      <c r="E19" s="1">
        <v>8</v>
      </c>
      <c r="F19" s="16">
        <v>10</v>
      </c>
      <c r="G19" s="16">
        <v>12</v>
      </c>
      <c r="H19" s="1">
        <v>2637</v>
      </c>
      <c r="I19" s="1">
        <v>1890</v>
      </c>
      <c r="J19" s="1">
        <v>777</v>
      </c>
      <c r="K19" s="4"/>
      <c r="L19" s="3">
        <f>L18</f>
        <v>1</v>
      </c>
      <c r="M19" s="3">
        <f t="shared" si="0"/>
        <v>777</v>
      </c>
      <c r="N19" s="3">
        <f t="shared" si="1"/>
        <v>0</v>
      </c>
      <c r="O19" s="3">
        <f>IF(N19=0,0,IF(MIN(H19:I19)&lt;=1/3*MAX(H19:I19),1,0))</f>
        <v>0</v>
      </c>
      <c r="P19" s="3">
        <f>IF(E19=E18,1,IF(E19=F18,1,IF(E19=G18,1,0)))</f>
        <v>1</v>
      </c>
      <c r="Q19" s="15">
        <f>IF(F19=E18,1,IF(F19=F18,1,IF(F19=G18,1,0)))</f>
        <v>0</v>
      </c>
      <c r="R19" s="3">
        <f>IF(G19=E18,1,IF(G19=F18,1,IF(G19=G18,1,0)))</f>
        <v>1</v>
      </c>
      <c r="T19" s="6">
        <f>IF(L18=0,0,IF(AND(P19=1,Q19=1,R19=1),MAX(H19:J19),IF(P19=0,H19,IF(Q19=0,I19,IF(R19=0,J19,"ERREUR")))))</f>
        <v>1890</v>
      </c>
      <c r="U19" s="3">
        <f>IF(NOT(M19=0),M19,IF(NOT(N19=0),N19,0))</f>
        <v>777</v>
      </c>
      <c r="Y19" t="str">
        <f>IF(L18=0,"Non Informatif: mère HMZ",IF(AND(N19&gt;0,O19=0),"Non informatif: HTZ non contaminé probablement",IF(ISBLANK(I19),"Non Contaminé",IF(NOT(ISBLANK(J19)),"HTZ Contaminé","HMZ Contaminé probablement: "))))</f>
        <v>HTZ Contaminé</v>
      </c>
      <c r="Z19">
        <f>IF(L18=0,"",IF(AND(N19&gt;0,O19=0),"",IF(ISBLANK(I19),"",IF(NOT(ISBLANK(J19)),ROUND(U19/(U19+T19)*100,2),ROUND(2*U19/(U19+T19)*100,2)))))</f>
        <v>29.13</v>
      </c>
    </row>
    <row r="20" spans="1:26" x14ac:dyDescent="0.25">
      <c r="A20" s="1" t="s">
        <v>9</v>
      </c>
      <c r="B20" s="2" t="s">
        <v>30</v>
      </c>
      <c r="C20" s="1" t="s">
        <v>10</v>
      </c>
      <c r="D20" s="1" t="s">
        <v>23</v>
      </c>
      <c r="E20" s="1">
        <v>13</v>
      </c>
      <c r="F20" s="16">
        <v>15</v>
      </c>
      <c r="G20" s="16"/>
      <c r="H20" s="1">
        <v>7264</v>
      </c>
      <c r="I20" s="1">
        <v>7839</v>
      </c>
      <c r="J20" s="1"/>
      <c r="K20" s="4"/>
      <c r="L20" s="3">
        <f>IF(ISBLANK(I20),0,1)</f>
        <v>1</v>
      </c>
    </row>
    <row r="21" spans="1:26" x14ac:dyDescent="0.25">
      <c r="A21" s="1" t="s">
        <v>13</v>
      </c>
      <c r="B21" s="2" t="s">
        <v>31</v>
      </c>
      <c r="C21" s="1" t="s">
        <v>14</v>
      </c>
      <c r="D21" s="1" t="s">
        <v>23</v>
      </c>
      <c r="E21" s="1">
        <v>13</v>
      </c>
      <c r="F21" s="16">
        <v>15</v>
      </c>
      <c r="G21" s="16"/>
      <c r="H21" s="1">
        <v>7342</v>
      </c>
      <c r="I21" s="1">
        <v>674</v>
      </c>
      <c r="J21" s="1"/>
      <c r="K21" s="4"/>
      <c r="L21" s="3">
        <f>L20</f>
        <v>1</v>
      </c>
      <c r="M21" s="3">
        <f t="shared" si="0"/>
        <v>0</v>
      </c>
      <c r="N21" s="3">
        <f t="shared" si="1"/>
        <v>674</v>
      </c>
      <c r="O21" s="3">
        <f>IF(N21=0,0,IF(MIN(H21:I21)&lt;=1/3*MAX(H21:I21),1,0))</f>
        <v>1</v>
      </c>
      <c r="P21" s="3">
        <f>IF(E21=E20,1,IF(E21=F20,1,IF(E21=G20,1,0)))</f>
        <v>1</v>
      </c>
      <c r="Q21" s="3">
        <f>IF(F21=E20,1,IF(F21=F20,1,IF(F21=G20,1,0)))</f>
        <v>1</v>
      </c>
      <c r="R21" s="3">
        <f>IF(G21=E20,1,IF(G21=F20,1,IF(G21=G20,1,0)))</f>
        <v>1</v>
      </c>
      <c r="T21" s="6">
        <f>IF(L20=0,0,IF(AND(P21=1,Q21=1,R21=1),MAX(H21:J21),IF(P21=0,H21,IF(Q21=0,I21,IF(R21=0,J21,"ERREUR")))))</f>
        <v>7342</v>
      </c>
      <c r="U21" s="3">
        <f>IF(NOT(M21=0),M21,IF(NOT(N21=0),N21,0))</f>
        <v>674</v>
      </c>
      <c r="Y21" t="str">
        <f>IF(L20=0,"Non Informatif: mère HMZ",IF(AND(N21&gt;0,O21=0),"Non informatif: HTZ non contaminé probablement",IF(ISBLANK(I21),"Non Contaminé",IF(NOT(ISBLANK(J21)),"HTZ Contaminé","HMZ Contaminé probablement: "))))</f>
        <v xml:space="preserve">HMZ Contaminé probablement: </v>
      </c>
      <c r="Z21">
        <f>IF(L20=0,"",IF(AND(N21&gt;0,O21=0),"",IF(ISBLANK(I21),"",IF(NOT(ISBLANK(J21)),ROUND(U21/(U21+T21)*100,2),ROUND(2*U21/(U21+T21)*100,2)))))</f>
        <v>16.82</v>
      </c>
    </row>
    <row r="22" spans="1:26" x14ac:dyDescent="0.25">
      <c r="A22" s="1" t="s">
        <v>9</v>
      </c>
      <c r="B22" s="2" t="s">
        <v>30</v>
      </c>
      <c r="C22" s="1" t="s">
        <v>10</v>
      </c>
      <c r="D22" s="1" t="s">
        <v>24</v>
      </c>
      <c r="E22" s="1">
        <v>21</v>
      </c>
      <c r="F22" s="16">
        <v>25</v>
      </c>
      <c r="G22" s="16"/>
      <c r="H22" s="1">
        <v>5742</v>
      </c>
      <c r="I22" s="1">
        <v>5122</v>
      </c>
      <c r="J22" s="1"/>
      <c r="K22" s="4"/>
      <c r="L22" s="3">
        <f>IF(ISBLANK(I22),0,1)</f>
        <v>1</v>
      </c>
    </row>
    <row r="23" spans="1:26" x14ac:dyDescent="0.25">
      <c r="A23" s="1" t="s">
        <v>13</v>
      </c>
      <c r="B23" s="2" t="s">
        <v>31</v>
      </c>
      <c r="C23" s="1" t="s">
        <v>14</v>
      </c>
      <c r="D23" s="1" t="s">
        <v>24</v>
      </c>
      <c r="E23" s="1">
        <v>21</v>
      </c>
      <c r="F23" s="16">
        <v>25</v>
      </c>
      <c r="G23" s="16"/>
      <c r="H23" s="1">
        <v>851</v>
      </c>
      <c r="I23" s="1">
        <v>4938</v>
      </c>
      <c r="J23" s="1"/>
      <c r="K23" s="4"/>
      <c r="L23" s="3">
        <f>L22</f>
        <v>1</v>
      </c>
      <c r="M23" s="3">
        <f t="shared" si="0"/>
        <v>0</v>
      </c>
      <c r="N23" s="3">
        <f t="shared" si="1"/>
        <v>851</v>
      </c>
      <c r="O23" s="3">
        <f>IF(N23=0,0,IF(MIN(H23:I23)&lt;=1/3*MAX(H23:I23),1,0))</f>
        <v>1</v>
      </c>
      <c r="P23" s="3">
        <f>IF(E23=E22,1,IF(E23=F22,1,IF(E23=G22,1,0)))</f>
        <v>1</v>
      </c>
      <c r="Q23" s="3">
        <f>IF(F23=E22,1,IF(F23=F22,1,IF(F23=G22,1,0)))</f>
        <v>1</v>
      </c>
      <c r="R23" s="3">
        <f>IF(G23=E22,1,IF(G23=F22,1,IF(G23=G22,1,0)))</f>
        <v>1</v>
      </c>
      <c r="T23" s="6">
        <f>IF(L22=0,0,IF(AND(P23=1,Q23=1,R23=1),MAX(H23:J23),IF(P23=0,H23,IF(Q23=0,I23,IF(R23=0,J23,"ERREUR")))))</f>
        <v>4938</v>
      </c>
      <c r="U23" s="3">
        <f>IF(NOT(M23=0),M23,IF(NOT(N23=0),N23,0))</f>
        <v>851</v>
      </c>
      <c r="Y23" t="str">
        <f>IF(L22=0,"Non Informatif: mère HMZ",IF(AND(N23&gt;0,O23=0),"Non informatif: HTZ non contaminé probablement",IF(ISBLANK(I23),"Non Contaminé",IF(NOT(ISBLANK(J23)),"HTZ Contaminé","HMZ Contaminé probablement: "))))</f>
        <v xml:space="preserve">HMZ Contaminé probablement: </v>
      </c>
      <c r="Z23">
        <f>IF(L22=0,"",IF(AND(N23&gt;0,O23=0),"",IF(ISBLANK(I23),"",IF(NOT(ISBLANK(J23)),ROUND(U23/(U23+T23)*100,2),ROUND(2*U23/(U23+T23)*100,2)))))</f>
        <v>29.4</v>
      </c>
    </row>
    <row r="24" spans="1:26" x14ac:dyDescent="0.25">
      <c r="A24" s="1" t="s">
        <v>9</v>
      </c>
      <c r="B24" s="2" t="s">
        <v>30</v>
      </c>
      <c r="C24" s="1" t="s">
        <v>10</v>
      </c>
      <c r="D24" s="1" t="s">
        <v>25</v>
      </c>
      <c r="E24" s="1">
        <v>10</v>
      </c>
      <c r="F24" s="16">
        <v>14</v>
      </c>
      <c r="G24" s="16"/>
      <c r="H24" s="1">
        <v>3432</v>
      </c>
      <c r="I24" s="1">
        <v>3422</v>
      </c>
      <c r="J24" s="1"/>
      <c r="K24" s="4"/>
      <c r="L24" s="3">
        <f>IF(ISBLANK(I24),0,1)</f>
        <v>1</v>
      </c>
    </row>
    <row r="25" spans="1:26" x14ac:dyDescent="0.25">
      <c r="A25" s="1" t="s">
        <v>13</v>
      </c>
      <c r="B25" s="2" t="s">
        <v>31</v>
      </c>
      <c r="C25" s="1" t="s">
        <v>14</v>
      </c>
      <c r="D25" s="1" t="s">
        <v>25</v>
      </c>
      <c r="E25" s="1">
        <v>10</v>
      </c>
      <c r="F25" s="16">
        <v>13</v>
      </c>
      <c r="G25" s="16">
        <v>14</v>
      </c>
      <c r="H25" s="1">
        <v>644</v>
      </c>
      <c r="I25" s="1">
        <v>2385</v>
      </c>
      <c r="J25" s="1">
        <v>3383</v>
      </c>
      <c r="K25" s="4"/>
      <c r="L25" s="3">
        <f>L24</f>
        <v>1</v>
      </c>
      <c r="M25" s="3">
        <f t="shared" si="0"/>
        <v>644</v>
      </c>
      <c r="N25" s="3">
        <f t="shared" si="1"/>
        <v>0</v>
      </c>
      <c r="O25" s="3">
        <f>IF(N25=0,0,IF(MIN(H25:I25)&lt;=1/3*MAX(H25:I25),1,0))</f>
        <v>0</v>
      </c>
      <c r="P25" s="3">
        <f>IF(E25=E24,1,IF(E25=F24,1,IF(E25=G24,1,0)))</f>
        <v>1</v>
      </c>
      <c r="Q25" s="15">
        <f>IF(F25=E24,1,IF(F25=F24,1,IF(F25=G24,1,0)))</f>
        <v>0</v>
      </c>
      <c r="R25" s="3">
        <f>IF(G25=E24,1,IF(G25=F24,1,IF(G25=G24,1,0)))</f>
        <v>1</v>
      </c>
      <c r="T25" s="6">
        <f>IF(L24=0,0,IF(AND(P25=1,Q25=1,R25=1),MAX(H25:J25),IF(P25=0,H25,IF(Q25=0,I25,IF(R25=0,J25,"ERREUR")))))</f>
        <v>2385</v>
      </c>
      <c r="U25" s="3">
        <f>IF(NOT(M25=0),M25,IF(NOT(N25=0),N25,0))</f>
        <v>644</v>
      </c>
      <c r="Y25" t="str">
        <f>IF(L24=0,"Non Informatif: mère HMZ",IF(AND(N25&gt;0,O25=0),"Non informatif: HTZ non contaminé probablement",IF(ISBLANK(I25),"Non Contaminé",IF(NOT(ISBLANK(J25)),"HTZ Contaminé","HMZ Contaminé probablement: "))))</f>
        <v>HTZ Contaminé</v>
      </c>
      <c r="Z25">
        <f>IF(L24=0,"",IF(AND(N25&gt;0,O25=0),"",IF(ISBLANK(I25),"",IF(NOT(ISBLANK(J25)),ROUND(U25/(U25+T25)*100,2),ROUND(2*U25/(U25+T25)*100,2)))))</f>
        <v>21.26</v>
      </c>
    </row>
    <row r="26" spans="1:26" x14ac:dyDescent="0.25">
      <c r="A26" s="1" t="s">
        <v>9</v>
      </c>
      <c r="B26" s="2" t="s">
        <v>30</v>
      </c>
      <c r="C26" s="1" t="s">
        <v>10</v>
      </c>
      <c r="D26" s="1" t="s">
        <v>26</v>
      </c>
      <c r="E26" s="1">
        <v>8</v>
      </c>
      <c r="F26" s="16">
        <v>19</v>
      </c>
      <c r="G26" s="16"/>
      <c r="H26" s="1">
        <v>6720</v>
      </c>
      <c r="I26" s="1">
        <v>5715</v>
      </c>
      <c r="J26" s="1"/>
      <c r="K26" s="4"/>
      <c r="L26" s="3">
        <f>IF(ISBLANK(I26),0,1)</f>
        <v>1</v>
      </c>
    </row>
    <row r="27" spans="1:26" x14ac:dyDescent="0.25">
      <c r="A27" s="1" t="s">
        <v>13</v>
      </c>
      <c r="B27" s="2" t="s">
        <v>31</v>
      </c>
      <c r="C27" s="1" t="s">
        <v>14</v>
      </c>
      <c r="D27" s="1" t="s">
        <v>26</v>
      </c>
      <c r="E27" s="1">
        <v>8</v>
      </c>
      <c r="F27" s="16">
        <v>12</v>
      </c>
      <c r="G27" s="16">
        <v>19</v>
      </c>
      <c r="H27" s="1">
        <v>1987</v>
      </c>
      <c r="I27" s="1">
        <v>4504</v>
      </c>
      <c r="J27" s="1">
        <v>3728</v>
      </c>
      <c r="K27" s="4"/>
      <c r="L27" s="3">
        <f>L26</f>
        <v>1</v>
      </c>
      <c r="M27" s="3">
        <f t="shared" si="0"/>
        <v>1987</v>
      </c>
      <c r="N27" s="3">
        <f t="shared" si="1"/>
        <v>0</v>
      </c>
      <c r="O27" s="3">
        <f>IF(N27=0,0,IF(MIN(H27:I27)&lt;=1/3*MAX(H27:I27),1,0))</f>
        <v>0</v>
      </c>
      <c r="P27" s="3">
        <f>IF(E27=E26,1,IF(E27=F26,1,IF(E27=G26,1,0)))</f>
        <v>1</v>
      </c>
      <c r="Q27" s="15">
        <f>IF(F27=E26,1,IF(F27=F26,1,IF(F27=G26,1,0)))</f>
        <v>0</v>
      </c>
      <c r="R27" s="3">
        <f>IF(G27=E26,1,IF(G27=F26,1,IF(G27=G26,1,0)))</f>
        <v>1</v>
      </c>
      <c r="T27" s="6">
        <f>IF(L26=0,0,IF(AND(P27=1,Q27=1,R27=1),MAX(H27:J27),IF(P27=0,H27,IF(Q27=0,I27,IF(R27=0,J27,"ERREUR")))))</f>
        <v>4504</v>
      </c>
      <c r="U27" s="3">
        <f>IF(NOT(M27=0),M27,IF(NOT(N27=0),N27,0))</f>
        <v>1987</v>
      </c>
      <c r="Y27" t="str">
        <f>IF(L26=0,"Non Informatif: mère HMZ",IF(AND(N27&gt;0,O27=0),"Non informatif: HTZ non contaminé probablement",IF(ISBLANK(I27),"Non Contaminé",IF(NOT(ISBLANK(J27)),"HTZ Contaminé","HMZ Contaminé probablement: "))))</f>
        <v>HTZ Contaminé</v>
      </c>
      <c r="Z27">
        <f>IF(L26=0,"",IF(AND(N27&gt;0,O27=0),"",IF(ISBLANK(I27),"",IF(NOT(ISBLANK(J27)),ROUND(U27/(U27+T27)*100,2),ROUND(2*U27/(U27+T27)*100,2)))))</f>
        <v>30.61</v>
      </c>
    </row>
    <row r="28" spans="1:26" x14ac:dyDescent="0.25">
      <c r="A28" s="1" t="s">
        <v>9</v>
      </c>
      <c r="B28" s="2" t="s">
        <v>30</v>
      </c>
      <c r="C28" s="1" t="s">
        <v>10</v>
      </c>
      <c r="D28" s="1" t="s">
        <v>27</v>
      </c>
      <c r="E28" s="1">
        <v>6</v>
      </c>
      <c r="F28" s="16">
        <v>9.3000000000000007</v>
      </c>
      <c r="G28" s="16"/>
      <c r="H28" s="1">
        <v>7095</v>
      </c>
      <c r="I28" s="1">
        <v>6329</v>
      </c>
      <c r="J28" s="1"/>
      <c r="K28" s="4"/>
      <c r="L28" s="3">
        <f>IF(ISBLANK(I28),0,1)</f>
        <v>1</v>
      </c>
    </row>
    <row r="29" spans="1:26" x14ac:dyDescent="0.25">
      <c r="A29" s="1" t="s">
        <v>13</v>
      </c>
      <c r="B29" s="2" t="s">
        <v>31</v>
      </c>
      <c r="C29" s="1" t="s">
        <v>14</v>
      </c>
      <c r="D29" s="1" t="s">
        <v>27</v>
      </c>
      <c r="E29" s="1">
        <v>6</v>
      </c>
      <c r="F29" s="16">
        <v>9.3000000000000007</v>
      </c>
      <c r="G29" s="16"/>
      <c r="H29" s="1">
        <v>3362</v>
      </c>
      <c r="I29" s="1">
        <v>2889</v>
      </c>
      <c r="J29" s="1"/>
      <c r="K29" s="4"/>
      <c r="L29" s="3">
        <f>L28</f>
        <v>1</v>
      </c>
      <c r="M29" s="3">
        <f t="shared" si="0"/>
        <v>0</v>
      </c>
      <c r="N29" s="3">
        <f t="shared" si="1"/>
        <v>2889</v>
      </c>
      <c r="O29" s="3">
        <f>IF(N29=0,0,IF(MIN(H29:I29)&lt;=1/3*MAX(H29:I29),1,0))</f>
        <v>0</v>
      </c>
      <c r="P29" s="3">
        <f>IF(E29=E28,1,IF(E29=F28,1,IF(E29=G28,1,0)))</f>
        <v>1</v>
      </c>
      <c r="Q29" s="3">
        <f>IF(F29=E28,1,IF(F29=F28,1,IF(F29=G28,1,0)))</f>
        <v>1</v>
      </c>
      <c r="R29" s="3">
        <f>IF(G29=E28,1,IF(G29=F28,1,IF(G29=G28,1,0)))</f>
        <v>1</v>
      </c>
      <c r="T29" s="6">
        <f>IF(L28=0,0,IF(AND(P29=1,Q29=1,R29=1),MAX(H29:J29),IF(P29=0,H29,IF(Q29=0,I29,IF(R29=0,J29,"ERREUR")))))</f>
        <v>3362</v>
      </c>
      <c r="U29" s="3">
        <f>IF(NOT(M29=0),M29,IF(NOT(N29=0),N29,0))</f>
        <v>2889</v>
      </c>
      <c r="Y29" t="str">
        <f>IF(L28=0,"Non Informatif: mère HMZ",IF(AND(N29&gt;0,O29=0),"Non informatif: HTZ non contaminé probablement",IF(ISBLANK(I29),"Non Contaminé",IF(NOT(ISBLANK(J29)),"HTZ Contaminé","HMZ Contaminé probablement: "))))</f>
        <v>Non informatif: HTZ non contaminé probablement</v>
      </c>
      <c r="Z29" t="str">
        <f>IF(L28=0,"",IF(AND(N29&gt;0,O29=0),"",IF(ISBLANK(I29),"",IF(NOT(ISBLANK(J29)),ROUND(U29/(U29+T29)*100,2),ROUND(2*U29/(U29+T29)*100,2)))))</f>
        <v/>
      </c>
    </row>
    <row r="30" spans="1:26" x14ac:dyDescent="0.25">
      <c r="A30" s="1" t="s">
        <v>9</v>
      </c>
      <c r="B30" s="2" t="s">
        <v>30</v>
      </c>
      <c r="C30" s="1" t="s">
        <v>10</v>
      </c>
      <c r="D30" s="1" t="s">
        <v>28</v>
      </c>
      <c r="E30" s="1">
        <v>8</v>
      </c>
      <c r="F30" s="16">
        <v>10</v>
      </c>
      <c r="G30" s="16"/>
      <c r="H30" s="1">
        <v>6522</v>
      </c>
      <c r="I30" s="1">
        <v>9267</v>
      </c>
      <c r="J30" s="1"/>
      <c r="K30" s="4"/>
      <c r="L30" s="3">
        <f>IF(ISBLANK(I30),0,1)</f>
        <v>1</v>
      </c>
    </row>
    <row r="31" spans="1:26" x14ac:dyDescent="0.25">
      <c r="A31" s="1" t="s">
        <v>13</v>
      </c>
      <c r="B31" s="2" t="s">
        <v>31</v>
      </c>
      <c r="C31" s="1" t="s">
        <v>14</v>
      </c>
      <c r="D31" s="1" t="s">
        <v>28</v>
      </c>
      <c r="E31" s="1">
        <v>8</v>
      </c>
      <c r="F31" s="16">
        <v>10</v>
      </c>
      <c r="G31" s="16"/>
      <c r="H31" s="1">
        <v>4904</v>
      </c>
      <c r="I31" s="1">
        <v>5801</v>
      </c>
      <c r="J31" s="1"/>
      <c r="K31" s="4"/>
      <c r="L31" s="3">
        <f>L30</f>
        <v>1</v>
      </c>
      <c r="M31" s="3">
        <f t="shared" si="0"/>
        <v>0</v>
      </c>
      <c r="N31" s="3">
        <f t="shared" si="1"/>
        <v>4904</v>
      </c>
      <c r="O31" s="3">
        <f>IF(N31=0,0,IF(MIN(H31:I31)&lt;=1/3*MAX(H31:I31),1,0))</f>
        <v>0</v>
      </c>
      <c r="P31" s="3">
        <f>IF(E31=E30,1,IF(E31=F30,1,IF(E31=G30,1,0)))</f>
        <v>1</v>
      </c>
      <c r="Q31" s="3">
        <f>IF(F31=E30,1,IF(F31=F30,1,IF(F31=G30,1,0)))</f>
        <v>1</v>
      </c>
      <c r="R31" s="3">
        <f>IF(G31=E30,1,IF(G31=F30,1,IF(G31=G30,1,0)))</f>
        <v>1</v>
      </c>
      <c r="T31" s="6">
        <f>IF(L30=0,0,IF(AND(P31=1,Q31=1,R31=1),MAX(H31:J31),IF(P31=0,H31,IF(Q31=0,I31,IF(R31=0,J31,"ERREUR")))))</f>
        <v>5801</v>
      </c>
      <c r="U31" s="3">
        <f>IF(NOT(M31=0),M31,IF(NOT(N31=0),N31,0))</f>
        <v>4904</v>
      </c>
      <c r="Y31" t="str">
        <f>IF(L30=0,"Non Informatif: mère HMZ",IF(AND(N31&gt;0,O31=0),"Non informatif: HTZ non contaminé probablement",IF(ISBLANK(I31),"Non Contaminé",IF(NOT(ISBLANK(J31)),"HTZ Contaminé","HMZ Contaminé probablement: "))))</f>
        <v>Non informatif: HTZ non contaminé probablement</v>
      </c>
      <c r="Z31" t="str">
        <f>IF(L30=0,"",IF(AND(N31&gt;0,O31=0),"",IF(ISBLANK(I31),"",IF(NOT(ISBLANK(J31)),ROUND(U31/(U31+T31)*100,2),ROUND(2*U31/(U31+T31)*100,2)))))</f>
        <v/>
      </c>
    </row>
    <row r="32" spans="1:26" x14ac:dyDescent="0.25">
      <c r="A32" s="1" t="s">
        <v>9</v>
      </c>
      <c r="B32" s="2" t="s">
        <v>30</v>
      </c>
      <c r="C32" s="1" t="s">
        <v>10</v>
      </c>
      <c r="D32" s="1" t="s">
        <v>29</v>
      </c>
      <c r="E32" s="1">
        <v>18</v>
      </c>
      <c r="F32" s="16">
        <v>19</v>
      </c>
      <c r="G32" s="16"/>
      <c r="H32" s="1">
        <v>5798</v>
      </c>
      <c r="I32" s="1">
        <v>4857</v>
      </c>
      <c r="J32" s="1"/>
      <c r="K32" s="4"/>
      <c r="L32" s="3">
        <f>IF(ISBLANK(I32),0,1)</f>
        <v>1</v>
      </c>
    </row>
    <row r="33" spans="1:26" x14ac:dyDescent="0.25">
      <c r="A33" s="1" t="s">
        <v>13</v>
      </c>
      <c r="B33" s="2" t="s">
        <v>31</v>
      </c>
      <c r="C33" s="1" t="s">
        <v>14</v>
      </c>
      <c r="D33" s="1" t="s">
        <v>29</v>
      </c>
      <c r="E33" s="1">
        <v>14</v>
      </c>
      <c r="F33" s="16">
        <v>18</v>
      </c>
      <c r="G33" s="16">
        <v>19</v>
      </c>
      <c r="H33" s="1">
        <v>2279</v>
      </c>
      <c r="I33" s="1">
        <v>2750</v>
      </c>
      <c r="J33" s="1">
        <v>871</v>
      </c>
      <c r="K33" s="4"/>
      <c r="L33" s="3">
        <f>L32</f>
        <v>1</v>
      </c>
      <c r="M33" s="3">
        <f t="shared" si="0"/>
        <v>871</v>
      </c>
      <c r="N33" s="3">
        <f t="shared" si="1"/>
        <v>0</v>
      </c>
      <c r="O33" s="3">
        <f>IF(N33=0,0,IF(MIN(H33:I33)&lt;=1/3*MAX(H33:I33),1,0))</f>
        <v>0</v>
      </c>
      <c r="P33" s="15">
        <f>IF(E33=E32,1,IF(E33=F32,1,IF(E33=G32,1,0)))</f>
        <v>0</v>
      </c>
      <c r="Q33" s="3">
        <f>IF(F33=E32,1,IF(F33=F32,1,IF(F33=G32,1,0)))</f>
        <v>1</v>
      </c>
      <c r="R33" s="3">
        <f>IF(G33=E32,1,IF(G33=F32,1,IF(G33=G32,1,0)))</f>
        <v>1</v>
      </c>
      <c r="T33" s="6">
        <f>IF(L32=0,0,IF(AND(P33=1,Q33=1,R33=1),MAX(H33:J33),IF(P33=0,H33,IF(Q33=0,I33,IF(R33=0,J33,"ERREUR")))))</f>
        <v>2279</v>
      </c>
      <c r="U33" s="3">
        <f>IF(NOT(M33=0),M33,IF(NOT(N33=0),N33,0))</f>
        <v>871</v>
      </c>
      <c r="Y33" t="str">
        <f>IF(L32=0,"Non Informatif: mère HMZ",IF(AND(N33&gt;0,O33=0),"Non informatif: HTZ non contaminé probablement",IF(ISBLANK(I33),"Non Contaminé",IF(NOT(ISBLANK(J33)),"HTZ Contaminé","HMZ Contaminé probablement: "))))</f>
        <v>HTZ Contaminé</v>
      </c>
      <c r="Z33">
        <f>IF(L32=0,"",IF(AND(N33&gt;0,O33=0),"",IF(ISBLANK(I33),"",IF(NOT(ISBLANK(J33)),ROUND(U33/(U33+T33)*100,2),ROUND(2*U33/(U33+T33)*100,2)))))</f>
        <v>27.65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FeuilCalcul</vt:lpstr>
      <vt:lpstr>FeuilVérif</vt:lpstr>
      <vt:lpstr>Feuil3</vt:lpstr>
    </vt:vector>
  </TitlesOfParts>
  <Company>CHU de Bordeaux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RACLET Virginie</dc:creator>
  <cp:lastModifiedBy>Plateau Technique Biologie Moléculaire - Pellegrin</cp:lastModifiedBy>
  <cp:lastPrinted>2018-03-27T12:57:40Z</cp:lastPrinted>
  <dcterms:created xsi:type="dcterms:W3CDTF">2018-03-23T08:41:04Z</dcterms:created>
  <dcterms:modified xsi:type="dcterms:W3CDTF">2018-11-06T13:57:10Z</dcterms:modified>
</cp:coreProperties>
</file>