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INTHYA\cuadros WEB\nacimientos\residencia\nacimientos_sexo_porentidad_res\"/>
    </mc:Choice>
  </mc:AlternateContent>
  <bookViews>
    <workbookView xWindow="10605" yWindow="3840" windowWidth="27615" windowHeight="18120" tabRatio="1000"/>
  </bookViews>
  <sheets>
    <sheet name="Concentrado" sheetId="1" r:id="rId1"/>
    <sheet name="NACIONAL" sheetId="2" r:id="rId2"/>
    <sheet name="AGS" sheetId="3" r:id="rId3"/>
    <sheet name="BC" sheetId="4" r:id="rId4"/>
    <sheet name="BCS" sheetId="5" r:id="rId5"/>
    <sheet name="CAMP" sheetId="6" r:id="rId6"/>
    <sheet name="COAH" sheetId="10" r:id="rId7"/>
    <sheet name="COL" sheetId="11" r:id="rId8"/>
    <sheet name="CHIS" sheetId="7" r:id="rId9"/>
    <sheet name="CHI" sheetId="8" r:id="rId10"/>
    <sheet name="CDMX" sheetId="9" r:id="rId11"/>
    <sheet name="DGO" sheetId="12" r:id="rId12"/>
    <sheet name="GTO" sheetId="13" r:id="rId13"/>
    <sheet name="GRO" sheetId="14" r:id="rId14"/>
    <sheet name="HGO" sheetId="15" r:id="rId15"/>
    <sheet name="JAL" sheetId="16" r:id="rId16"/>
    <sheet name="MEX" sheetId="17" r:id="rId17"/>
    <sheet name="MICH" sheetId="18" r:id="rId18"/>
    <sheet name="MOR" sheetId="19" r:id="rId19"/>
    <sheet name="NAY" sheetId="20" r:id="rId20"/>
    <sheet name="NL" sheetId="21" r:id="rId21"/>
    <sheet name="OAX" sheetId="22" r:id="rId22"/>
    <sheet name="PUE" sheetId="23" r:id="rId23"/>
    <sheet name="QRO" sheetId="24" r:id="rId24"/>
    <sheet name="QROO" sheetId="25" r:id="rId25"/>
    <sheet name="SLP" sheetId="26" r:id="rId26"/>
    <sheet name="SIN" sheetId="27" r:id="rId27"/>
    <sheet name="SON" sheetId="28" r:id="rId28"/>
    <sheet name="TAB" sheetId="29" r:id="rId29"/>
    <sheet name="TAMPS" sheetId="30" r:id="rId30"/>
    <sheet name="TLAX" sheetId="31" r:id="rId31"/>
    <sheet name="VER" sheetId="32" r:id="rId32"/>
    <sheet name="YUC" sheetId="33" r:id="rId33"/>
    <sheet name="ZAC" sheetId="34" r:id="rId34"/>
  </sheets>
  <definedNames>
    <definedName name="_xlnm._FilterDatabase" localSheetId="0" hidden="1">Concentrado!$B$35:$G$35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B4" i="3"/>
  <c r="C4" i="3"/>
  <c r="D4" i="3"/>
  <c r="E4" i="3"/>
  <c r="F4" i="3"/>
  <c r="B5" i="3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B9" i="3"/>
  <c r="C9" i="3"/>
  <c r="D9" i="3"/>
  <c r="E9" i="3"/>
  <c r="F9" i="3"/>
  <c r="B10" i="3"/>
  <c r="C10" i="3"/>
  <c r="D10" i="3"/>
  <c r="E10" i="3"/>
  <c r="F10" i="3"/>
  <c r="B11" i="3"/>
  <c r="C11" i="3"/>
  <c r="D11" i="3"/>
  <c r="E11" i="3"/>
  <c r="F11" i="3"/>
  <c r="B12" i="3"/>
  <c r="C12" i="3"/>
  <c r="D12" i="3"/>
  <c r="E12" i="3"/>
  <c r="F12" i="3"/>
  <c r="B13" i="3"/>
  <c r="C13" i="3"/>
  <c r="D13" i="3"/>
  <c r="E13" i="3"/>
  <c r="F13" i="3"/>
  <c r="B14" i="3"/>
  <c r="C14" i="3"/>
  <c r="D14" i="3"/>
  <c r="E14" i="3"/>
  <c r="F14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B3" i="4"/>
  <c r="C3" i="4"/>
  <c r="D3" i="4"/>
  <c r="E3" i="4"/>
  <c r="F3" i="4"/>
  <c r="B4" i="4"/>
  <c r="C4" i="4"/>
  <c r="D4" i="4"/>
  <c r="E4" i="4"/>
  <c r="F4" i="4"/>
  <c r="B5" i="4"/>
  <c r="C5" i="4"/>
  <c r="D5" i="4"/>
  <c r="E5" i="4"/>
  <c r="F5" i="4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B9" i="4"/>
  <c r="C9" i="4"/>
  <c r="D9" i="4"/>
  <c r="E9" i="4"/>
  <c r="F9" i="4"/>
  <c r="B10" i="4"/>
  <c r="C10" i="4"/>
  <c r="D10" i="4"/>
  <c r="E10" i="4"/>
  <c r="F10" i="4"/>
  <c r="B11" i="4"/>
  <c r="C11" i="4"/>
  <c r="D11" i="4"/>
  <c r="E11" i="4"/>
  <c r="F11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3" i="5"/>
  <c r="C3" i="5"/>
  <c r="D3" i="5"/>
  <c r="E3" i="5"/>
  <c r="F3" i="5"/>
  <c r="B4" i="5"/>
  <c r="C4" i="5"/>
  <c r="D4" i="5"/>
  <c r="E4" i="5"/>
  <c r="F4" i="5"/>
  <c r="B5" i="5"/>
  <c r="C5" i="5"/>
  <c r="D5" i="5"/>
  <c r="E5" i="5"/>
  <c r="F5" i="5"/>
  <c r="B6" i="5"/>
  <c r="C6" i="5"/>
  <c r="D6" i="5"/>
  <c r="E6" i="5"/>
  <c r="F6" i="5"/>
  <c r="B7" i="5"/>
  <c r="C7" i="5"/>
  <c r="D7" i="5"/>
  <c r="E7" i="5"/>
  <c r="F7" i="5"/>
  <c r="B8" i="5"/>
  <c r="C8" i="5"/>
  <c r="D8" i="5"/>
  <c r="E8" i="5"/>
  <c r="F8" i="5"/>
  <c r="B9" i="5"/>
  <c r="C9" i="5"/>
  <c r="D9" i="5"/>
  <c r="E9" i="5"/>
  <c r="F9" i="5"/>
  <c r="B10" i="5"/>
  <c r="C10" i="5"/>
  <c r="D10" i="5"/>
  <c r="E10" i="5"/>
  <c r="F10" i="5"/>
  <c r="B11" i="5"/>
  <c r="C11" i="5"/>
  <c r="D11" i="5"/>
  <c r="E11" i="5"/>
  <c r="F11" i="5"/>
  <c r="B12" i="5"/>
  <c r="C12" i="5"/>
  <c r="D12" i="5"/>
  <c r="E12" i="5"/>
  <c r="F12" i="5"/>
  <c r="B13" i="5"/>
  <c r="C13" i="5"/>
  <c r="D13" i="5"/>
  <c r="E13" i="5"/>
  <c r="F13" i="5"/>
  <c r="B14" i="5"/>
  <c r="C14" i="5"/>
  <c r="D14" i="5"/>
  <c r="E14" i="5"/>
  <c r="F14" i="5"/>
  <c r="B15" i="5"/>
  <c r="C15" i="5"/>
  <c r="D15" i="5"/>
  <c r="E15" i="5"/>
  <c r="F15" i="5"/>
  <c r="B16" i="5"/>
  <c r="C16" i="5"/>
  <c r="D16" i="5"/>
  <c r="E16" i="5"/>
  <c r="F16" i="5"/>
  <c r="B17" i="5"/>
  <c r="C17" i="5"/>
  <c r="D17" i="5"/>
  <c r="E17" i="5"/>
  <c r="F17" i="5"/>
  <c r="B3" i="6"/>
  <c r="C3" i="6"/>
  <c r="D3" i="6"/>
  <c r="E3" i="6"/>
  <c r="F3" i="6"/>
  <c r="B4" i="6"/>
  <c r="C4" i="6"/>
  <c r="D4" i="6"/>
  <c r="E4" i="6"/>
  <c r="F4" i="6"/>
  <c r="B5" i="6"/>
  <c r="C5" i="6"/>
  <c r="D5" i="6"/>
  <c r="E5" i="6"/>
  <c r="F5" i="6"/>
  <c r="B6" i="6"/>
  <c r="C6" i="6"/>
  <c r="D6" i="6"/>
  <c r="E6" i="6"/>
  <c r="F6" i="6"/>
  <c r="B7" i="6"/>
  <c r="C7" i="6"/>
  <c r="D7" i="6"/>
  <c r="E7" i="6"/>
  <c r="F7" i="6"/>
  <c r="B8" i="6"/>
  <c r="C8" i="6"/>
  <c r="D8" i="6"/>
  <c r="E8" i="6"/>
  <c r="F8" i="6"/>
  <c r="B9" i="6"/>
  <c r="C9" i="6"/>
  <c r="D9" i="6"/>
  <c r="E9" i="6"/>
  <c r="F9" i="6"/>
  <c r="B10" i="6"/>
  <c r="C10" i="6"/>
  <c r="D10" i="6"/>
  <c r="E10" i="6"/>
  <c r="F10" i="6"/>
  <c r="B11" i="6"/>
  <c r="C11" i="6"/>
  <c r="D11" i="6"/>
  <c r="E11" i="6"/>
  <c r="F11" i="6"/>
  <c r="B12" i="6"/>
  <c r="C12" i="6"/>
  <c r="D12" i="6"/>
  <c r="E12" i="6"/>
  <c r="F12" i="6"/>
  <c r="B13" i="6"/>
  <c r="C13" i="6"/>
  <c r="D13" i="6"/>
  <c r="E13" i="6"/>
  <c r="F13" i="6"/>
  <c r="B14" i="6"/>
  <c r="C14" i="6"/>
  <c r="D14" i="6"/>
  <c r="E14" i="6"/>
  <c r="F14" i="6"/>
  <c r="B15" i="6"/>
  <c r="C15" i="6"/>
  <c r="D15" i="6"/>
  <c r="E15" i="6"/>
  <c r="F15" i="6"/>
  <c r="B16" i="6"/>
  <c r="C16" i="6"/>
  <c r="D16" i="6"/>
  <c r="E16" i="6"/>
  <c r="F16" i="6"/>
  <c r="B17" i="6"/>
  <c r="C17" i="6"/>
  <c r="D17" i="6"/>
  <c r="E17" i="6"/>
  <c r="F17" i="6"/>
  <c r="B3" i="10"/>
  <c r="C3" i="10"/>
  <c r="D3" i="10"/>
  <c r="E3" i="10"/>
  <c r="F3" i="10"/>
  <c r="B4" i="10"/>
  <c r="C4" i="10"/>
  <c r="D4" i="10"/>
  <c r="E4" i="10"/>
  <c r="F4" i="10"/>
  <c r="B5" i="10"/>
  <c r="C5" i="10"/>
  <c r="D5" i="10"/>
  <c r="E5" i="10"/>
  <c r="F5" i="10"/>
  <c r="B6" i="10"/>
  <c r="C6" i="10"/>
  <c r="D6" i="10"/>
  <c r="E6" i="10"/>
  <c r="F6" i="10"/>
  <c r="B7" i="10"/>
  <c r="C7" i="10"/>
  <c r="D7" i="10"/>
  <c r="E7" i="10"/>
  <c r="F7" i="10"/>
  <c r="B8" i="10"/>
  <c r="C8" i="10"/>
  <c r="D8" i="10"/>
  <c r="E8" i="10"/>
  <c r="F8" i="10"/>
  <c r="B9" i="10"/>
  <c r="C9" i="10"/>
  <c r="D9" i="10"/>
  <c r="E9" i="10"/>
  <c r="F9" i="10"/>
  <c r="B10" i="10"/>
  <c r="C10" i="10"/>
  <c r="D10" i="10"/>
  <c r="E10" i="10"/>
  <c r="F10" i="10"/>
  <c r="B11" i="10"/>
  <c r="C11" i="10"/>
  <c r="D11" i="10"/>
  <c r="E11" i="10"/>
  <c r="F11" i="10"/>
  <c r="B12" i="10"/>
  <c r="C12" i="10"/>
  <c r="D12" i="10"/>
  <c r="E12" i="10"/>
  <c r="F12" i="10"/>
  <c r="B13" i="10"/>
  <c r="C13" i="10"/>
  <c r="D13" i="10"/>
  <c r="E13" i="10"/>
  <c r="F13" i="10"/>
  <c r="B14" i="10"/>
  <c r="C14" i="10"/>
  <c r="D14" i="10"/>
  <c r="E14" i="10"/>
  <c r="F14" i="10"/>
  <c r="B15" i="10"/>
  <c r="C15" i="10"/>
  <c r="D15" i="10"/>
  <c r="E15" i="10"/>
  <c r="F15" i="10"/>
  <c r="B16" i="10"/>
  <c r="C16" i="10"/>
  <c r="D16" i="10"/>
  <c r="E16" i="10"/>
  <c r="F16" i="10"/>
  <c r="B17" i="10"/>
  <c r="C17" i="10"/>
  <c r="D17" i="10"/>
  <c r="E17" i="10"/>
  <c r="F17" i="10"/>
  <c r="B3" i="11"/>
  <c r="C3" i="11"/>
  <c r="D3" i="11"/>
  <c r="E3" i="11"/>
  <c r="F3" i="11"/>
  <c r="B4" i="11"/>
  <c r="C4" i="11"/>
  <c r="D4" i="11"/>
  <c r="E4" i="11"/>
  <c r="F4" i="11"/>
  <c r="B5" i="11"/>
  <c r="C5" i="11"/>
  <c r="D5" i="11"/>
  <c r="E5" i="11"/>
  <c r="F5" i="11"/>
  <c r="B6" i="11"/>
  <c r="C6" i="11"/>
  <c r="D6" i="11"/>
  <c r="E6" i="11"/>
  <c r="F6" i="11"/>
  <c r="B7" i="11"/>
  <c r="C7" i="11"/>
  <c r="D7" i="11"/>
  <c r="E7" i="11"/>
  <c r="F7" i="11"/>
  <c r="B8" i="11"/>
  <c r="C8" i="11"/>
  <c r="D8" i="11"/>
  <c r="E8" i="11"/>
  <c r="F8" i="11"/>
  <c r="B9" i="11"/>
  <c r="C9" i="11"/>
  <c r="D9" i="11"/>
  <c r="E9" i="11"/>
  <c r="F9" i="11"/>
  <c r="B10" i="11"/>
  <c r="C10" i="11"/>
  <c r="D10" i="11"/>
  <c r="E10" i="11"/>
  <c r="F10" i="11"/>
  <c r="B11" i="11"/>
  <c r="C11" i="11"/>
  <c r="D11" i="11"/>
  <c r="E11" i="11"/>
  <c r="F11" i="11"/>
  <c r="B12" i="11"/>
  <c r="C12" i="11"/>
  <c r="D12" i="11"/>
  <c r="E12" i="11"/>
  <c r="F12" i="11"/>
  <c r="B13" i="11"/>
  <c r="C13" i="11"/>
  <c r="D13" i="11"/>
  <c r="E13" i="11"/>
  <c r="F13" i="11"/>
  <c r="B14" i="11"/>
  <c r="C14" i="11"/>
  <c r="D14" i="11"/>
  <c r="E14" i="11"/>
  <c r="F14" i="11"/>
  <c r="B15" i="11"/>
  <c r="C15" i="11"/>
  <c r="D15" i="11"/>
  <c r="E15" i="11"/>
  <c r="F15" i="11"/>
  <c r="B16" i="11"/>
  <c r="C16" i="11"/>
  <c r="D16" i="11"/>
  <c r="E16" i="11"/>
  <c r="F16" i="11"/>
  <c r="B17" i="11"/>
  <c r="C17" i="11"/>
  <c r="D17" i="11"/>
  <c r="E17" i="11"/>
  <c r="F17" i="11"/>
  <c r="B3" i="7"/>
  <c r="C3" i="7"/>
  <c r="D3" i="7"/>
  <c r="E3" i="7"/>
  <c r="F3" i="7"/>
  <c r="B4" i="7"/>
  <c r="C4" i="7"/>
  <c r="D4" i="7"/>
  <c r="E4" i="7"/>
  <c r="F4" i="7"/>
  <c r="B5" i="7"/>
  <c r="C5" i="7"/>
  <c r="D5" i="7"/>
  <c r="E5" i="7"/>
  <c r="F5" i="7"/>
  <c r="B6" i="7"/>
  <c r="C6" i="7"/>
  <c r="D6" i="7"/>
  <c r="E6" i="7"/>
  <c r="F6" i="7"/>
  <c r="B7" i="7"/>
  <c r="C7" i="7"/>
  <c r="D7" i="7"/>
  <c r="E7" i="7"/>
  <c r="F7" i="7"/>
  <c r="B8" i="7"/>
  <c r="C8" i="7"/>
  <c r="D8" i="7"/>
  <c r="E8" i="7"/>
  <c r="F8" i="7"/>
  <c r="B9" i="7"/>
  <c r="C9" i="7"/>
  <c r="D9" i="7"/>
  <c r="E9" i="7"/>
  <c r="F9" i="7"/>
  <c r="B10" i="7"/>
  <c r="C10" i="7"/>
  <c r="D10" i="7"/>
  <c r="E10" i="7"/>
  <c r="F10" i="7"/>
  <c r="B11" i="7"/>
  <c r="C11" i="7"/>
  <c r="D11" i="7"/>
  <c r="E11" i="7"/>
  <c r="F11" i="7"/>
  <c r="B12" i="7"/>
  <c r="C12" i="7"/>
  <c r="D12" i="7"/>
  <c r="E12" i="7"/>
  <c r="F12" i="7"/>
  <c r="B13" i="7"/>
  <c r="C13" i="7"/>
  <c r="D13" i="7"/>
  <c r="E13" i="7"/>
  <c r="F13" i="7"/>
  <c r="B14" i="7"/>
  <c r="C14" i="7"/>
  <c r="D14" i="7"/>
  <c r="E14" i="7"/>
  <c r="F14" i="7"/>
  <c r="B15" i="7"/>
  <c r="C15" i="7"/>
  <c r="D15" i="7"/>
  <c r="E15" i="7"/>
  <c r="F15" i="7"/>
  <c r="B16" i="7"/>
  <c r="C16" i="7"/>
  <c r="D16" i="7"/>
  <c r="E16" i="7"/>
  <c r="F16" i="7"/>
  <c r="B17" i="7"/>
  <c r="C17" i="7"/>
  <c r="D17" i="7"/>
  <c r="E17" i="7"/>
  <c r="F17" i="7"/>
  <c r="B3" i="8"/>
  <c r="C3" i="8"/>
  <c r="D3" i="8"/>
  <c r="E3" i="8"/>
  <c r="F3" i="8"/>
  <c r="B4" i="8"/>
  <c r="C4" i="8"/>
  <c r="D4" i="8"/>
  <c r="E4" i="8"/>
  <c r="F4" i="8"/>
  <c r="B5" i="8"/>
  <c r="C5" i="8"/>
  <c r="D5" i="8"/>
  <c r="E5" i="8"/>
  <c r="F5" i="8"/>
  <c r="B6" i="8"/>
  <c r="C6" i="8"/>
  <c r="D6" i="8"/>
  <c r="E6" i="8"/>
  <c r="F6" i="8"/>
  <c r="B7" i="8"/>
  <c r="C7" i="8"/>
  <c r="D7" i="8"/>
  <c r="E7" i="8"/>
  <c r="F7" i="8"/>
  <c r="B8" i="8"/>
  <c r="C8" i="8"/>
  <c r="D8" i="8"/>
  <c r="E8" i="8"/>
  <c r="F8" i="8"/>
  <c r="B9" i="8"/>
  <c r="C9" i="8"/>
  <c r="D9" i="8"/>
  <c r="E9" i="8"/>
  <c r="F9" i="8"/>
  <c r="B10" i="8"/>
  <c r="C10" i="8"/>
  <c r="D10" i="8"/>
  <c r="E10" i="8"/>
  <c r="F10" i="8"/>
  <c r="B11" i="8"/>
  <c r="C11" i="8"/>
  <c r="D11" i="8"/>
  <c r="E11" i="8"/>
  <c r="F11" i="8"/>
  <c r="B12" i="8"/>
  <c r="C12" i="8"/>
  <c r="D12" i="8"/>
  <c r="E12" i="8"/>
  <c r="F12" i="8"/>
  <c r="B13" i="8"/>
  <c r="C13" i="8"/>
  <c r="D13" i="8"/>
  <c r="E13" i="8"/>
  <c r="F13" i="8"/>
  <c r="B14" i="8"/>
  <c r="C14" i="8"/>
  <c r="D14" i="8"/>
  <c r="E14" i="8"/>
  <c r="F14" i="8"/>
  <c r="B15" i="8"/>
  <c r="C15" i="8"/>
  <c r="D15" i="8"/>
  <c r="E15" i="8"/>
  <c r="F15" i="8"/>
  <c r="B16" i="8"/>
  <c r="C16" i="8"/>
  <c r="D16" i="8"/>
  <c r="E16" i="8"/>
  <c r="F16" i="8"/>
  <c r="B17" i="8"/>
  <c r="C17" i="8"/>
  <c r="D17" i="8"/>
  <c r="E17" i="8"/>
  <c r="F17" i="8"/>
  <c r="B3" i="9"/>
  <c r="C3" i="9"/>
  <c r="D3" i="9"/>
  <c r="E3" i="9"/>
  <c r="F3" i="9"/>
  <c r="B4" i="9"/>
  <c r="C4" i="9"/>
  <c r="D4" i="9"/>
  <c r="E4" i="9"/>
  <c r="F4" i="9"/>
  <c r="B5" i="9"/>
  <c r="C5" i="9"/>
  <c r="D5" i="9"/>
  <c r="E5" i="9"/>
  <c r="F5" i="9"/>
  <c r="B6" i="9"/>
  <c r="C6" i="9"/>
  <c r="D6" i="9"/>
  <c r="E6" i="9"/>
  <c r="F6" i="9"/>
  <c r="B7" i="9"/>
  <c r="C7" i="9"/>
  <c r="D7" i="9"/>
  <c r="E7" i="9"/>
  <c r="F7" i="9"/>
  <c r="B8" i="9"/>
  <c r="C8" i="9"/>
  <c r="D8" i="9"/>
  <c r="E8" i="9"/>
  <c r="F8" i="9"/>
  <c r="B9" i="9"/>
  <c r="C9" i="9"/>
  <c r="D9" i="9"/>
  <c r="E9" i="9"/>
  <c r="F9" i="9"/>
  <c r="B10" i="9"/>
  <c r="C10" i="9"/>
  <c r="D10" i="9"/>
  <c r="E10" i="9"/>
  <c r="F10" i="9"/>
  <c r="B11" i="9"/>
  <c r="C11" i="9"/>
  <c r="D11" i="9"/>
  <c r="E11" i="9"/>
  <c r="F11" i="9"/>
  <c r="B12" i="9"/>
  <c r="C12" i="9"/>
  <c r="D12" i="9"/>
  <c r="E12" i="9"/>
  <c r="F12" i="9"/>
  <c r="B13" i="9"/>
  <c r="C13" i="9"/>
  <c r="D13" i="9"/>
  <c r="E13" i="9"/>
  <c r="F13" i="9"/>
  <c r="B14" i="9"/>
  <c r="C14" i="9"/>
  <c r="D14" i="9"/>
  <c r="E14" i="9"/>
  <c r="F14" i="9"/>
  <c r="B15" i="9"/>
  <c r="C15" i="9"/>
  <c r="D15" i="9"/>
  <c r="E15" i="9"/>
  <c r="F15" i="9"/>
  <c r="B16" i="9"/>
  <c r="C16" i="9"/>
  <c r="D16" i="9"/>
  <c r="E16" i="9"/>
  <c r="F16" i="9"/>
  <c r="B17" i="9"/>
  <c r="C17" i="9"/>
  <c r="D17" i="9"/>
  <c r="E17" i="9"/>
  <c r="F17" i="9"/>
  <c r="B3" i="12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  <c r="B14" i="12"/>
  <c r="C14" i="12"/>
  <c r="D14" i="12"/>
  <c r="E14" i="12"/>
  <c r="F14" i="12"/>
  <c r="B15" i="12"/>
  <c r="C15" i="12"/>
  <c r="D15" i="12"/>
  <c r="E15" i="12"/>
  <c r="F15" i="12"/>
  <c r="B16" i="12"/>
  <c r="C16" i="12"/>
  <c r="D16" i="12"/>
  <c r="E16" i="12"/>
  <c r="F16" i="12"/>
  <c r="B17" i="12"/>
  <c r="C17" i="12"/>
  <c r="D17" i="12"/>
  <c r="E17" i="12"/>
  <c r="F17" i="12"/>
  <c r="B3" i="13"/>
  <c r="C3" i="13"/>
  <c r="D3" i="13"/>
  <c r="E3" i="13"/>
  <c r="F3" i="13"/>
  <c r="B4" i="13"/>
  <c r="C4" i="13"/>
  <c r="D4" i="13"/>
  <c r="E4" i="13"/>
  <c r="F4" i="13"/>
  <c r="B5" i="13"/>
  <c r="C5" i="13"/>
  <c r="D5" i="13"/>
  <c r="E5" i="13"/>
  <c r="F5" i="13"/>
  <c r="B6" i="13"/>
  <c r="C6" i="13"/>
  <c r="D6" i="13"/>
  <c r="E6" i="13"/>
  <c r="F6" i="13"/>
  <c r="B7" i="13"/>
  <c r="C7" i="13"/>
  <c r="D7" i="13"/>
  <c r="E7" i="13"/>
  <c r="F7" i="13"/>
  <c r="B8" i="13"/>
  <c r="C8" i="13"/>
  <c r="D8" i="13"/>
  <c r="E8" i="13"/>
  <c r="F8" i="13"/>
  <c r="B9" i="13"/>
  <c r="C9" i="13"/>
  <c r="D9" i="13"/>
  <c r="E9" i="13"/>
  <c r="F9" i="13"/>
  <c r="B10" i="13"/>
  <c r="C10" i="13"/>
  <c r="D10" i="13"/>
  <c r="E10" i="13"/>
  <c r="F10" i="13"/>
  <c r="B11" i="13"/>
  <c r="C11" i="13"/>
  <c r="D11" i="13"/>
  <c r="E11" i="13"/>
  <c r="F11" i="13"/>
  <c r="B12" i="13"/>
  <c r="C12" i="13"/>
  <c r="D12" i="13"/>
  <c r="E12" i="13"/>
  <c r="F12" i="13"/>
  <c r="B13" i="13"/>
  <c r="C13" i="13"/>
  <c r="D13" i="13"/>
  <c r="E13" i="13"/>
  <c r="F13" i="13"/>
  <c r="B14" i="13"/>
  <c r="C14" i="13"/>
  <c r="D14" i="13"/>
  <c r="E14" i="13"/>
  <c r="F14" i="13"/>
  <c r="B15" i="13"/>
  <c r="C15" i="13"/>
  <c r="D15" i="13"/>
  <c r="E15" i="13"/>
  <c r="F15" i="13"/>
  <c r="B16" i="13"/>
  <c r="C16" i="13"/>
  <c r="D16" i="13"/>
  <c r="E16" i="13"/>
  <c r="F16" i="13"/>
  <c r="B17" i="13"/>
  <c r="C17" i="13"/>
  <c r="D17" i="13"/>
  <c r="E17" i="13"/>
  <c r="F17" i="13"/>
  <c r="B3" i="14"/>
  <c r="C3" i="14"/>
  <c r="D3" i="14"/>
  <c r="E3" i="14"/>
  <c r="F3" i="14"/>
  <c r="B4" i="14"/>
  <c r="C4" i="14"/>
  <c r="D4" i="14"/>
  <c r="E4" i="14"/>
  <c r="F4" i="14"/>
  <c r="B5" i="14"/>
  <c r="C5" i="14"/>
  <c r="D5" i="14"/>
  <c r="E5" i="14"/>
  <c r="F5" i="14"/>
  <c r="B6" i="14"/>
  <c r="C6" i="14"/>
  <c r="D6" i="14"/>
  <c r="E6" i="14"/>
  <c r="F6" i="14"/>
  <c r="B7" i="14"/>
  <c r="C7" i="14"/>
  <c r="D7" i="14"/>
  <c r="E7" i="14"/>
  <c r="F7" i="14"/>
  <c r="B8" i="14"/>
  <c r="C8" i="14"/>
  <c r="D8" i="14"/>
  <c r="E8" i="14"/>
  <c r="F8" i="14"/>
  <c r="B9" i="14"/>
  <c r="C9" i="14"/>
  <c r="D9" i="14"/>
  <c r="E9" i="14"/>
  <c r="F9" i="14"/>
  <c r="B10" i="14"/>
  <c r="C10" i="14"/>
  <c r="D10" i="14"/>
  <c r="E10" i="14"/>
  <c r="F10" i="14"/>
  <c r="B11" i="14"/>
  <c r="C11" i="14"/>
  <c r="D11" i="14"/>
  <c r="E11" i="14"/>
  <c r="F11" i="14"/>
  <c r="B12" i="14"/>
  <c r="C12" i="14"/>
  <c r="D12" i="14"/>
  <c r="E12" i="14"/>
  <c r="F12" i="14"/>
  <c r="B13" i="14"/>
  <c r="C13" i="14"/>
  <c r="D13" i="14"/>
  <c r="E13" i="14"/>
  <c r="F13" i="14"/>
  <c r="B14" i="14"/>
  <c r="C14" i="14"/>
  <c r="D14" i="14"/>
  <c r="E14" i="14"/>
  <c r="F14" i="14"/>
  <c r="B15" i="14"/>
  <c r="C15" i="14"/>
  <c r="D15" i="14"/>
  <c r="E15" i="14"/>
  <c r="F15" i="14"/>
  <c r="B16" i="14"/>
  <c r="C16" i="14"/>
  <c r="D16" i="14"/>
  <c r="E16" i="14"/>
  <c r="F16" i="14"/>
  <c r="B17" i="14"/>
  <c r="C17" i="14"/>
  <c r="D17" i="14"/>
  <c r="E17" i="14"/>
  <c r="F17" i="14"/>
  <c r="B3" i="15"/>
  <c r="C3" i="15"/>
  <c r="D3" i="15"/>
  <c r="E3" i="15"/>
  <c r="F3" i="15"/>
  <c r="B4" i="15"/>
  <c r="C4" i="15"/>
  <c r="D4" i="15"/>
  <c r="E4" i="15"/>
  <c r="F4" i="15"/>
  <c r="B5" i="15"/>
  <c r="C5" i="15"/>
  <c r="D5" i="15"/>
  <c r="E5" i="15"/>
  <c r="F5" i="15"/>
  <c r="B6" i="15"/>
  <c r="C6" i="15"/>
  <c r="D6" i="15"/>
  <c r="E6" i="15"/>
  <c r="F6" i="15"/>
  <c r="B7" i="15"/>
  <c r="C7" i="15"/>
  <c r="D7" i="15"/>
  <c r="E7" i="15"/>
  <c r="F7" i="15"/>
  <c r="B8" i="15"/>
  <c r="C8" i="15"/>
  <c r="D8" i="15"/>
  <c r="E8" i="15"/>
  <c r="F8" i="15"/>
  <c r="B9" i="15"/>
  <c r="C9" i="15"/>
  <c r="D9" i="15"/>
  <c r="E9" i="15"/>
  <c r="F9" i="15"/>
  <c r="B10" i="15"/>
  <c r="C10" i="15"/>
  <c r="D10" i="15"/>
  <c r="E10" i="15"/>
  <c r="F10" i="15"/>
  <c r="B11" i="15"/>
  <c r="C11" i="15"/>
  <c r="D11" i="15"/>
  <c r="E11" i="15"/>
  <c r="F11" i="15"/>
  <c r="B12" i="15"/>
  <c r="C12" i="15"/>
  <c r="D12" i="15"/>
  <c r="E12" i="15"/>
  <c r="F12" i="15"/>
  <c r="B13" i="15"/>
  <c r="C13" i="15"/>
  <c r="D13" i="15"/>
  <c r="E13" i="15"/>
  <c r="F13" i="15"/>
  <c r="B14" i="15"/>
  <c r="C14" i="15"/>
  <c r="D14" i="15"/>
  <c r="E14" i="15"/>
  <c r="F14" i="15"/>
  <c r="B15" i="15"/>
  <c r="C15" i="15"/>
  <c r="D15" i="15"/>
  <c r="E15" i="15"/>
  <c r="F15" i="15"/>
  <c r="B16" i="15"/>
  <c r="C16" i="15"/>
  <c r="D16" i="15"/>
  <c r="E16" i="15"/>
  <c r="F16" i="15"/>
  <c r="B17" i="15"/>
  <c r="C17" i="15"/>
  <c r="D17" i="15"/>
  <c r="E17" i="15"/>
  <c r="F17" i="15"/>
  <c r="B3" i="16"/>
  <c r="C3" i="16"/>
  <c r="D3" i="16"/>
  <c r="E3" i="16"/>
  <c r="F3" i="16"/>
  <c r="B4" i="16"/>
  <c r="C4" i="16"/>
  <c r="D4" i="16"/>
  <c r="E4" i="16"/>
  <c r="F4" i="16"/>
  <c r="B5" i="16"/>
  <c r="C5" i="16"/>
  <c r="D5" i="16"/>
  <c r="E5" i="16"/>
  <c r="F5" i="16"/>
  <c r="B6" i="16"/>
  <c r="C6" i="16"/>
  <c r="D6" i="16"/>
  <c r="E6" i="16"/>
  <c r="F6" i="16"/>
  <c r="B7" i="16"/>
  <c r="C7" i="16"/>
  <c r="D7" i="16"/>
  <c r="E7" i="16"/>
  <c r="F7" i="16"/>
  <c r="B8" i="16"/>
  <c r="C8" i="16"/>
  <c r="D8" i="16"/>
  <c r="E8" i="16"/>
  <c r="F8" i="16"/>
  <c r="B9" i="16"/>
  <c r="C9" i="16"/>
  <c r="D9" i="16"/>
  <c r="E9" i="16"/>
  <c r="F9" i="16"/>
  <c r="B10" i="16"/>
  <c r="C10" i="16"/>
  <c r="D10" i="16"/>
  <c r="E10" i="16"/>
  <c r="F10" i="16"/>
  <c r="B11" i="16"/>
  <c r="C11" i="16"/>
  <c r="D11" i="16"/>
  <c r="E11" i="16"/>
  <c r="F11" i="16"/>
  <c r="B12" i="16"/>
  <c r="C12" i="16"/>
  <c r="D12" i="16"/>
  <c r="E12" i="16"/>
  <c r="F12" i="16"/>
  <c r="B13" i="16"/>
  <c r="C13" i="16"/>
  <c r="D13" i="16"/>
  <c r="E13" i="16"/>
  <c r="F13" i="16"/>
  <c r="B14" i="16"/>
  <c r="C14" i="16"/>
  <c r="D14" i="16"/>
  <c r="E14" i="16"/>
  <c r="F14" i="16"/>
  <c r="B15" i="16"/>
  <c r="C15" i="16"/>
  <c r="D15" i="16"/>
  <c r="E15" i="16"/>
  <c r="F15" i="16"/>
  <c r="B16" i="16"/>
  <c r="C16" i="16"/>
  <c r="D16" i="16"/>
  <c r="E16" i="16"/>
  <c r="F16" i="16"/>
  <c r="B17" i="16"/>
  <c r="C17" i="16"/>
  <c r="D17" i="16"/>
  <c r="E17" i="16"/>
  <c r="F17" i="16"/>
  <c r="B3" i="17"/>
  <c r="C3" i="17"/>
  <c r="D3" i="17"/>
  <c r="E3" i="17"/>
  <c r="F3" i="17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9" i="17"/>
  <c r="C9" i="17"/>
  <c r="D9" i="17"/>
  <c r="E9" i="17"/>
  <c r="F9" i="17"/>
  <c r="B10" i="17"/>
  <c r="C10" i="17"/>
  <c r="D10" i="17"/>
  <c r="E10" i="17"/>
  <c r="F10" i="17"/>
  <c r="B11" i="17"/>
  <c r="C11" i="17"/>
  <c r="D11" i="17"/>
  <c r="E11" i="17"/>
  <c r="F11" i="17"/>
  <c r="B12" i="17"/>
  <c r="C12" i="17"/>
  <c r="D12" i="17"/>
  <c r="E12" i="17"/>
  <c r="F12" i="17"/>
  <c r="B13" i="17"/>
  <c r="C13" i="17"/>
  <c r="D13" i="17"/>
  <c r="E13" i="17"/>
  <c r="F13" i="17"/>
  <c r="B14" i="17"/>
  <c r="C14" i="17"/>
  <c r="D14" i="17"/>
  <c r="E14" i="17"/>
  <c r="F14" i="17"/>
  <c r="B15" i="17"/>
  <c r="C15" i="17"/>
  <c r="D15" i="17"/>
  <c r="E15" i="17"/>
  <c r="F15" i="17"/>
  <c r="B16" i="17"/>
  <c r="C16" i="17"/>
  <c r="D16" i="17"/>
  <c r="E16" i="17"/>
  <c r="F16" i="17"/>
  <c r="B17" i="17"/>
  <c r="C17" i="17"/>
  <c r="D17" i="17"/>
  <c r="E17" i="17"/>
  <c r="F17" i="17"/>
  <c r="B3" i="18"/>
  <c r="C3" i="18"/>
  <c r="D3" i="18"/>
  <c r="E3" i="18"/>
  <c r="F3" i="18"/>
  <c r="B4" i="18"/>
  <c r="C4" i="18"/>
  <c r="D4" i="18"/>
  <c r="E4" i="18"/>
  <c r="F4" i="18"/>
  <c r="B5" i="18"/>
  <c r="C5" i="18"/>
  <c r="D5" i="18"/>
  <c r="E5" i="18"/>
  <c r="F5" i="18"/>
  <c r="B6" i="18"/>
  <c r="C6" i="18"/>
  <c r="D6" i="18"/>
  <c r="E6" i="18"/>
  <c r="F6" i="18"/>
  <c r="B7" i="18"/>
  <c r="C7" i="18"/>
  <c r="D7" i="18"/>
  <c r="E7" i="18"/>
  <c r="F7" i="18"/>
  <c r="B8" i="18"/>
  <c r="C8" i="18"/>
  <c r="D8" i="18"/>
  <c r="E8" i="18"/>
  <c r="F8" i="18"/>
  <c r="B9" i="18"/>
  <c r="C9" i="18"/>
  <c r="D9" i="18"/>
  <c r="E9" i="18"/>
  <c r="F9" i="18"/>
  <c r="B10" i="18"/>
  <c r="C10" i="18"/>
  <c r="D10" i="18"/>
  <c r="E10" i="18"/>
  <c r="F10" i="18"/>
  <c r="B11" i="18"/>
  <c r="C11" i="18"/>
  <c r="D11" i="18"/>
  <c r="E11" i="18"/>
  <c r="F11" i="18"/>
  <c r="B12" i="18"/>
  <c r="C12" i="18"/>
  <c r="D12" i="18"/>
  <c r="E12" i="18"/>
  <c r="F12" i="18"/>
  <c r="B13" i="18"/>
  <c r="C13" i="18"/>
  <c r="D13" i="18"/>
  <c r="E13" i="18"/>
  <c r="F13" i="18"/>
  <c r="B14" i="18"/>
  <c r="C14" i="18"/>
  <c r="D14" i="18"/>
  <c r="E14" i="18"/>
  <c r="F14" i="18"/>
  <c r="B15" i="18"/>
  <c r="C15" i="18"/>
  <c r="D15" i="18"/>
  <c r="E15" i="18"/>
  <c r="F15" i="18"/>
  <c r="B16" i="18"/>
  <c r="C16" i="18"/>
  <c r="D16" i="18"/>
  <c r="E16" i="18"/>
  <c r="F16" i="18"/>
  <c r="B17" i="18"/>
  <c r="C17" i="18"/>
  <c r="D17" i="18"/>
  <c r="E17" i="18"/>
  <c r="F17" i="18"/>
  <c r="B3" i="19"/>
  <c r="C3" i="19"/>
  <c r="D3" i="19"/>
  <c r="E3" i="19"/>
  <c r="F3" i="19"/>
  <c r="B4" i="19"/>
  <c r="C4" i="19"/>
  <c r="D4" i="19"/>
  <c r="E4" i="19"/>
  <c r="F4" i="19"/>
  <c r="B5" i="19"/>
  <c r="C5" i="19"/>
  <c r="D5" i="19"/>
  <c r="E5" i="19"/>
  <c r="F5" i="19"/>
  <c r="B6" i="19"/>
  <c r="C6" i="19"/>
  <c r="D6" i="19"/>
  <c r="E6" i="19"/>
  <c r="F6" i="19"/>
  <c r="B7" i="19"/>
  <c r="C7" i="19"/>
  <c r="D7" i="19"/>
  <c r="E7" i="19"/>
  <c r="F7" i="19"/>
  <c r="B8" i="19"/>
  <c r="C8" i="19"/>
  <c r="D8" i="19"/>
  <c r="E8" i="19"/>
  <c r="F8" i="19"/>
  <c r="B9" i="19"/>
  <c r="C9" i="19"/>
  <c r="D9" i="19"/>
  <c r="E9" i="19"/>
  <c r="F9" i="19"/>
  <c r="B10" i="19"/>
  <c r="C10" i="19"/>
  <c r="D10" i="19"/>
  <c r="E10" i="19"/>
  <c r="F10" i="19"/>
  <c r="B11" i="19"/>
  <c r="C11" i="19"/>
  <c r="D11" i="19"/>
  <c r="E11" i="19"/>
  <c r="F11" i="19"/>
  <c r="B12" i="19"/>
  <c r="C12" i="19"/>
  <c r="D12" i="19"/>
  <c r="E12" i="19"/>
  <c r="F12" i="19"/>
  <c r="B13" i="19"/>
  <c r="C13" i="19"/>
  <c r="D13" i="19"/>
  <c r="E13" i="19"/>
  <c r="F13" i="19"/>
  <c r="B14" i="19"/>
  <c r="C14" i="19"/>
  <c r="D14" i="19"/>
  <c r="E14" i="19"/>
  <c r="F14" i="19"/>
  <c r="B15" i="19"/>
  <c r="C15" i="19"/>
  <c r="D15" i="19"/>
  <c r="E15" i="19"/>
  <c r="F15" i="19"/>
  <c r="B16" i="19"/>
  <c r="C16" i="19"/>
  <c r="D16" i="19"/>
  <c r="E16" i="19"/>
  <c r="F16" i="19"/>
  <c r="B17" i="19"/>
  <c r="C17" i="19"/>
  <c r="D17" i="19"/>
  <c r="E17" i="19"/>
  <c r="F17" i="19"/>
  <c r="B3" i="20"/>
  <c r="C3" i="20"/>
  <c r="D3" i="20"/>
  <c r="E3" i="20"/>
  <c r="F3" i="20"/>
  <c r="B4" i="20"/>
  <c r="C4" i="20"/>
  <c r="D4" i="20"/>
  <c r="E4" i="20"/>
  <c r="F4" i="20"/>
  <c r="B5" i="20"/>
  <c r="C5" i="20"/>
  <c r="D5" i="20"/>
  <c r="E5" i="20"/>
  <c r="F5" i="20"/>
  <c r="B6" i="20"/>
  <c r="C6" i="20"/>
  <c r="D6" i="20"/>
  <c r="E6" i="20"/>
  <c r="F6" i="20"/>
  <c r="B7" i="20"/>
  <c r="C7" i="20"/>
  <c r="D7" i="20"/>
  <c r="E7" i="20"/>
  <c r="F7" i="20"/>
  <c r="B8" i="20"/>
  <c r="C8" i="20"/>
  <c r="D8" i="20"/>
  <c r="E8" i="20"/>
  <c r="F8" i="20"/>
  <c r="B9" i="20"/>
  <c r="C9" i="20"/>
  <c r="D9" i="20"/>
  <c r="E9" i="20"/>
  <c r="F9" i="20"/>
  <c r="B10" i="20"/>
  <c r="C10" i="20"/>
  <c r="D10" i="20"/>
  <c r="E10" i="20"/>
  <c r="F10" i="20"/>
  <c r="B11" i="20"/>
  <c r="C11" i="20"/>
  <c r="D11" i="20"/>
  <c r="E11" i="20"/>
  <c r="F11" i="20"/>
  <c r="B12" i="20"/>
  <c r="C12" i="20"/>
  <c r="D12" i="20"/>
  <c r="E12" i="20"/>
  <c r="F12" i="20"/>
  <c r="B13" i="20"/>
  <c r="C13" i="20"/>
  <c r="D13" i="20"/>
  <c r="E13" i="20"/>
  <c r="F13" i="20"/>
  <c r="B14" i="20"/>
  <c r="C14" i="20"/>
  <c r="D14" i="20"/>
  <c r="E14" i="20"/>
  <c r="F14" i="20"/>
  <c r="B15" i="20"/>
  <c r="C15" i="20"/>
  <c r="D15" i="20"/>
  <c r="E15" i="20"/>
  <c r="F15" i="20"/>
  <c r="B16" i="20"/>
  <c r="C16" i="20"/>
  <c r="D16" i="20"/>
  <c r="E16" i="20"/>
  <c r="F16" i="20"/>
  <c r="B17" i="20"/>
  <c r="C17" i="20"/>
  <c r="D17" i="20"/>
  <c r="E17" i="20"/>
  <c r="F17" i="20"/>
  <c r="B3" i="21"/>
  <c r="C3" i="21"/>
  <c r="D3" i="21"/>
  <c r="E3" i="21"/>
  <c r="F3" i="21"/>
  <c r="B4" i="21"/>
  <c r="C4" i="21"/>
  <c r="D4" i="21"/>
  <c r="E4" i="21"/>
  <c r="F4" i="21"/>
  <c r="B5" i="21"/>
  <c r="C5" i="21"/>
  <c r="D5" i="21"/>
  <c r="E5" i="21"/>
  <c r="F5" i="21"/>
  <c r="B6" i="21"/>
  <c r="C6" i="21"/>
  <c r="D6" i="21"/>
  <c r="E6" i="21"/>
  <c r="F6" i="21"/>
  <c r="B7" i="21"/>
  <c r="C7" i="21"/>
  <c r="D7" i="21"/>
  <c r="E7" i="21"/>
  <c r="F7" i="21"/>
  <c r="B8" i="21"/>
  <c r="C8" i="21"/>
  <c r="D8" i="21"/>
  <c r="E8" i="21"/>
  <c r="F8" i="21"/>
  <c r="B9" i="21"/>
  <c r="C9" i="21"/>
  <c r="D9" i="21"/>
  <c r="E9" i="21"/>
  <c r="F9" i="21"/>
  <c r="B10" i="21"/>
  <c r="C10" i="21"/>
  <c r="D10" i="21"/>
  <c r="E10" i="21"/>
  <c r="F10" i="21"/>
  <c r="B11" i="21"/>
  <c r="C11" i="21"/>
  <c r="D11" i="21"/>
  <c r="E11" i="21"/>
  <c r="F11" i="21"/>
  <c r="B12" i="21"/>
  <c r="C12" i="21"/>
  <c r="D12" i="21"/>
  <c r="E12" i="21"/>
  <c r="F12" i="21"/>
  <c r="B13" i="21"/>
  <c r="C13" i="21"/>
  <c r="D13" i="21"/>
  <c r="E13" i="21"/>
  <c r="F13" i="21"/>
  <c r="B14" i="21"/>
  <c r="C14" i="21"/>
  <c r="D14" i="21"/>
  <c r="E14" i="21"/>
  <c r="F14" i="21"/>
  <c r="B15" i="21"/>
  <c r="C15" i="21"/>
  <c r="D15" i="21"/>
  <c r="E15" i="21"/>
  <c r="F15" i="21"/>
  <c r="B16" i="21"/>
  <c r="C16" i="21"/>
  <c r="D16" i="21"/>
  <c r="E16" i="21"/>
  <c r="F16" i="21"/>
  <c r="B17" i="21"/>
  <c r="C17" i="21"/>
  <c r="D17" i="21"/>
  <c r="E17" i="21"/>
  <c r="F17" i="21"/>
  <c r="B3" i="22"/>
  <c r="C3" i="22"/>
  <c r="D3" i="22"/>
  <c r="E3" i="22"/>
  <c r="F3" i="22"/>
  <c r="B4" i="22"/>
  <c r="C4" i="22"/>
  <c r="D4" i="22"/>
  <c r="E4" i="22"/>
  <c r="F4" i="22"/>
  <c r="B5" i="22"/>
  <c r="C5" i="22"/>
  <c r="D5" i="22"/>
  <c r="E5" i="22"/>
  <c r="F5" i="22"/>
  <c r="B6" i="22"/>
  <c r="C6" i="22"/>
  <c r="D6" i="22"/>
  <c r="E6" i="22"/>
  <c r="F6" i="22"/>
  <c r="B7" i="22"/>
  <c r="C7" i="22"/>
  <c r="D7" i="22"/>
  <c r="E7" i="22"/>
  <c r="F7" i="22"/>
  <c r="B8" i="22"/>
  <c r="C8" i="22"/>
  <c r="D8" i="22"/>
  <c r="E8" i="22"/>
  <c r="F8" i="22"/>
  <c r="B9" i="22"/>
  <c r="C9" i="22"/>
  <c r="D9" i="22"/>
  <c r="E9" i="22"/>
  <c r="F9" i="22"/>
  <c r="B10" i="22"/>
  <c r="C10" i="22"/>
  <c r="D10" i="22"/>
  <c r="E10" i="22"/>
  <c r="F10" i="22"/>
  <c r="B11" i="22"/>
  <c r="C11" i="22"/>
  <c r="D11" i="22"/>
  <c r="E11" i="22"/>
  <c r="F11" i="22"/>
  <c r="B12" i="22"/>
  <c r="C12" i="22"/>
  <c r="D12" i="22"/>
  <c r="E12" i="22"/>
  <c r="F12" i="22"/>
  <c r="B13" i="22"/>
  <c r="C13" i="22"/>
  <c r="D13" i="22"/>
  <c r="E13" i="22"/>
  <c r="F13" i="22"/>
  <c r="B14" i="22"/>
  <c r="C14" i="22"/>
  <c r="D14" i="22"/>
  <c r="E14" i="22"/>
  <c r="F14" i="22"/>
  <c r="B15" i="22"/>
  <c r="C15" i="22"/>
  <c r="D15" i="22"/>
  <c r="E15" i="22"/>
  <c r="F15" i="22"/>
  <c r="B16" i="22"/>
  <c r="C16" i="22"/>
  <c r="D16" i="22"/>
  <c r="E16" i="22"/>
  <c r="F16" i="22"/>
  <c r="B17" i="22"/>
  <c r="C17" i="22"/>
  <c r="D17" i="22"/>
  <c r="E17" i="22"/>
  <c r="F17" i="22"/>
  <c r="B3" i="23"/>
  <c r="C3" i="23"/>
  <c r="D3" i="23"/>
  <c r="E3" i="23"/>
  <c r="F3" i="23"/>
  <c r="B4" i="23"/>
  <c r="C4" i="23"/>
  <c r="D4" i="23"/>
  <c r="E4" i="23"/>
  <c r="F4" i="23"/>
  <c r="B5" i="23"/>
  <c r="C5" i="23"/>
  <c r="D5" i="23"/>
  <c r="E5" i="23"/>
  <c r="F5" i="23"/>
  <c r="B6" i="23"/>
  <c r="C6" i="23"/>
  <c r="D6" i="23"/>
  <c r="E6" i="23"/>
  <c r="F6" i="23"/>
  <c r="B7" i="23"/>
  <c r="C7" i="23"/>
  <c r="D7" i="23"/>
  <c r="E7" i="23"/>
  <c r="F7" i="23"/>
  <c r="B8" i="23"/>
  <c r="C8" i="23"/>
  <c r="D8" i="23"/>
  <c r="E8" i="23"/>
  <c r="F8" i="23"/>
  <c r="B9" i="23"/>
  <c r="C9" i="23"/>
  <c r="D9" i="23"/>
  <c r="E9" i="23"/>
  <c r="F9" i="23"/>
  <c r="B10" i="23"/>
  <c r="C10" i="23"/>
  <c r="D10" i="23"/>
  <c r="E10" i="23"/>
  <c r="F10" i="23"/>
  <c r="B11" i="23"/>
  <c r="C11" i="23"/>
  <c r="D11" i="23"/>
  <c r="E11" i="23"/>
  <c r="F11" i="23"/>
  <c r="B12" i="23"/>
  <c r="C12" i="23"/>
  <c r="D12" i="23"/>
  <c r="E12" i="23"/>
  <c r="F12" i="23"/>
  <c r="B13" i="23"/>
  <c r="C13" i="23"/>
  <c r="D13" i="23"/>
  <c r="E13" i="23"/>
  <c r="F13" i="23"/>
  <c r="B14" i="23"/>
  <c r="C14" i="23"/>
  <c r="D14" i="23"/>
  <c r="E14" i="23"/>
  <c r="F14" i="23"/>
  <c r="B15" i="23"/>
  <c r="C15" i="23"/>
  <c r="D15" i="23"/>
  <c r="E15" i="23"/>
  <c r="F15" i="23"/>
  <c r="B16" i="23"/>
  <c r="C16" i="23"/>
  <c r="D16" i="23"/>
  <c r="E16" i="23"/>
  <c r="F16" i="23"/>
  <c r="B17" i="23"/>
  <c r="C17" i="23"/>
  <c r="D17" i="23"/>
  <c r="E17" i="23"/>
  <c r="F17" i="23"/>
  <c r="B3" i="24"/>
  <c r="C3" i="24"/>
  <c r="D3" i="24"/>
  <c r="E3" i="24"/>
  <c r="F3" i="24"/>
  <c r="B4" i="24"/>
  <c r="C4" i="24"/>
  <c r="D4" i="24"/>
  <c r="E4" i="24"/>
  <c r="F4" i="24"/>
  <c r="B5" i="24"/>
  <c r="C5" i="24"/>
  <c r="D5" i="24"/>
  <c r="E5" i="24"/>
  <c r="F5" i="24"/>
  <c r="B6" i="24"/>
  <c r="C6" i="24"/>
  <c r="D6" i="24"/>
  <c r="E6" i="24"/>
  <c r="F6" i="24"/>
  <c r="B7" i="24"/>
  <c r="C7" i="24"/>
  <c r="D7" i="24"/>
  <c r="E7" i="24"/>
  <c r="F7" i="24"/>
  <c r="B8" i="24"/>
  <c r="C8" i="24"/>
  <c r="D8" i="24"/>
  <c r="E8" i="24"/>
  <c r="F8" i="24"/>
  <c r="B9" i="24"/>
  <c r="C9" i="24"/>
  <c r="D9" i="24"/>
  <c r="E9" i="24"/>
  <c r="F9" i="24"/>
  <c r="B10" i="24"/>
  <c r="C10" i="24"/>
  <c r="D10" i="24"/>
  <c r="E10" i="24"/>
  <c r="F10" i="24"/>
  <c r="B11" i="24"/>
  <c r="C11" i="24"/>
  <c r="D11" i="24"/>
  <c r="E11" i="24"/>
  <c r="F11" i="24"/>
  <c r="B12" i="24"/>
  <c r="C12" i="24"/>
  <c r="D12" i="24"/>
  <c r="E12" i="24"/>
  <c r="F12" i="24"/>
  <c r="B13" i="24"/>
  <c r="C13" i="24"/>
  <c r="D13" i="24"/>
  <c r="E13" i="24"/>
  <c r="F13" i="24"/>
  <c r="B14" i="24"/>
  <c r="C14" i="24"/>
  <c r="D14" i="24"/>
  <c r="E14" i="24"/>
  <c r="F14" i="24"/>
  <c r="B15" i="24"/>
  <c r="C15" i="24"/>
  <c r="D15" i="24"/>
  <c r="E15" i="24"/>
  <c r="F15" i="24"/>
  <c r="B16" i="24"/>
  <c r="C16" i="24"/>
  <c r="D16" i="24"/>
  <c r="E16" i="24"/>
  <c r="F16" i="24"/>
  <c r="B17" i="24"/>
  <c r="C17" i="24"/>
  <c r="D17" i="24"/>
  <c r="E17" i="24"/>
  <c r="F17" i="24"/>
  <c r="B3" i="25"/>
  <c r="C3" i="25"/>
  <c r="D3" i="25"/>
  <c r="E3" i="25"/>
  <c r="F3" i="25"/>
  <c r="B4" i="25"/>
  <c r="C4" i="25"/>
  <c r="D4" i="25"/>
  <c r="E4" i="25"/>
  <c r="F4" i="25"/>
  <c r="B5" i="25"/>
  <c r="C5" i="25"/>
  <c r="D5" i="25"/>
  <c r="E5" i="25"/>
  <c r="F5" i="25"/>
  <c r="B6" i="25"/>
  <c r="C6" i="25"/>
  <c r="D6" i="25"/>
  <c r="E6" i="25"/>
  <c r="F6" i="25"/>
  <c r="B7" i="25"/>
  <c r="C7" i="25"/>
  <c r="D7" i="25"/>
  <c r="E7" i="25"/>
  <c r="F7" i="25"/>
  <c r="B8" i="25"/>
  <c r="C8" i="25"/>
  <c r="D8" i="25"/>
  <c r="E8" i="25"/>
  <c r="F8" i="25"/>
  <c r="B9" i="25"/>
  <c r="C9" i="25"/>
  <c r="D9" i="25"/>
  <c r="E9" i="25"/>
  <c r="F9" i="25"/>
  <c r="B10" i="25"/>
  <c r="C10" i="25"/>
  <c r="D10" i="25"/>
  <c r="E10" i="25"/>
  <c r="F10" i="25"/>
  <c r="B11" i="25"/>
  <c r="C11" i="25"/>
  <c r="D11" i="25"/>
  <c r="E11" i="25"/>
  <c r="F11" i="25"/>
  <c r="B12" i="25"/>
  <c r="C12" i="25"/>
  <c r="D12" i="25"/>
  <c r="E12" i="25"/>
  <c r="F12" i="25"/>
  <c r="B13" i="25"/>
  <c r="C13" i="25"/>
  <c r="D13" i="25"/>
  <c r="E13" i="25"/>
  <c r="F13" i="25"/>
  <c r="B14" i="25"/>
  <c r="C14" i="25"/>
  <c r="D14" i="25"/>
  <c r="E14" i="25"/>
  <c r="F14" i="25"/>
  <c r="B15" i="25"/>
  <c r="C15" i="25"/>
  <c r="D15" i="25"/>
  <c r="E15" i="25"/>
  <c r="F15" i="25"/>
  <c r="B16" i="25"/>
  <c r="C16" i="25"/>
  <c r="D16" i="25"/>
  <c r="E16" i="25"/>
  <c r="F16" i="25"/>
  <c r="B17" i="25"/>
  <c r="C17" i="25"/>
  <c r="D17" i="25"/>
  <c r="E17" i="25"/>
  <c r="F17" i="25"/>
  <c r="B3" i="26"/>
  <c r="C3" i="26"/>
  <c r="D3" i="26"/>
  <c r="E3" i="26"/>
  <c r="F3" i="26"/>
  <c r="B4" i="26"/>
  <c r="C4" i="26"/>
  <c r="D4" i="26"/>
  <c r="E4" i="26"/>
  <c r="F4" i="26"/>
  <c r="B5" i="26"/>
  <c r="C5" i="26"/>
  <c r="D5" i="26"/>
  <c r="E5" i="26"/>
  <c r="F5" i="26"/>
  <c r="B6" i="26"/>
  <c r="C6" i="26"/>
  <c r="D6" i="26"/>
  <c r="E6" i="26"/>
  <c r="F6" i="26"/>
  <c r="B7" i="26"/>
  <c r="C7" i="26"/>
  <c r="D7" i="26"/>
  <c r="E7" i="26"/>
  <c r="F7" i="26"/>
  <c r="B8" i="26"/>
  <c r="C8" i="26"/>
  <c r="D8" i="26"/>
  <c r="E8" i="26"/>
  <c r="F8" i="26"/>
  <c r="B9" i="26"/>
  <c r="C9" i="26"/>
  <c r="D9" i="26"/>
  <c r="E9" i="26"/>
  <c r="F9" i="26"/>
  <c r="B10" i="26"/>
  <c r="C10" i="26"/>
  <c r="D10" i="26"/>
  <c r="E10" i="26"/>
  <c r="F10" i="26"/>
  <c r="B11" i="26"/>
  <c r="C11" i="26"/>
  <c r="D11" i="26"/>
  <c r="E11" i="26"/>
  <c r="F11" i="26"/>
  <c r="B12" i="26"/>
  <c r="C12" i="26"/>
  <c r="D12" i="26"/>
  <c r="E12" i="26"/>
  <c r="F12" i="26"/>
  <c r="B13" i="26"/>
  <c r="C13" i="26"/>
  <c r="D13" i="26"/>
  <c r="E13" i="26"/>
  <c r="F13" i="26"/>
  <c r="B14" i="26"/>
  <c r="C14" i="26"/>
  <c r="D14" i="26"/>
  <c r="E14" i="26"/>
  <c r="F14" i="26"/>
  <c r="B15" i="26"/>
  <c r="C15" i="26"/>
  <c r="D15" i="26"/>
  <c r="E15" i="26"/>
  <c r="F15" i="26"/>
  <c r="B16" i="26"/>
  <c r="C16" i="26"/>
  <c r="D16" i="26"/>
  <c r="E16" i="26"/>
  <c r="F16" i="26"/>
  <c r="B17" i="26"/>
  <c r="C17" i="26"/>
  <c r="D17" i="26"/>
  <c r="E17" i="26"/>
  <c r="F17" i="26"/>
  <c r="B3" i="27"/>
  <c r="C3" i="27"/>
  <c r="D3" i="27"/>
  <c r="E3" i="27"/>
  <c r="F3" i="27"/>
  <c r="B4" i="27"/>
  <c r="C4" i="27"/>
  <c r="D4" i="27"/>
  <c r="E4" i="27"/>
  <c r="F4" i="27"/>
  <c r="B5" i="27"/>
  <c r="C5" i="27"/>
  <c r="D5" i="27"/>
  <c r="E5" i="27"/>
  <c r="F5" i="27"/>
  <c r="B6" i="27"/>
  <c r="C6" i="27"/>
  <c r="D6" i="27"/>
  <c r="E6" i="27"/>
  <c r="F6" i="27"/>
  <c r="B7" i="27"/>
  <c r="C7" i="27"/>
  <c r="D7" i="27"/>
  <c r="E7" i="27"/>
  <c r="F7" i="27"/>
  <c r="B8" i="27"/>
  <c r="C8" i="27"/>
  <c r="D8" i="27"/>
  <c r="E8" i="27"/>
  <c r="F8" i="27"/>
  <c r="B9" i="27"/>
  <c r="C9" i="27"/>
  <c r="D9" i="27"/>
  <c r="E9" i="27"/>
  <c r="F9" i="27"/>
  <c r="B10" i="27"/>
  <c r="C10" i="27"/>
  <c r="D10" i="27"/>
  <c r="E10" i="27"/>
  <c r="F10" i="27"/>
  <c r="B11" i="27"/>
  <c r="C11" i="27"/>
  <c r="D11" i="27"/>
  <c r="E11" i="27"/>
  <c r="F11" i="27"/>
  <c r="B12" i="27"/>
  <c r="C12" i="27"/>
  <c r="D12" i="27"/>
  <c r="E12" i="27"/>
  <c r="F12" i="27"/>
  <c r="B13" i="27"/>
  <c r="C13" i="27"/>
  <c r="D13" i="27"/>
  <c r="E13" i="27"/>
  <c r="F13" i="27"/>
  <c r="B14" i="27"/>
  <c r="C14" i="27"/>
  <c r="D14" i="27"/>
  <c r="E14" i="27"/>
  <c r="F14" i="27"/>
  <c r="B15" i="27"/>
  <c r="C15" i="27"/>
  <c r="D15" i="27"/>
  <c r="E15" i="27"/>
  <c r="F15" i="27"/>
  <c r="B16" i="27"/>
  <c r="C16" i="27"/>
  <c r="D16" i="27"/>
  <c r="E16" i="27"/>
  <c r="F16" i="27"/>
  <c r="B17" i="27"/>
  <c r="C17" i="27"/>
  <c r="D17" i="27"/>
  <c r="E17" i="27"/>
  <c r="F17" i="27"/>
  <c r="B3" i="28"/>
  <c r="C3" i="28"/>
  <c r="D3" i="28"/>
  <c r="E3" i="28"/>
  <c r="F3" i="28"/>
  <c r="B4" i="28"/>
  <c r="C4" i="28"/>
  <c r="D4" i="28"/>
  <c r="E4" i="28"/>
  <c r="F4" i="28"/>
  <c r="B5" i="28"/>
  <c r="C5" i="28"/>
  <c r="D5" i="28"/>
  <c r="E5" i="28"/>
  <c r="F5" i="28"/>
  <c r="B6" i="28"/>
  <c r="C6" i="28"/>
  <c r="D6" i="28"/>
  <c r="E6" i="28"/>
  <c r="F6" i="28"/>
  <c r="B7" i="28"/>
  <c r="C7" i="28"/>
  <c r="D7" i="28"/>
  <c r="E7" i="28"/>
  <c r="F7" i="28"/>
  <c r="B8" i="28"/>
  <c r="C8" i="28"/>
  <c r="D8" i="28"/>
  <c r="E8" i="28"/>
  <c r="F8" i="28"/>
  <c r="B9" i="28"/>
  <c r="C9" i="28"/>
  <c r="D9" i="28"/>
  <c r="E9" i="28"/>
  <c r="F9" i="28"/>
  <c r="B10" i="28"/>
  <c r="C10" i="28"/>
  <c r="D10" i="28"/>
  <c r="E10" i="28"/>
  <c r="F10" i="28"/>
  <c r="B11" i="28"/>
  <c r="C11" i="28"/>
  <c r="D11" i="28"/>
  <c r="E11" i="28"/>
  <c r="F11" i="28"/>
  <c r="B12" i="28"/>
  <c r="C12" i="28"/>
  <c r="D12" i="28"/>
  <c r="E12" i="28"/>
  <c r="F12" i="28"/>
  <c r="B13" i="28"/>
  <c r="C13" i="28"/>
  <c r="D13" i="28"/>
  <c r="E13" i="28"/>
  <c r="F13" i="28"/>
  <c r="B14" i="28"/>
  <c r="C14" i="28"/>
  <c r="D14" i="28"/>
  <c r="E14" i="28"/>
  <c r="F14" i="28"/>
  <c r="B15" i="28"/>
  <c r="C15" i="28"/>
  <c r="D15" i="28"/>
  <c r="E15" i="28"/>
  <c r="F15" i="28"/>
  <c r="B16" i="28"/>
  <c r="C16" i="28"/>
  <c r="D16" i="28"/>
  <c r="E16" i="28"/>
  <c r="F16" i="28"/>
  <c r="B17" i="28"/>
  <c r="C17" i="28"/>
  <c r="D17" i="28"/>
  <c r="E17" i="28"/>
  <c r="F17" i="28"/>
  <c r="B3" i="29"/>
  <c r="C3" i="29"/>
  <c r="D3" i="29"/>
  <c r="E3" i="29"/>
  <c r="F3" i="29"/>
  <c r="B4" i="29"/>
  <c r="C4" i="29"/>
  <c r="D4" i="29"/>
  <c r="E4" i="29"/>
  <c r="F4" i="29"/>
  <c r="B5" i="29"/>
  <c r="C5" i="29"/>
  <c r="D5" i="29"/>
  <c r="E5" i="29"/>
  <c r="F5" i="29"/>
  <c r="B6" i="29"/>
  <c r="C6" i="29"/>
  <c r="D6" i="29"/>
  <c r="E6" i="29"/>
  <c r="F6" i="29"/>
  <c r="B7" i="29"/>
  <c r="C7" i="29"/>
  <c r="D7" i="29"/>
  <c r="E7" i="29"/>
  <c r="F7" i="29"/>
  <c r="B8" i="29"/>
  <c r="C8" i="29"/>
  <c r="D8" i="29"/>
  <c r="E8" i="29"/>
  <c r="F8" i="29"/>
  <c r="B9" i="29"/>
  <c r="C9" i="29"/>
  <c r="D9" i="29"/>
  <c r="E9" i="29"/>
  <c r="F9" i="29"/>
  <c r="B10" i="29"/>
  <c r="C10" i="29"/>
  <c r="D10" i="29"/>
  <c r="E10" i="29"/>
  <c r="F10" i="29"/>
  <c r="B11" i="29"/>
  <c r="C11" i="29"/>
  <c r="D11" i="29"/>
  <c r="E11" i="29"/>
  <c r="F11" i="29"/>
  <c r="B12" i="29"/>
  <c r="C12" i="29"/>
  <c r="D12" i="29"/>
  <c r="E12" i="29"/>
  <c r="F12" i="29"/>
  <c r="B13" i="29"/>
  <c r="C13" i="29"/>
  <c r="D13" i="29"/>
  <c r="E13" i="29"/>
  <c r="F13" i="29"/>
  <c r="B14" i="29"/>
  <c r="C14" i="29"/>
  <c r="D14" i="29"/>
  <c r="E14" i="29"/>
  <c r="F14" i="29"/>
  <c r="B15" i="29"/>
  <c r="C15" i="29"/>
  <c r="D15" i="29"/>
  <c r="E15" i="29"/>
  <c r="F15" i="29"/>
  <c r="B16" i="29"/>
  <c r="C16" i="29"/>
  <c r="D16" i="29"/>
  <c r="E16" i="29"/>
  <c r="F16" i="29"/>
  <c r="B17" i="29"/>
  <c r="C17" i="29"/>
  <c r="D17" i="29"/>
  <c r="E17" i="29"/>
  <c r="F17" i="29"/>
  <c r="B3" i="30"/>
  <c r="C3" i="30"/>
  <c r="D3" i="30"/>
  <c r="E3" i="30"/>
  <c r="F3" i="30"/>
  <c r="B4" i="30"/>
  <c r="C4" i="30"/>
  <c r="D4" i="30"/>
  <c r="E4" i="30"/>
  <c r="F4" i="30"/>
  <c r="B5" i="30"/>
  <c r="C5" i="30"/>
  <c r="D5" i="30"/>
  <c r="E5" i="30"/>
  <c r="F5" i="30"/>
  <c r="B6" i="30"/>
  <c r="C6" i="30"/>
  <c r="D6" i="30"/>
  <c r="E6" i="30"/>
  <c r="F6" i="30"/>
  <c r="B7" i="30"/>
  <c r="C7" i="30"/>
  <c r="D7" i="30"/>
  <c r="E7" i="30"/>
  <c r="F7" i="30"/>
  <c r="B8" i="30"/>
  <c r="C8" i="30"/>
  <c r="D8" i="30"/>
  <c r="E8" i="30"/>
  <c r="F8" i="30"/>
  <c r="B9" i="30"/>
  <c r="C9" i="30"/>
  <c r="D9" i="30"/>
  <c r="E9" i="30"/>
  <c r="F9" i="30"/>
  <c r="B10" i="30"/>
  <c r="C10" i="30"/>
  <c r="D10" i="30"/>
  <c r="E10" i="30"/>
  <c r="F10" i="30"/>
  <c r="B11" i="30"/>
  <c r="C11" i="30"/>
  <c r="D11" i="30"/>
  <c r="E11" i="30"/>
  <c r="F11" i="30"/>
  <c r="B12" i="30"/>
  <c r="C12" i="30"/>
  <c r="D12" i="30"/>
  <c r="E12" i="30"/>
  <c r="F12" i="30"/>
  <c r="B13" i="30"/>
  <c r="C13" i="30"/>
  <c r="D13" i="30"/>
  <c r="E13" i="30"/>
  <c r="F13" i="30"/>
  <c r="B14" i="30"/>
  <c r="C14" i="30"/>
  <c r="D14" i="30"/>
  <c r="E14" i="30"/>
  <c r="F14" i="30"/>
  <c r="B15" i="30"/>
  <c r="C15" i="30"/>
  <c r="D15" i="30"/>
  <c r="E15" i="30"/>
  <c r="F15" i="30"/>
  <c r="B16" i="30"/>
  <c r="C16" i="30"/>
  <c r="D16" i="30"/>
  <c r="E16" i="30"/>
  <c r="F16" i="30"/>
  <c r="B17" i="30"/>
  <c r="C17" i="30"/>
  <c r="D17" i="30"/>
  <c r="E17" i="30"/>
  <c r="F17" i="30"/>
  <c r="B3" i="31"/>
  <c r="C3" i="31"/>
  <c r="D3" i="31"/>
  <c r="E3" i="31"/>
  <c r="F3" i="31"/>
  <c r="B4" i="31"/>
  <c r="C4" i="31"/>
  <c r="D4" i="31"/>
  <c r="E4" i="31"/>
  <c r="F4" i="31"/>
  <c r="B5" i="31"/>
  <c r="C5" i="31"/>
  <c r="D5" i="31"/>
  <c r="E5" i="31"/>
  <c r="F5" i="31"/>
  <c r="B6" i="31"/>
  <c r="C6" i="31"/>
  <c r="D6" i="31"/>
  <c r="E6" i="31"/>
  <c r="F6" i="31"/>
  <c r="B7" i="31"/>
  <c r="C7" i="31"/>
  <c r="D7" i="31"/>
  <c r="E7" i="31"/>
  <c r="F7" i="31"/>
  <c r="B8" i="31"/>
  <c r="C8" i="31"/>
  <c r="D8" i="31"/>
  <c r="E8" i="31"/>
  <c r="F8" i="31"/>
  <c r="B9" i="31"/>
  <c r="C9" i="31"/>
  <c r="D9" i="31"/>
  <c r="E9" i="31"/>
  <c r="F9" i="31"/>
  <c r="B10" i="31"/>
  <c r="C10" i="31"/>
  <c r="D10" i="31"/>
  <c r="E10" i="31"/>
  <c r="F10" i="31"/>
  <c r="B11" i="31"/>
  <c r="C11" i="31"/>
  <c r="D11" i="31"/>
  <c r="E11" i="31"/>
  <c r="F11" i="31"/>
  <c r="B12" i="31"/>
  <c r="C12" i="31"/>
  <c r="D12" i="31"/>
  <c r="E12" i="31"/>
  <c r="F12" i="31"/>
  <c r="B13" i="31"/>
  <c r="C13" i="31"/>
  <c r="D13" i="31"/>
  <c r="E13" i="31"/>
  <c r="F13" i="31"/>
  <c r="B14" i="31"/>
  <c r="C14" i="31"/>
  <c r="D14" i="31"/>
  <c r="E14" i="31"/>
  <c r="F14" i="31"/>
  <c r="B15" i="31"/>
  <c r="C15" i="31"/>
  <c r="D15" i="31"/>
  <c r="E15" i="31"/>
  <c r="F15" i="31"/>
  <c r="B16" i="31"/>
  <c r="C16" i="31"/>
  <c r="D16" i="31"/>
  <c r="E16" i="31"/>
  <c r="F16" i="31"/>
  <c r="B17" i="31"/>
  <c r="C17" i="31"/>
  <c r="D17" i="31"/>
  <c r="E17" i="31"/>
  <c r="F17" i="31"/>
  <c r="B3" i="32"/>
  <c r="C3" i="32"/>
  <c r="D3" i="32"/>
  <c r="E3" i="32"/>
  <c r="F3" i="32"/>
  <c r="B4" i="32"/>
  <c r="C4" i="32"/>
  <c r="D4" i="32"/>
  <c r="E4" i="32"/>
  <c r="F4" i="32"/>
  <c r="B5" i="32"/>
  <c r="C5" i="32"/>
  <c r="D5" i="32"/>
  <c r="E5" i="32"/>
  <c r="F5" i="32"/>
  <c r="B6" i="32"/>
  <c r="C6" i="32"/>
  <c r="D6" i="32"/>
  <c r="E6" i="32"/>
  <c r="F6" i="32"/>
  <c r="B7" i="32"/>
  <c r="C7" i="32"/>
  <c r="D7" i="32"/>
  <c r="E7" i="32"/>
  <c r="F7" i="32"/>
  <c r="B8" i="32"/>
  <c r="C8" i="32"/>
  <c r="D8" i="32"/>
  <c r="E8" i="32"/>
  <c r="F8" i="32"/>
  <c r="B9" i="32"/>
  <c r="C9" i="32"/>
  <c r="D9" i="32"/>
  <c r="E9" i="32"/>
  <c r="F9" i="32"/>
  <c r="B10" i="32"/>
  <c r="C10" i="32"/>
  <c r="D10" i="32"/>
  <c r="E10" i="32"/>
  <c r="F10" i="32"/>
  <c r="B11" i="32"/>
  <c r="C11" i="32"/>
  <c r="D11" i="32"/>
  <c r="E11" i="32"/>
  <c r="F11" i="32"/>
  <c r="B12" i="32"/>
  <c r="C12" i="32"/>
  <c r="D12" i="32"/>
  <c r="E12" i="32"/>
  <c r="F12" i="32"/>
  <c r="B13" i="32"/>
  <c r="C13" i="32"/>
  <c r="D13" i="32"/>
  <c r="E13" i="32"/>
  <c r="F13" i="32"/>
  <c r="B14" i="32"/>
  <c r="C14" i="32"/>
  <c r="D14" i="32"/>
  <c r="E14" i="32"/>
  <c r="F14" i="32"/>
  <c r="B15" i="32"/>
  <c r="C15" i="32"/>
  <c r="D15" i="32"/>
  <c r="E15" i="32"/>
  <c r="F15" i="32"/>
  <c r="B16" i="32"/>
  <c r="C16" i="32"/>
  <c r="D16" i="32"/>
  <c r="E16" i="32"/>
  <c r="F16" i="32"/>
  <c r="B17" i="32"/>
  <c r="C17" i="32"/>
  <c r="D17" i="32"/>
  <c r="E17" i="32"/>
  <c r="F17" i="32"/>
  <c r="B3" i="33"/>
  <c r="C3" i="33"/>
  <c r="D3" i="33"/>
  <c r="E3" i="33"/>
  <c r="F3" i="33"/>
  <c r="B4" i="33"/>
  <c r="C4" i="33"/>
  <c r="D4" i="33"/>
  <c r="E4" i="33"/>
  <c r="F4" i="33"/>
  <c r="B5" i="33"/>
  <c r="C5" i="33"/>
  <c r="D5" i="33"/>
  <c r="E5" i="33"/>
  <c r="F5" i="33"/>
  <c r="B6" i="33"/>
  <c r="C6" i="33"/>
  <c r="D6" i="33"/>
  <c r="E6" i="33"/>
  <c r="F6" i="33"/>
  <c r="B7" i="33"/>
  <c r="C7" i="33"/>
  <c r="D7" i="33"/>
  <c r="E7" i="33"/>
  <c r="F7" i="33"/>
  <c r="B8" i="33"/>
  <c r="C8" i="33"/>
  <c r="D8" i="33"/>
  <c r="E8" i="33"/>
  <c r="F8" i="33"/>
  <c r="B9" i="33"/>
  <c r="C9" i="33"/>
  <c r="D9" i="33"/>
  <c r="E9" i="33"/>
  <c r="F9" i="33"/>
  <c r="B10" i="33"/>
  <c r="C10" i="33"/>
  <c r="D10" i="33"/>
  <c r="E10" i="33"/>
  <c r="F10" i="33"/>
  <c r="B11" i="33"/>
  <c r="C11" i="33"/>
  <c r="D11" i="33"/>
  <c r="E11" i="33"/>
  <c r="F11" i="33"/>
  <c r="B12" i="33"/>
  <c r="C12" i="33"/>
  <c r="D12" i="33"/>
  <c r="E12" i="33"/>
  <c r="F12" i="33"/>
  <c r="B13" i="33"/>
  <c r="C13" i="33"/>
  <c r="D13" i="33"/>
  <c r="E13" i="33"/>
  <c r="F13" i="33"/>
  <c r="B14" i="33"/>
  <c r="C14" i="33"/>
  <c r="D14" i="33"/>
  <c r="E14" i="33"/>
  <c r="F14" i="33"/>
  <c r="B15" i="33"/>
  <c r="C15" i="33"/>
  <c r="D15" i="33"/>
  <c r="E15" i="33"/>
  <c r="F15" i="33"/>
  <c r="B16" i="33"/>
  <c r="C16" i="33"/>
  <c r="D16" i="33"/>
  <c r="E16" i="33"/>
  <c r="F16" i="33"/>
  <c r="B17" i="33"/>
  <c r="C17" i="33"/>
  <c r="D17" i="33"/>
  <c r="E17" i="33"/>
  <c r="F17" i="33"/>
  <c r="B3" i="34"/>
  <c r="C3" i="34"/>
  <c r="D3" i="34"/>
  <c r="E3" i="34"/>
  <c r="F3" i="34"/>
  <c r="B4" i="34"/>
  <c r="C4" i="34"/>
  <c r="D4" i="34"/>
  <c r="E4" i="34"/>
  <c r="F4" i="34"/>
  <c r="B5" i="34"/>
  <c r="C5" i="34"/>
  <c r="D5" i="34"/>
  <c r="E5" i="34"/>
  <c r="F5" i="34"/>
  <c r="B6" i="34"/>
  <c r="C6" i="34"/>
  <c r="D6" i="34"/>
  <c r="E6" i="34"/>
  <c r="F6" i="34"/>
  <c r="B7" i="34"/>
  <c r="C7" i="34"/>
  <c r="D7" i="34"/>
  <c r="E7" i="34"/>
  <c r="F7" i="34"/>
  <c r="B8" i="34"/>
  <c r="C8" i="34"/>
  <c r="D8" i="34"/>
  <c r="E8" i="34"/>
  <c r="F8" i="34"/>
  <c r="B9" i="34"/>
  <c r="C9" i="34"/>
  <c r="D9" i="34"/>
  <c r="E9" i="34"/>
  <c r="F9" i="34"/>
  <c r="B10" i="34"/>
  <c r="C10" i="34"/>
  <c r="D10" i="34"/>
  <c r="E10" i="34"/>
  <c r="F10" i="34"/>
  <c r="B11" i="34"/>
  <c r="C11" i="34"/>
  <c r="D11" i="34"/>
  <c r="E11" i="34"/>
  <c r="F11" i="34"/>
  <c r="B12" i="34"/>
  <c r="C12" i="34"/>
  <c r="D12" i="34"/>
  <c r="E12" i="34"/>
  <c r="F12" i="34"/>
  <c r="B13" i="34"/>
  <c r="C13" i="34"/>
  <c r="D13" i="34"/>
  <c r="E13" i="34"/>
  <c r="F13" i="34"/>
  <c r="B14" i="34"/>
  <c r="C14" i="34"/>
  <c r="D14" i="34"/>
  <c r="E14" i="34"/>
  <c r="F14" i="34"/>
  <c r="B15" i="34"/>
  <c r="C15" i="34"/>
  <c r="D15" i="34"/>
  <c r="E15" i="34"/>
  <c r="F15" i="34"/>
  <c r="B16" i="34"/>
  <c r="C16" i="34"/>
  <c r="D16" i="34"/>
  <c r="E16" i="34"/>
  <c r="F16" i="34"/>
  <c r="B17" i="34"/>
  <c r="C17" i="34"/>
  <c r="D17" i="34"/>
  <c r="E17" i="34"/>
  <c r="F17" i="34"/>
  <c r="B3" i="2"/>
  <c r="C3" i="2"/>
  <c r="D3" i="2"/>
  <c r="E3" i="2"/>
  <c r="F3" i="2"/>
  <c r="B4" i="2"/>
  <c r="C4" i="2"/>
  <c r="D4" i="2"/>
  <c r="E4" i="2"/>
  <c r="F4" i="2"/>
  <c r="B5" i="2"/>
  <c r="C5" i="2"/>
  <c r="D5" i="2"/>
  <c r="E5" i="2"/>
  <c r="F5" i="2"/>
  <c r="B6" i="2"/>
  <c r="C6" i="2"/>
  <c r="D6" i="2"/>
  <c r="E6" i="2"/>
  <c r="F6" i="2"/>
  <c r="B7" i="2"/>
  <c r="C7" i="2"/>
  <c r="D7" i="2"/>
  <c r="E7" i="2"/>
  <c r="F7" i="2"/>
  <c r="B8" i="2"/>
  <c r="C8" i="2"/>
  <c r="D8" i="2"/>
  <c r="E8" i="2"/>
  <c r="F8" i="2"/>
  <c r="B9" i="2"/>
  <c r="C9" i="2"/>
  <c r="D9" i="2"/>
  <c r="E9" i="2"/>
  <c r="F9" i="2"/>
  <c r="B10" i="2"/>
  <c r="C10" i="2"/>
  <c r="D10" i="2"/>
  <c r="E10" i="2"/>
  <c r="F10" i="2"/>
  <c r="B11" i="2"/>
  <c r="C11" i="2"/>
  <c r="D11" i="2"/>
  <c r="E11" i="2"/>
  <c r="F11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C2" i="3"/>
  <c r="D2" i="3"/>
  <c r="E2" i="3"/>
  <c r="F2" i="3"/>
  <c r="C2" i="4"/>
  <c r="D2" i="4"/>
  <c r="E2" i="4"/>
  <c r="F2" i="4"/>
  <c r="C2" i="5"/>
  <c r="D2" i="5"/>
  <c r="E2" i="5"/>
  <c r="F2" i="5"/>
  <c r="C2" i="6"/>
  <c r="D2" i="6"/>
  <c r="E2" i="6"/>
  <c r="F2" i="6"/>
  <c r="C2" i="10"/>
  <c r="D2" i="10"/>
  <c r="E2" i="10"/>
  <c r="F2" i="10"/>
  <c r="C2" i="11"/>
  <c r="D2" i="11"/>
  <c r="E2" i="11"/>
  <c r="F2" i="11"/>
  <c r="C2" i="7"/>
  <c r="D2" i="7"/>
  <c r="E2" i="7"/>
  <c r="F2" i="7"/>
  <c r="C2" i="8"/>
  <c r="D2" i="8"/>
  <c r="E2" i="8"/>
  <c r="F2" i="8"/>
  <c r="C2" i="9"/>
  <c r="D2" i="9"/>
  <c r="E2" i="9"/>
  <c r="F2" i="9"/>
  <c r="C2" i="12"/>
  <c r="D2" i="12"/>
  <c r="E2" i="12"/>
  <c r="F2" i="12"/>
  <c r="C2" i="13"/>
  <c r="D2" i="13"/>
  <c r="E2" i="13"/>
  <c r="F2" i="13"/>
  <c r="C2" i="14"/>
  <c r="D2" i="14"/>
  <c r="E2" i="14"/>
  <c r="F2" i="14"/>
  <c r="C2" i="15"/>
  <c r="D2" i="15"/>
  <c r="E2" i="15"/>
  <c r="F2" i="15"/>
  <c r="C2" i="16"/>
  <c r="D2" i="16"/>
  <c r="E2" i="16"/>
  <c r="F2" i="16"/>
  <c r="C2" i="17"/>
  <c r="D2" i="17"/>
  <c r="E2" i="17"/>
  <c r="F2" i="17"/>
  <c r="C2" i="18"/>
  <c r="D2" i="18"/>
  <c r="E2" i="18"/>
  <c r="F2" i="18"/>
  <c r="C2" i="19"/>
  <c r="D2" i="19"/>
  <c r="E2" i="19"/>
  <c r="F2" i="19"/>
  <c r="C2" i="20"/>
  <c r="D2" i="20"/>
  <c r="E2" i="20"/>
  <c r="F2" i="20"/>
  <c r="C2" i="21"/>
  <c r="D2" i="21"/>
  <c r="E2" i="21"/>
  <c r="F2" i="21"/>
  <c r="C2" i="22"/>
  <c r="D2" i="22"/>
  <c r="E2" i="22"/>
  <c r="F2" i="22"/>
  <c r="C2" i="23"/>
  <c r="D2" i="23"/>
  <c r="E2" i="23"/>
  <c r="F2" i="23"/>
  <c r="C2" i="24"/>
  <c r="D2" i="24"/>
  <c r="E2" i="24"/>
  <c r="F2" i="24"/>
  <c r="C2" i="25"/>
  <c r="D2" i="25"/>
  <c r="E2" i="25"/>
  <c r="F2" i="25"/>
  <c r="C2" i="26"/>
  <c r="D2" i="26"/>
  <c r="E2" i="26"/>
  <c r="F2" i="26"/>
  <c r="C2" i="27"/>
  <c r="D2" i="27"/>
  <c r="E2" i="27"/>
  <c r="F2" i="27"/>
  <c r="C2" i="28"/>
  <c r="D2" i="28"/>
  <c r="E2" i="28"/>
  <c r="F2" i="28"/>
  <c r="C2" i="29"/>
  <c r="D2" i="29"/>
  <c r="E2" i="29"/>
  <c r="F2" i="29"/>
  <c r="C2" i="30"/>
  <c r="D2" i="30"/>
  <c r="E2" i="30"/>
  <c r="F2" i="30"/>
  <c r="C2" i="31"/>
  <c r="D2" i="31"/>
  <c r="E2" i="31"/>
  <c r="F2" i="31"/>
  <c r="C2" i="32"/>
  <c r="D2" i="32"/>
  <c r="E2" i="32"/>
  <c r="F2" i="32"/>
  <c r="C2" i="33"/>
  <c r="D2" i="33"/>
  <c r="E2" i="33"/>
  <c r="F2" i="33"/>
  <c r="C2" i="34"/>
  <c r="D2" i="34"/>
  <c r="E2" i="34"/>
  <c r="F2" i="34"/>
  <c r="C2" i="2"/>
  <c r="D2" i="2"/>
  <c r="E2" i="2"/>
  <c r="F2" i="2"/>
  <c r="B2" i="34" l="1"/>
  <c r="B2" i="33"/>
  <c r="B2" i="32"/>
  <c r="B2" i="31"/>
  <c r="B2" i="30"/>
  <c r="B2" i="29"/>
  <c r="B2" i="28"/>
  <c r="B2" i="27"/>
  <c r="B2" i="26"/>
  <c r="B2" i="25"/>
  <c r="B2" i="24"/>
  <c r="B2" i="23"/>
  <c r="B2" i="22"/>
  <c r="B2" i="21"/>
  <c r="B2" i="20"/>
  <c r="B2" i="19"/>
  <c r="B2" i="18"/>
  <c r="B2" i="17"/>
  <c r="B2" i="16"/>
  <c r="B2" i="15"/>
  <c r="B2" i="14"/>
  <c r="B2" i="13"/>
  <c r="B2" i="12"/>
  <c r="B2" i="9"/>
  <c r="B2" i="8"/>
  <c r="B2" i="7"/>
  <c r="B2" i="11"/>
  <c r="B2" i="10"/>
  <c r="B2" i="6"/>
  <c r="B2" i="5"/>
  <c r="B2" i="4"/>
  <c r="B2" i="3"/>
  <c r="B2" i="2"/>
</calcChain>
</file>

<file path=xl/sharedStrings.xml><?xml version="1.0" encoding="utf-8"?>
<sst xmlns="http://schemas.openxmlformats.org/spreadsheetml/2006/main" count="773" uniqueCount="40">
  <si>
    <t>Año</t>
  </si>
  <si>
    <t>Entidad Federativa</t>
  </si>
  <si>
    <t>Nacional</t>
  </si>
  <si>
    <t>NE</t>
  </si>
  <si>
    <t>Total</t>
  </si>
  <si>
    <t>Aguascalientes</t>
  </si>
  <si>
    <t>Baja California</t>
  </si>
  <si>
    <t>Baja California Sur</t>
  </si>
  <si>
    <t>Campeche</t>
  </si>
  <si>
    <t>Colima</t>
  </si>
  <si>
    <t>Chiapas</t>
  </si>
  <si>
    <t>Chihuahua</t>
  </si>
  <si>
    <t>Durango</t>
  </si>
  <si>
    <t>Guanajuato</t>
  </si>
  <si>
    <t>Guerrero</t>
  </si>
  <si>
    <t>Hidalgo</t>
  </si>
  <si>
    <t>Jalisco</t>
  </si>
  <si>
    <t>México</t>
  </si>
  <si>
    <t>Morelos</t>
  </si>
  <si>
    <t>Nayarit</t>
  </si>
  <si>
    <t>Nuevo León</t>
  </si>
  <si>
    <t>Oaxaca</t>
  </si>
  <si>
    <t>Puebla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</si>
  <si>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</si>
  <si>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</si>
  <si>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</si>
  <si>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</si>
  <si>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</si>
  <si>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</si>
  <si>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</si>
  <si>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Yucatán</t>
  </si>
  <si>
    <t>Zacatecas</t>
  </si>
  <si>
    <t>CDMX</t>
  </si>
  <si>
    <t>Coahuila</t>
  </si>
  <si>
    <t>Michoacán</t>
  </si>
  <si>
    <t>Querétaro</t>
  </si>
  <si>
    <t>Veracruz</t>
  </si>
  <si>
    <t>Hombre</t>
  </si>
  <si>
    <t>Mujer</t>
  </si>
  <si>
    <t>Se Ignora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</si>
</sst>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D2449"/>
        <bgColor indexed="64"/>
      </patternFill>
    </fill>
    <fill>
      <patternFill patternType="solid">
        <fgColor rgb="FFD4C19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4" fontId="2" fillId="0" borderId="1" xfId="0" applyNumberFormat="1" applyFont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3"/>
  <sheetViews>
    <sheetView tabSelected="1" zoomScale="84" zoomScaleNormal="84" workbookViewId="0">
      <pane ySplit="1" topLeftCell="A2" activePane="bottomLeft" state="frozen"/>
      <selection activeCell="F16" sqref="F16"/>
      <selection pane="bottomLeft" activeCell="C2" sqref="C2:G2"/>
    </sheetView>
  </sheetViews>
  <sheetFormatPr baseColWidth="10" defaultColWidth="11.42578125" defaultRowHeight="14.25" x14ac:dyDescent="0.2"/>
  <cols>
    <col min="1" max="1" width="11.42578125" style="3" customWidth="1"/>
    <col min="2" max="2" width="23.85546875" style="3" customWidth="1"/>
    <col min="3" max="3" width="16.42578125" style="5" customWidth="1"/>
    <col min="4" max="4" width="18.28515625" style="2" customWidth="1"/>
    <col min="5" max="6" width="14.28515625" style="2" customWidth="1"/>
    <col min="7" max="7" width="18.85546875" style="2" customWidth="1"/>
    <col min="8" max="16384" width="11.42578125" style="4"/>
  </cols>
  <sheetData>
    <row r="1" spans="1:7" x14ac:dyDescent="0.2">
      <c r="A1" s="1" t="s">
        <v>0</v>
      </c>
      <c r="B1" s="1" t="s">
        <v>1</v>
      </c>
      <c r="C1" s="1" t="s">
        <v>37</v>
      </c>
      <c r="D1" s="1" t="s">
        <v>38</v>
      </c>
      <c r="E1" s="1" t="s">
        <v>3</v>
      </c>
      <c r="F1" s="1" t="s">
        <v>39</v>
      </c>
      <c r="G1" s="1" t="s">
        <v>4</v>
      </c>
    </row>
    <row r="2" spans="1:7" x14ac:dyDescent="0.2">
      <c r="A2" s="9">
        <v>2024</v>
      </c>
      <c r="B2" s="7" t="s">
        <v>2</v>
      </c>
      <c r="C2" s="10">
        <v>219472</v>
      </c>
      <c r="D2" s="10">
        <v>212165</v>
      </c>
      <c r="E2" s="10">
        <v>110</v>
      </c>
      <c r="F2" s="10">
        <v>0</v>
      </c>
      <c r="G2" s="10">
        <v>431747</v>
      </c>
    </row>
    <row r="3" spans="1:7" x14ac:dyDescent="0.2">
      <c r="A3" s="8">
        <v>2024</v>
      </c>
      <c r="B3" s="6" t="s">
        <v>5</v>
      </c>
      <c r="C3" s="11">
        <v>2258</v>
      </c>
      <c r="D3" s="11">
        <v>2242</v>
      </c>
      <c r="E3" s="11">
        <v>0</v>
      </c>
      <c r="F3" s="11">
        <v>0</v>
      </c>
      <c r="G3" s="11">
        <v>4500</v>
      </c>
    </row>
    <row r="4" spans="1:7" x14ac:dyDescent="0.2">
      <c r="A4" s="8">
        <v>2024</v>
      </c>
      <c r="B4" s="6" t="s">
        <v>6</v>
      </c>
      <c r="C4" s="11">
        <v>6101</v>
      </c>
      <c r="D4" s="11">
        <v>5963</v>
      </c>
      <c r="E4" s="11">
        <v>2</v>
      </c>
      <c r="F4" s="11">
        <v>0</v>
      </c>
      <c r="G4" s="11">
        <v>12066</v>
      </c>
    </row>
    <row r="5" spans="1:7" x14ac:dyDescent="0.2">
      <c r="A5" s="8">
        <v>2024</v>
      </c>
      <c r="B5" s="6" t="s">
        <v>7</v>
      </c>
      <c r="C5" s="11">
        <v>1488</v>
      </c>
      <c r="D5" s="11">
        <v>1468</v>
      </c>
      <c r="E5" s="11">
        <v>0</v>
      </c>
      <c r="F5" s="11">
        <v>0</v>
      </c>
      <c r="G5" s="11">
        <v>2956</v>
      </c>
    </row>
    <row r="6" spans="1:7" x14ac:dyDescent="0.2">
      <c r="A6" s="8">
        <v>2024</v>
      </c>
      <c r="B6" s="6" t="s">
        <v>8</v>
      </c>
      <c r="C6" s="11">
        <v>1574</v>
      </c>
      <c r="D6" s="11">
        <v>1564</v>
      </c>
      <c r="E6" s="11">
        <v>3</v>
      </c>
      <c r="F6" s="11">
        <v>0</v>
      </c>
      <c r="G6" s="11">
        <v>3141</v>
      </c>
    </row>
    <row r="7" spans="1:7" x14ac:dyDescent="0.2">
      <c r="A7" s="8">
        <v>2024</v>
      </c>
      <c r="B7" s="6" t="s">
        <v>33</v>
      </c>
      <c r="C7" s="11">
        <v>6143</v>
      </c>
      <c r="D7" s="11">
        <v>5925</v>
      </c>
      <c r="E7" s="11">
        <v>1</v>
      </c>
      <c r="F7" s="11">
        <v>0</v>
      </c>
      <c r="G7" s="11">
        <v>12069</v>
      </c>
    </row>
    <row r="8" spans="1:7" x14ac:dyDescent="0.2">
      <c r="A8" s="8">
        <v>2024</v>
      </c>
      <c r="B8" s="6" t="s">
        <v>9</v>
      </c>
      <c r="C8" s="11">
        <v>1139</v>
      </c>
      <c r="D8" s="11">
        <v>1138</v>
      </c>
      <c r="E8" s="11">
        <v>0</v>
      </c>
      <c r="F8" s="11">
        <v>0</v>
      </c>
      <c r="G8" s="11">
        <v>2277</v>
      </c>
    </row>
    <row r="9" spans="1:7" x14ac:dyDescent="0.2">
      <c r="A9" s="8">
        <v>2024</v>
      </c>
      <c r="B9" s="6" t="s">
        <v>10</v>
      </c>
      <c r="C9" s="11">
        <v>10207</v>
      </c>
      <c r="D9" s="11">
        <v>9917</v>
      </c>
      <c r="E9" s="11">
        <v>10</v>
      </c>
      <c r="F9" s="11">
        <v>0</v>
      </c>
      <c r="G9" s="11">
        <v>20134</v>
      </c>
    </row>
    <row r="10" spans="1:7" x14ac:dyDescent="0.2">
      <c r="A10" s="8">
        <v>2024</v>
      </c>
      <c r="B10" s="6" t="s">
        <v>11</v>
      </c>
      <c r="C10" s="11">
        <v>6937</v>
      </c>
      <c r="D10" s="11">
        <v>6539</v>
      </c>
      <c r="E10" s="11">
        <v>3</v>
      </c>
      <c r="F10" s="11">
        <v>0</v>
      </c>
      <c r="G10" s="11">
        <v>13479</v>
      </c>
    </row>
    <row r="11" spans="1:7" x14ac:dyDescent="0.2">
      <c r="A11" s="8">
        <v>2024</v>
      </c>
      <c r="B11" s="6" t="s">
        <v>32</v>
      </c>
      <c r="C11" s="11">
        <v>12062</v>
      </c>
      <c r="D11" s="11">
        <v>11737</v>
      </c>
      <c r="E11" s="11">
        <v>5</v>
      </c>
      <c r="F11" s="11">
        <v>0</v>
      </c>
      <c r="G11" s="11">
        <v>23804</v>
      </c>
    </row>
    <row r="12" spans="1:7" x14ac:dyDescent="0.2">
      <c r="A12" s="8">
        <v>2024</v>
      </c>
      <c r="B12" s="6" t="s">
        <v>12</v>
      </c>
      <c r="C12" s="11">
        <v>3688</v>
      </c>
      <c r="D12" s="11">
        <v>3589</v>
      </c>
      <c r="E12" s="11">
        <v>2</v>
      </c>
      <c r="F12" s="11">
        <v>0</v>
      </c>
      <c r="G12" s="11">
        <v>7279</v>
      </c>
    </row>
    <row r="13" spans="1:7" x14ac:dyDescent="0.2">
      <c r="A13" s="8">
        <v>2024</v>
      </c>
      <c r="B13" s="6" t="s">
        <v>13</v>
      </c>
      <c r="C13" s="11">
        <v>12262</v>
      </c>
      <c r="D13" s="11">
        <v>11949</v>
      </c>
      <c r="E13" s="11">
        <v>4</v>
      </c>
      <c r="F13" s="11">
        <v>0</v>
      </c>
      <c r="G13" s="11">
        <v>24215</v>
      </c>
    </row>
    <row r="14" spans="1:7" x14ac:dyDescent="0.2">
      <c r="A14" s="8">
        <v>2024</v>
      </c>
      <c r="B14" s="6" t="s">
        <v>14</v>
      </c>
      <c r="C14" s="11">
        <v>6092</v>
      </c>
      <c r="D14" s="11">
        <v>5941</v>
      </c>
      <c r="E14" s="11">
        <v>23</v>
      </c>
      <c r="F14" s="11">
        <v>0</v>
      </c>
      <c r="G14" s="11">
        <v>12056</v>
      </c>
    </row>
    <row r="15" spans="1:7" x14ac:dyDescent="0.2">
      <c r="A15" s="8">
        <v>2024</v>
      </c>
      <c r="B15" s="6" t="s">
        <v>15</v>
      </c>
      <c r="C15" s="11">
        <v>4948</v>
      </c>
      <c r="D15" s="11">
        <v>4733</v>
      </c>
      <c r="E15" s="11">
        <v>4</v>
      </c>
      <c r="F15" s="11">
        <v>0</v>
      </c>
      <c r="G15" s="11">
        <v>9685</v>
      </c>
    </row>
    <row r="16" spans="1:7" x14ac:dyDescent="0.2">
      <c r="A16" s="8">
        <v>2024</v>
      </c>
      <c r="B16" s="6" t="s">
        <v>16</v>
      </c>
      <c r="C16" s="11">
        <v>15405</v>
      </c>
      <c r="D16" s="11">
        <v>14960</v>
      </c>
      <c r="E16" s="11">
        <v>8</v>
      </c>
      <c r="F16" s="11">
        <v>0</v>
      </c>
      <c r="G16" s="11">
        <v>30373</v>
      </c>
    </row>
    <row r="17" spans="1:7" x14ac:dyDescent="0.2">
      <c r="A17" s="8">
        <v>2024</v>
      </c>
      <c r="B17" s="6" t="s">
        <v>17</v>
      </c>
      <c r="C17" s="11">
        <v>29376</v>
      </c>
      <c r="D17" s="11">
        <v>28574</v>
      </c>
      <c r="E17" s="11">
        <v>13</v>
      </c>
      <c r="F17" s="11">
        <v>0</v>
      </c>
      <c r="G17" s="11">
        <v>57963</v>
      </c>
    </row>
    <row r="18" spans="1:7" x14ac:dyDescent="0.2">
      <c r="A18" s="8">
        <v>2024</v>
      </c>
      <c r="B18" s="6" t="s">
        <v>34</v>
      </c>
      <c r="C18" s="11">
        <v>8973</v>
      </c>
      <c r="D18" s="11">
        <v>8540</v>
      </c>
      <c r="E18" s="11">
        <v>3</v>
      </c>
      <c r="F18" s="11">
        <v>0</v>
      </c>
      <c r="G18" s="11">
        <v>17516</v>
      </c>
    </row>
    <row r="19" spans="1:7" x14ac:dyDescent="0.2">
      <c r="A19" s="8">
        <v>2024</v>
      </c>
      <c r="B19" s="6" t="s">
        <v>18</v>
      </c>
      <c r="C19" s="11">
        <v>3195</v>
      </c>
      <c r="D19" s="11">
        <v>3028</v>
      </c>
      <c r="E19" s="11">
        <v>0</v>
      </c>
      <c r="F19" s="11">
        <v>0</v>
      </c>
      <c r="G19" s="11">
        <v>6223</v>
      </c>
    </row>
    <row r="20" spans="1:7" x14ac:dyDescent="0.2">
      <c r="A20" s="8">
        <v>2024</v>
      </c>
      <c r="B20" s="6" t="s">
        <v>19</v>
      </c>
      <c r="C20" s="11">
        <v>2202</v>
      </c>
      <c r="D20" s="11">
        <v>2101</v>
      </c>
      <c r="E20" s="11">
        <v>0</v>
      </c>
      <c r="F20" s="11">
        <v>0</v>
      </c>
      <c r="G20" s="11">
        <v>4303</v>
      </c>
    </row>
    <row r="21" spans="1:7" x14ac:dyDescent="0.2">
      <c r="A21" s="8">
        <v>2024</v>
      </c>
      <c r="B21" s="6" t="s">
        <v>20</v>
      </c>
      <c r="C21" s="11">
        <v>10136</v>
      </c>
      <c r="D21" s="11">
        <v>9807</v>
      </c>
      <c r="E21" s="11">
        <v>3</v>
      </c>
      <c r="F21" s="11">
        <v>0</v>
      </c>
      <c r="G21" s="11">
        <v>19946</v>
      </c>
    </row>
    <row r="22" spans="1:7" x14ac:dyDescent="0.2">
      <c r="A22" s="8">
        <v>2024</v>
      </c>
      <c r="B22" s="6" t="s">
        <v>21</v>
      </c>
      <c r="C22" s="11">
        <v>6548</v>
      </c>
      <c r="D22" s="11">
        <v>6394</v>
      </c>
      <c r="E22" s="11">
        <v>5</v>
      </c>
      <c r="F22" s="11">
        <v>0</v>
      </c>
      <c r="G22" s="11">
        <v>12947</v>
      </c>
    </row>
    <row r="23" spans="1:7" x14ac:dyDescent="0.2">
      <c r="A23" s="8">
        <v>2024</v>
      </c>
      <c r="B23" s="6" t="s">
        <v>22</v>
      </c>
      <c r="C23" s="11">
        <v>13843</v>
      </c>
      <c r="D23" s="11">
        <v>13383</v>
      </c>
      <c r="E23" s="11">
        <v>0</v>
      </c>
      <c r="F23" s="11">
        <v>0</v>
      </c>
      <c r="G23" s="11">
        <v>27226</v>
      </c>
    </row>
    <row r="24" spans="1:7" x14ac:dyDescent="0.2">
      <c r="A24" s="8">
        <v>2024</v>
      </c>
      <c r="B24" s="6" t="s">
        <v>35</v>
      </c>
      <c r="C24" s="11">
        <v>4477</v>
      </c>
      <c r="D24" s="11">
        <v>4402</v>
      </c>
      <c r="E24" s="11">
        <v>1</v>
      </c>
      <c r="F24" s="11">
        <v>0</v>
      </c>
      <c r="G24" s="11">
        <v>8880</v>
      </c>
    </row>
    <row r="25" spans="1:7" x14ac:dyDescent="0.2">
      <c r="A25" s="8">
        <v>2024</v>
      </c>
      <c r="B25" s="6" t="s">
        <v>23</v>
      </c>
      <c r="C25" s="11">
        <v>3157</v>
      </c>
      <c r="D25" s="11">
        <v>3149</v>
      </c>
      <c r="E25" s="11">
        <v>1</v>
      </c>
      <c r="F25" s="11">
        <v>0</v>
      </c>
      <c r="G25" s="11">
        <v>6307</v>
      </c>
    </row>
    <row r="26" spans="1:7" x14ac:dyDescent="0.2">
      <c r="A26" s="8">
        <v>2024</v>
      </c>
      <c r="B26" s="6" t="s">
        <v>24</v>
      </c>
      <c r="C26" s="11">
        <v>5403</v>
      </c>
      <c r="D26" s="11">
        <v>5212</v>
      </c>
      <c r="E26" s="11">
        <v>0</v>
      </c>
      <c r="F26" s="11">
        <v>0</v>
      </c>
      <c r="G26" s="11">
        <v>10615</v>
      </c>
    </row>
    <row r="27" spans="1:7" x14ac:dyDescent="0.2">
      <c r="A27" s="8">
        <v>2024</v>
      </c>
      <c r="B27" s="6" t="s">
        <v>25</v>
      </c>
      <c r="C27" s="11">
        <v>5655</v>
      </c>
      <c r="D27" s="11">
        <v>5164</v>
      </c>
      <c r="E27" s="11">
        <v>0</v>
      </c>
      <c r="F27" s="11">
        <v>0</v>
      </c>
      <c r="G27" s="11">
        <v>10819</v>
      </c>
    </row>
    <row r="28" spans="1:7" x14ac:dyDescent="0.2">
      <c r="A28" s="8">
        <v>2024</v>
      </c>
      <c r="B28" s="6" t="s">
        <v>26</v>
      </c>
      <c r="C28" s="11">
        <v>4797</v>
      </c>
      <c r="D28" s="11">
        <v>4589</v>
      </c>
      <c r="E28" s="11">
        <v>4</v>
      </c>
      <c r="F28" s="11">
        <v>0</v>
      </c>
      <c r="G28" s="11">
        <v>9390</v>
      </c>
    </row>
    <row r="29" spans="1:7" x14ac:dyDescent="0.2">
      <c r="A29" s="8">
        <v>2024</v>
      </c>
      <c r="B29" s="6" t="s">
        <v>27</v>
      </c>
      <c r="C29" s="11">
        <v>4268</v>
      </c>
      <c r="D29" s="11">
        <v>4177</v>
      </c>
      <c r="E29" s="11">
        <v>3</v>
      </c>
      <c r="F29" s="11">
        <v>0</v>
      </c>
      <c r="G29" s="11">
        <v>8448</v>
      </c>
    </row>
    <row r="30" spans="1:7" x14ac:dyDescent="0.2">
      <c r="A30" s="8">
        <v>2024</v>
      </c>
      <c r="B30" s="6" t="s">
        <v>28</v>
      </c>
      <c r="C30" s="11">
        <v>5948</v>
      </c>
      <c r="D30" s="11">
        <v>5540</v>
      </c>
      <c r="E30" s="11">
        <v>2</v>
      </c>
      <c r="F30" s="11">
        <v>0</v>
      </c>
      <c r="G30" s="11">
        <v>11490</v>
      </c>
    </row>
    <row r="31" spans="1:7" x14ac:dyDescent="0.2">
      <c r="A31" s="8">
        <v>2024</v>
      </c>
      <c r="B31" s="6" t="s">
        <v>29</v>
      </c>
      <c r="C31" s="11">
        <v>2832</v>
      </c>
      <c r="D31" s="11">
        <v>2707</v>
      </c>
      <c r="E31" s="11">
        <v>0</v>
      </c>
      <c r="F31" s="11">
        <v>0</v>
      </c>
      <c r="G31" s="11">
        <v>5539</v>
      </c>
    </row>
    <row r="32" spans="1:7" x14ac:dyDescent="0.2">
      <c r="A32" s="8">
        <v>2024</v>
      </c>
      <c r="B32" s="6" t="s">
        <v>36</v>
      </c>
      <c r="C32" s="11">
        <v>11752</v>
      </c>
      <c r="D32" s="11">
        <v>11325</v>
      </c>
      <c r="E32" s="11">
        <v>4</v>
      </c>
      <c r="F32" s="11">
        <v>0</v>
      </c>
      <c r="G32" s="11">
        <v>23081</v>
      </c>
    </row>
    <row r="33" spans="1:7" x14ac:dyDescent="0.2">
      <c r="A33" s="8">
        <v>2024</v>
      </c>
      <c r="B33" s="6" t="s">
        <v>30</v>
      </c>
      <c r="C33" s="11">
        <v>3462</v>
      </c>
      <c r="D33" s="11">
        <v>3325</v>
      </c>
      <c r="E33" s="11">
        <v>4</v>
      </c>
      <c r="F33" s="11">
        <v>0</v>
      </c>
      <c r="G33" s="11">
        <v>6791</v>
      </c>
    </row>
    <row r="34" spans="1:7" x14ac:dyDescent="0.2">
      <c r="A34" s="8">
        <v>2024</v>
      </c>
      <c r="B34" s="6" t="s">
        <v>31</v>
      </c>
      <c r="C34" s="11">
        <v>3144</v>
      </c>
      <c r="D34" s="11">
        <v>3083</v>
      </c>
      <c r="E34" s="11">
        <v>2</v>
      </c>
      <c r="F34" s="11">
        <v>0</v>
      </c>
      <c r="G34" s="11">
        <v>6229</v>
      </c>
    </row>
    <row r="35" spans="1:7" x14ac:dyDescent="0.2">
      <c r="A35" s="1" t="s">
        <v>0</v>
      </c>
      <c r="B35" s="1" t="s">
        <v>1</v>
      </c>
      <c r="C35" s="1" t="s">
        <v>37</v>
      </c>
      <c r="D35" s="1" t="s">
        <v>38</v>
      </c>
      <c r="E35" s="1" t="s">
        <v>3</v>
      </c>
      <c r="F35" s="1" t="s">
        <v>39</v>
      </c>
      <c r="G35" s="1" t="s">
        <v>4</v>
      </c>
    </row>
    <row r="36" spans="1:7" x14ac:dyDescent="0.2">
      <c r="A36" s="9">
        <v>2023</v>
      </c>
      <c r="B36" s="7" t="s">
        <v>2</v>
      </c>
      <c r="C36" s="10">
        <v>773500</v>
      </c>
      <c r="D36" s="10">
        <v>745626</v>
      </c>
      <c r="E36" s="10">
        <v>612</v>
      </c>
      <c r="F36" s="10">
        <v>0</v>
      </c>
      <c r="G36" s="10">
        <v>1519738</v>
      </c>
    </row>
    <row r="37" spans="1:7" x14ac:dyDescent="0.2">
      <c r="A37" s="8">
        <v>2023</v>
      </c>
      <c r="B37" s="6" t="s">
        <v>5</v>
      </c>
      <c r="C37" s="11">
        <v>9760</v>
      </c>
      <c r="D37" s="11">
        <v>9197</v>
      </c>
      <c r="E37" s="11">
        <v>5</v>
      </c>
      <c r="F37" s="11">
        <v>0</v>
      </c>
      <c r="G37" s="11">
        <v>18962</v>
      </c>
    </row>
    <row r="38" spans="1:7" x14ac:dyDescent="0.2">
      <c r="A38" s="8">
        <v>2023</v>
      </c>
      <c r="B38" s="6" t="s">
        <v>6</v>
      </c>
      <c r="C38" s="11">
        <v>20781</v>
      </c>
      <c r="D38" s="11">
        <v>19867</v>
      </c>
      <c r="E38" s="11">
        <v>6</v>
      </c>
      <c r="F38" s="11">
        <v>0</v>
      </c>
      <c r="G38" s="11">
        <v>40654</v>
      </c>
    </row>
    <row r="39" spans="1:7" x14ac:dyDescent="0.2">
      <c r="A39" s="8">
        <v>2023</v>
      </c>
      <c r="B39" s="6" t="s">
        <v>7</v>
      </c>
      <c r="C39" s="11">
        <v>5062</v>
      </c>
      <c r="D39" s="11">
        <v>5032</v>
      </c>
      <c r="E39" s="11">
        <v>4</v>
      </c>
      <c r="F39" s="11">
        <v>0</v>
      </c>
      <c r="G39" s="11">
        <v>10098</v>
      </c>
    </row>
    <row r="40" spans="1:7" x14ac:dyDescent="0.2">
      <c r="A40" s="8">
        <v>2023</v>
      </c>
      <c r="B40" s="6" t="s">
        <v>8</v>
      </c>
      <c r="C40" s="11">
        <v>5872</v>
      </c>
      <c r="D40" s="11">
        <v>5583</v>
      </c>
      <c r="E40" s="11">
        <v>17</v>
      </c>
      <c r="F40" s="11">
        <v>0</v>
      </c>
      <c r="G40" s="11">
        <v>11472</v>
      </c>
    </row>
    <row r="41" spans="1:7" x14ac:dyDescent="0.2">
      <c r="A41" s="8">
        <v>2023</v>
      </c>
      <c r="B41" s="6" t="s">
        <v>33</v>
      </c>
      <c r="C41" s="11">
        <v>20664</v>
      </c>
      <c r="D41" s="11">
        <v>20112</v>
      </c>
      <c r="E41" s="11">
        <v>14</v>
      </c>
      <c r="F41" s="11">
        <v>0</v>
      </c>
      <c r="G41" s="11">
        <v>40790</v>
      </c>
    </row>
    <row r="42" spans="1:7" x14ac:dyDescent="0.2">
      <c r="A42" s="8">
        <v>2023</v>
      </c>
      <c r="B42" s="6" t="s">
        <v>9</v>
      </c>
      <c r="C42" s="11">
        <v>4191</v>
      </c>
      <c r="D42" s="11">
        <v>4065</v>
      </c>
      <c r="E42" s="11"/>
      <c r="F42" s="11">
        <v>0</v>
      </c>
      <c r="G42" s="11">
        <v>8256</v>
      </c>
    </row>
    <row r="43" spans="1:7" x14ac:dyDescent="0.2">
      <c r="A43" s="8">
        <v>2023</v>
      </c>
      <c r="B43" s="6" t="s">
        <v>10</v>
      </c>
      <c r="C43" s="11">
        <v>39975</v>
      </c>
      <c r="D43" s="11">
        <v>38409</v>
      </c>
      <c r="E43" s="11">
        <v>86</v>
      </c>
      <c r="F43" s="11">
        <v>0</v>
      </c>
      <c r="G43" s="11">
        <v>78470</v>
      </c>
    </row>
    <row r="44" spans="1:7" x14ac:dyDescent="0.2">
      <c r="A44" s="8">
        <v>2023</v>
      </c>
      <c r="B44" s="6" t="s">
        <v>11</v>
      </c>
      <c r="C44" s="11">
        <v>22944</v>
      </c>
      <c r="D44" s="11">
        <v>22338</v>
      </c>
      <c r="E44" s="11">
        <v>8</v>
      </c>
      <c r="F44" s="11">
        <v>0</v>
      </c>
      <c r="G44" s="11">
        <v>45290</v>
      </c>
    </row>
    <row r="45" spans="1:7" x14ac:dyDescent="0.2">
      <c r="A45" s="8">
        <v>2023</v>
      </c>
      <c r="B45" s="6" t="s">
        <v>32</v>
      </c>
      <c r="C45" s="11">
        <v>39752</v>
      </c>
      <c r="D45" s="11">
        <v>38266</v>
      </c>
      <c r="E45" s="11">
        <v>14</v>
      </c>
      <c r="F45" s="11">
        <v>0</v>
      </c>
      <c r="G45" s="11">
        <v>78032</v>
      </c>
    </row>
    <row r="46" spans="1:7" x14ac:dyDescent="0.2">
      <c r="A46" s="8">
        <v>2023</v>
      </c>
      <c r="B46" s="6" t="s">
        <v>12</v>
      </c>
      <c r="C46" s="11">
        <v>12619</v>
      </c>
      <c r="D46" s="11">
        <v>12002</v>
      </c>
      <c r="E46" s="11">
        <v>2</v>
      </c>
      <c r="F46" s="11">
        <v>0</v>
      </c>
      <c r="G46" s="11">
        <v>24623</v>
      </c>
    </row>
    <row r="47" spans="1:7" x14ac:dyDescent="0.2">
      <c r="A47" s="8">
        <v>2023</v>
      </c>
      <c r="B47" s="6" t="s">
        <v>13</v>
      </c>
      <c r="C47" s="11">
        <v>42101</v>
      </c>
      <c r="D47" s="11">
        <v>40821</v>
      </c>
      <c r="E47" s="11">
        <v>20</v>
      </c>
      <c r="F47" s="11">
        <v>0</v>
      </c>
      <c r="G47" s="11">
        <v>82942</v>
      </c>
    </row>
    <row r="48" spans="1:7" x14ac:dyDescent="0.2">
      <c r="A48" s="8">
        <v>2023</v>
      </c>
      <c r="B48" s="6" t="s">
        <v>14</v>
      </c>
      <c r="C48" s="11">
        <v>23460</v>
      </c>
      <c r="D48" s="11">
        <v>22798</v>
      </c>
      <c r="E48" s="11">
        <v>104</v>
      </c>
      <c r="F48" s="11">
        <v>0</v>
      </c>
      <c r="G48" s="11">
        <v>46362</v>
      </c>
    </row>
    <row r="49" spans="1:7" x14ac:dyDescent="0.2">
      <c r="A49" s="8">
        <v>2023</v>
      </c>
      <c r="B49" s="6" t="s">
        <v>15</v>
      </c>
      <c r="C49" s="11">
        <v>17058</v>
      </c>
      <c r="D49" s="11">
        <v>16856</v>
      </c>
      <c r="E49" s="11">
        <v>13</v>
      </c>
      <c r="F49" s="11">
        <v>0</v>
      </c>
      <c r="G49" s="11">
        <v>33927</v>
      </c>
    </row>
    <row r="50" spans="1:7" x14ac:dyDescent="0.2">
      <c r="A50" s="8">
        <v>2023</v>
      </c>
      <c r="B50" s="6" t="s">
        <v>16</v>
      </c>
      <c r="C50" s="11">
        <v>54298</v>
      </c>
      <c r="D50" s="11">
        <v>51875</v>
      </c>
      <c r="E50" s="11">
        <v>49</v>
      </c>
      <c r="F50" s="11">
        <v>0</v>
      </c>
      <c r="G50" s="11">
        <v>106222</v>
      </c>
    </row>
    <row r="51" spans="1:7" x14ac:dyDescent="0.2">
      <c r="A51" s="8">
        <v>2023</v>
      </c>
      <c r="B51" s="6" t="s">
        <v>17</v>
      </c>
      <c r="C51" s="11">
        <v>95147</v>
      </c>
      <c r="D51" s="11">
        <v>92107</v>
      </c>
      <c r="E51" s="11">
        <v>45</v>
      </c>
      <c r="F51" s="11">
        <v>0</v>
      </c>
      <c r="G51" s="11">
        <v>187299</v>
      </c>
    </row>
    <row r="52" spans="1:7" x14ac:dyDescent="0.2">
      <c r="A52" s="8">
        <v>2023</v>
      </c>
      <c r="B52" s="6" t="s">
        <v>34</v>
      </c>
      <c r="C52" s="11">
        <v>33336</v>
      </c>
      <c r="D52" s="11">
        <v>32377</v>
      </c>
      <c r="E52" s="11">
        <v>55</v>
      </c>
      <c r="F52" s="11">
        <v>0</v>
      </c>
      <c r="G52" s="11">
        <v>65768</v>
      </c>
    </row>
    <row r="53" spans="1:7" x14ac:dyDescent="0.2">
      <c r="A53" s="8">
        <v>2023</v>
      </c>
      <c r="B53" s="6" t="s">
        <v>18</v>
      </c>
      <c r="C53" s="11">
        <v>11104</v>
      </c>
      <c r="D53" s="11">
        <v>10851</v>
      </c>
      <c r="E53" s="11">
        <v>3</v>
      </c>
      <c r="F53" s="11">
        <v>0</v>
      </c>
      <c r="G53" s="11">
        <v>21958</v>
      </c>
    </row>
    <row r="54" spans="1:7" x14ac:dyDescent="0.2">
      <c r="A54" s="8">
        <v>2023</v>
      </c>
      <c r="B54" s="6" t="s">
        <v>19</v>
      </c>
      <c r="C54" s="11">
        <v>8044</v>
      </c>
      <c r="D54" s="11">
        <v>7724</v>
      </c>
      <c r="E54" s="11">
        <v>3</v>
      </c>
      <c r="F54" s="11">
        <v>0</v>
      </c>
      <c r="G54" s="11">
        <v>15771</v>
      </c>
    </row>
    <row r="55" spans="1:7" x14ac:dyDescent="0.2">
      <c r="A55" s="8">
        <v>2023</v>
      </c>
      <c r="B55" s="6" t="s">
        <v>20</v>
      </c>
      <c r="C55" s="11">
        <v>37402</v>
      </c>
      <c r="D55" s="11">
        <v>36086</v>
      </c>
      <c r="E55" s="11">
        <v>11</v>
      </c>
      <c r="F55" s="11">
        <v>0</v>
      </c>
      <c r="G55" s="11">
        <v>73499</v>
      </c>
    </row>
    <row r="56" spans="1:7" x14ac:dyDescent="0.2">
      <c r="A56" s="8">
        <v>2023</v>
      </c>
      <c r="B56" s="6" t="s">
        <v>21</v>
      </c>
      <c r="C56" s="11">
        <v>26185</v>
      </c>
      <c r="D56" s="11">
        <v>25111</v>
      </c>
      <c r="E56" s="11">
        <v>25</v>
      </c>
      <c r="F56" s="11">
        <v>0</v>
      </c>
      <c r="G56" s="11">
        <v>51321</v>
      </c>
    </row>
    <row r="57" spans="1:7" x14ac:dyDescent="0.2">
      <c r="A57" s="8">
        <v>2023</v>
      </c>
      <c r="B57" s="6" t="s">
        <v>22</v>
      </c>
      <c r="C57" s="11">
        <v>47512</v>
      </c>
      <c r="D57" s="11">
        <v>45610</v>
      </c>
      <c r="E57" s="11">
        <v>19</v>
      </c>
      <c r="F57" s="11">
        <v>0</v>
      </c>
      <c r="G57" s="11">
        <v>93141</v>
      </c>
    </row>
    <row r="58" spans="1:7" x14ac:dyDescent="0.2">
      <c r="A58" s="8">
        <v>2023</v>
      </c>
      <c r="B58" s="6" t="s">
        <v>35</v>
      </c>
      <c r="C58" s="11">
        <v>15483</v>
      </c>
      <c r="D58" s="11">
        <v>14621</v>
      </c>
      <c r="E58" s="11">
        <v>4</v>
      </c>
      <c r="F58" s="11">
        <v>0</v>
      </c>
      <c r="G58" s="11">
        <v>30108</v>
      </c>
    </row>
    <row r="59" spans="1:7" x14ac:dyDescent="0.2">
      <c r="A59" s="8">
        <v>2023</v>
      </c>
      <c r="B59" s="6" t="s">
        <v>23</v>
      </c>
      <c r="C59" s="11">
        <v>11874</v>
      </c>
      <c r="D59" s="11">
        <v>11431</v>
      </c>
      <c r="E59" s="11">
        <v>23</v>
      </c>
      <c r="F59" s="11">
        <v>0</v>
      </c>
      <c r="G59" s="11">
        <v>23328</v>
      </c>
    </row>
    <row r="60" spans="1:7" x14ac:dyDescent="0.2">
      <c r="A60" s="8">
        <v>2023</v>
      </c>
      <c r="B60" s="6" t="s">
        <v>24</v>
      </c>
      <c r="C60" s="11">
        <v>18724</v>
      </c>
      <c r="D60" s="11">
        <v>18050</v>
      </c>
      <c r="E60" s="11">
        <v>6</v>
      </c>
      <c r="F60" s="11">
        <v>0</v>
      </c>
      <c r="G60" s="11">
        <v>36780</v>
      </c>
    </row>
    <row r="61" spans="1:7" x14ac:dyDescent="0.2">
      <c r="A61" s="8">
        <v>2023</v>
      </c>
      <c r="B61" s="6" t="s">
        <v>25</v>
      </c>
      <c r="C61" s="11">
        <v>18982</v>
      </c>
      <c r="D61" s="11">
        <v>18161</v>
      </c>
      <c r="E61" s="11">
        <v>4</v>
      </c>
      <c r="F61" s="11">
        <v>0</v>
      </c>
      <c r="G61" s="11">
        <v>37147</v>
      </c>
    </row>
    <row r="62" spans="1:7" x14ac:dyDescent="0.2">
      <c r="A62" s="8">
        <v>2023</v>
      </c>
      <c r="B62" s="6" t="s">
        <v>26</v>
      </c>
      <c r="C62" s="11">
        <v>16395</v>
      </c>
      <c r="D62" s="11">
        <v>15730</v>
      </c>
      <c r="E62" s="11">
        <v>18</v>
      </c>
      <c r="F62" s="11">
        <v>0</v>
      </c>
      <c r="G62" s="11">
        <v>32143</v>
      </c>
    </row>
    <row r="63" spans="1:7" x14ac:dyDescent="0.2">
      <c r="A63" s="8">
        <v>2023</v>
      </c>
      <c r="B63" s="6" t="s">
        <v>27</v>
      </c>
      <c r="C63" s="11">
        <v>16602</v>
      </c>
      <c r="D63" s="11">
        <v>16006</v>
      </c>
      <c r="E63" s="11">
        <v>6</v>
      </c>
      <c r="F63" s="11">
        <v>0</v>
      </c>
      <c r="G63" s="11">
        <v>32614</v>
      </c>
    </row>
    <row r="64" spans="1:7" x14ac:dyDescent="0.2">
      <c r="A64" s="8">
        <v>2023</v>
      </c>
      <c r="B64" s="6" t="s">
        <v>28</v>
      </c>
      <c r="C64" s="11">
        <v>20691</v>
      </c>
      <c r="D64" s="11">
        <v>20080</v>
      </c>
      <c r="E64" s="11">
        <v>9</v>
      </c>
      <c r="F64" s="11">
        <v>0</v>
      </c>
      <c r="G64" s="11">
        <v>40780</v>
      </c>
    </row>
    <row r="65" spans="1:7" x14ac:dyDescent="0.2">
      <c r="A65" s="8">
        <v>2023</v>
      </c>
      <c r="B65" s="6" t="s">
        <v>29</v>
      </c>
      <c r="C65" s="11">
        <v>9353</v>
      </c>
      <c r="D65" s="11">
        <v>9032</v>
      </c>
      <c r="E65" s="11">
        <v>2</v>
      </c>
      <c r="F65" s="11">
        <v>0</v>
      </c>
      <c r="G65" s="11">
        <v>18387</v>
      </c>
    </row>
    <row r="66" spans="1:7" x14ac:dyDescent="0.2">
      <c r="A66" s="8">
        <v>2023</v>
      </c>
      <c r="B66" s="6" t="s">
        <v>36</v>
      </c>
      <c r="C66" s="11">
        <v>44480</v>
      </c>
      <c r="D66" s="11">
        <v>42640</v>
      </c>
      <c r="E66" s="11">
        <v>19</v>
      </c>
      <c r="F66" s="11">
        <v>0</v>
      </c>
      <c r="G66" s="11">
        <v>87139</v>
      </c>
    </row>
    <row r="67" spans="1:7" x14ac:dyDescent="0.2">
      <c r="A67" s="8">
        <v>2023</v>
      </c>
      <c r="B67" s="6" t="s">
        <v>30</v>
      </c>
      <c r="C67" s="11">
        <v>12888</v>
      </c>
      <c r="D67" s="11">
        <v>12436</v>
      </c>
      <c r="E67" s="11">
        <v>1</v>
      </c>
      <c r="F67" s="11">
        <v>0</v>
      </c>
      <c r="G67" s="11">
        <v>25325</v>
      </c>
    </row>
    <row r="68" spans="1:7" x14ac:dyDescent="0.2">
      <c r="A68" s="8">
        <v>2023</v>
      </c>
      <c r="B68" s="6" t="s">
        <v>31</v>
      </c>
      <c r="C68" s="11">
        <v>10761</v>
      </c>
      <c r="D68" s="11">
        <v>10352</v>
      </c>
      <c r="E68" s="11">
        <v>17</v>
      </c>
      <c r="F68" s="11">
        <v>0</v>
      </c>
      <c r="G68" s="11">
        <v>21130</v>
      </c>
    </row>
    <row r="69" spans="1:7" x14ac:dyDescent="0.2">
      <c r="A69" s="9">
        <v>2022</v>
      </c>
      <c r="B69" s="7" t="s">
        <v>2</v>
      </c>
      <c r="C69" s="10">
        <v>825397</v>
      </c>
      <c r="D69" s="10">
        <v>794093</v>
      </c>
      <c r="E69" s="10">
        <v>1114</v>
      </c>
      <c r="F69" s="10">
        <v>9</v>
      </c>
      <c r="G69" s="10">
        <v>1620613</v>
      </c>
    </row>
    <row r="70" spans="1:7" x14ac:dyDescent="0.2">
      <c r="A70" s="8">
        <v>2022</v>
      </c>
      <c r="B70" s="6" t="s">
        <v>5</v>
      </c>
      <c r="C70" s="11">
        <v>9994</v>
      </c>
      <c r="D70" s="11">
        <v>9676</v>
      </c>
      <c r="E70" s="11">
        <v>30</v>
      </c>
      <c r="F70" s="11">
        <v>1</v>
      </c>
      <c r="G70" s="11">
        <v>19701</v>
      </c>
    </row>
    <row r="71" spans="1:7" x14ac:dyDescent="0.2">
      <c r="A71" s="8">
        <v>2022</v>
      </c>
      <c r="B71" s="6" t="s">
        <v>6</v>
      </c>
      <c r="C71" s="11">
        <v>22170</v>
      </c>
      <c r="D71" s="11">
        <v>21479</v>
      </c>
      <c r="E71" s="11">
        <v>2</v>
      </c>
      <c r="F71" s="11">
        <v>0</v>
      </c>
      <c r="G71" s="11">
        <v>43651</v>
      </c>
    </row>
    <row r="72" spans="1:7" x14ac:dyDescent="0.2">
      <c r="A72" s="8">
        <v>2022</v>
      </c>
      <c r="B72" s="6" t="s">
        <v>7</v>
      </c>
      <c r="C72" s="11">
        <v>5381</v>
      </c>
      <c r="D72" s="11">
        <v>5154</v>
      </c>
      <c r="E72" s="11">
        <v>4</v>
      </c>
      <c r="F72" s="11">
        <v>0</v>
      </c>
      <c r="G72" s="11">
        <v>10539</v>
      </c>
    </row>
    <row r="73" spans="1:7" x14ac:dyDescent="0.2">
      <c r="A73" s="8">
        <v>2022</v>
      </c>
      <c r="B73" s="6" t="s">
        <v>8</v>
      </c>
      <c r="C73" s="11">
        <v>6248</v>
      </c>
      <c r="D73" s="11">
        <v>6011</v>
      </c>
      <c r="E73" s="11">
        <v>25</v>
      </c>
      <c r="F73" s="11">
        <v>0</v>
      </c>
      <c r="G73" s="11">
        <v>12284</v>
      </c>
    </row>
    <row r="74" spans="1:7" x14ac:dyDescent="0.2">
      <c r="A74" s="8">
        <v>2022</v>
      </c>
      <c r="B74" s="6" t="s">
        <v>33</v>
      </c>
      <c r="C74" s="11">
        <v>22001</v>
      </c>
      <c r="D74" s="11">
        <v>21126</v>
      </c>
      <c r="E74" s="11">
        <v>45</v>
      </c>
      <c r="F74" s="11">
        <v>0</v>
      </c>
      <c r="G74" s="11">
        <v>43172</v>
      </c>
    </row>
    <row r="75" spans="1:7" x14ac:dyDescent="0.2">
      <c r="A75" s="8">
        <v>2022</v>
      </c>
      <c r="B75" s="6" t="s">
        <v>9</v>
      </c>
      <c r="C75" s="11">
        <v>4484</v>
      </c>
      <c r="D75" s="11">
        <v>4218</v>
      </c>
      <c r="E75" s="11">
        <v>4</v>
      </c>
      <c r="F75" s="11">
        <v>0</v>
      </c>
      <c r="G75" s="11">
        <v>8706</v>
      </c>
    </row>
    <row r="76" spans="1:7" x14ac:dyDescent="0.2">
      <c r="A76" s="8">
        <v>2022</v>
      </c>
      <c r="B76" s="6" t="s">
        <v>10</v>
      </c>
      <c r="C76" s="11">
        <v>44935</v>
      </c>
      <c r="D76" s="11">
        <v>42584</v>
      </c>
      <c r="E76" s="11">
        <v>173</v>
      </c>
      <c r="F76" s="11">
        <v>0</v>
      </c>
      <c r="G76" s="11">
        <v>87692</v>
      </c>
    </row>
    <row r="77" spans="1:7" x14ac:dyDescent="0.2">
      <c r="A77" s="8">
        <v>2022</v>
      </c>
      <c r="B77" s="6" t="s">
        <v>11</v>
      </c>
      <c r="C77" s="11">
        <v>24130</v>
      </c>
      <c r="D77" s="11">
        <v>23181</v>
      </c>
      <c r="E77" s="11">
        <v>36</v>
      </c>
      <c r="F77" s="11">
        <v>1</v>
      </c>
      <c r="G77" s="11">
        <v>47348</v>
      </c>
    </row>
    <row r="78" spans="1:7" x14ac:dyDescent="0.2">
      <c r="A78" s="8">
        <v>2022</v>
      </c>
      <c r="B78" s="6" t="s">
        <v>32</v>
      </c>
      <c r="C78" s="11">
        <v>41211</v>
      </c>
      <c r="D78" s="11">
        <v>39623</v>
      </c>
      <c r="E78" s="11">
        <v>58</v>
      </c>
      <c r="F78" s="11">
        <v>0</v>
      </c>
      <c r="G78" s="11">
        <v>80892</v>
      </c>
    </row>
    <row r="79" spans="1:7" x14ac:dyDescent="0.2">
      <c r="A79" s="8">
        <v>2022</v>
      </c>
      <c r="B79" s="6" t="s">
        <v>12</v>
      </c>
      <c r="C79" s="11">
        <v>13793</v>
      </c>
      <c r="D79" s="11">
        <v>13220</v>
      </c>
      <c r="E79" s="11">
        <v>7</v>
      </c>
      <c r="F79" s="11">
        <v>0</v>
      </c>
      <c r="G79" s="11">
        <v>27020</v>
      </c>
    </row>
    <row r="80" spans="1:7" x14ac:dyDescent="0.2">
      <c r="A80" s="8">
        <v>2022</v>
      </c>
      <c r="B80" s="6" t="s">
        <v>13</v>
      </c>
      <c r="C80" s="11">
        <v>44960</v>
      </c>
      <c r="D80" s="11">
        <v>43557</v>
      </c>
      <c r="E80" s="11">
        <v>14</v>
      </c>
      <c r="F80" s="11">
        <v>0</v>
      </c>
      <c r="G80" s="11">
        <v>88531</v>
      </c>
    </row>
    <row r="81" spans="1:7" x14ac:dyDescent="0.2">
      <c r="A81" s="8">
        <v>2022</v>
      </c>
      <c r="B81" s="6" t="s">
        <v>14</v>
      </c>
      <c r="C81" s="11">
        <v>26327</v>
      </c>
      <c r="D81" s="11">
        <v>25396</v>
      </c>
      <c r="E81" s="11">
        <v>104</v>
      </c>
      <c r="F81" s="11">
        <v>0</v>
      </c>
      <c r="G81" s="11">
        <v>51827</v>
      </c>
    </row>
    <row r="82" spans="1:7" x14ac:dyDescent="0.2">
      <c r="A82" s="8">
        <v>2022</v>
      </c>
      <c r="B82" s="6" t="s">
        <v>15</v>
      </c>
      <c r="C82" s="11">
        <v>18029</v>
      </c>
      <c r="D82" s="11">
        <v>17646</v>
      </c>
      <c r="E82" s="11">
        <v>19</v>
      </c>
      <c r="F82" s="11">
        <v>1</v>
      </c>
      <c r="G82" s="11">
        <v>35695</v>
      </c>
    </row>
    <row r="83" spans="1:7" x14ac:dyDescent="0.2">
      <c r="A83" s="8">
        <v>2022</v>
      </c>
      <c r="B83" s="6" t="s">
        <v>16</v>
      </c>
      <c r="C83" s="11">
        <v>56471</v>
      </c>
      <c r="D83" s="11">
        <v>53984</v>
      </c>
      <c r="E83" s="11">
        <v>96</v>
      </c>
      <c r="F83" s="11">
        <v>0</v>
      </c>
      <c r="G83" s="11">
        <v>110551</v>
      </c>
    </row>
    <row r="84" spans="1:7" x14ac:dyDescent="0.2">
      <c r="A84" s="8">
        <v>2022</v>
      </c>
      <c r="B84" s="6" t="s">
        <v>17</v>
      </c>
      <c r="C84" s="11">
        <v>101010</v>
      </c>
      <c r="D84" s="11">
        <v>97409</v>
      </c>
      <c r="E84" s="11">
        <v>113</v>
      </c>
      <c r="F84" s="11">
        <v>3</v>
      </c>
      <c r="G84" s="11">
        <v>198535</v>
      </c>
    </row>
    <row r="85" spans="1:7" x14ac:dyDescent="0.2">
      <c r="A85" s="8">
        <v>2022</v>
      </c>
      <c r="B85" s="6" t="s">
        <v>34</v>
      </c>
      <c r="C85" s="11">
        <v>36846</v>
      </c>
      <c r="D85" s="11">
        <v>35239</v>
      </c>
      <c r="E85" s="11">
        <v>84</v>
      </c>
      <c r="F85" s="11">
        <v>0</v>
      </c>
      <c r="G85" s="11">
        <v>72169</v>
      </c>
    </row>
    <row r="86" spans="1:7" x14ac:dyDescent="0.2">
      <c r="A86" s="8">
        <v>2022</v>
      </c>
      <c r="B86" s="6" t="s">
        <v>18</v>
      </c>
      <c r="C86" s="11">
        <v>12204</v>
      </c>
      <c r="D86" s="11">
        <v>11832</v>
      </c>
      <c r="E86" s="11">
        <v>19</v>
      </c>
      <c r="F86" s="11">
        <v>0</v>
      </c>
      <c r="G86" s="11">
        <v>24055</v>
      </c>
    </row>
    <row r="87" spans="1:7" x14ac:dyDescent="0.2">
      <c r="A87" s="8">
        <v>2022</v>
      </c>
      <c r="B87" s="6" t="s">
        <v>19</v>
      </c>
      <c r="C87" s="11">
        <v>8127</v>
      </c>
      <c r="D87" s="11">
        <v>7954</v>
      </c>
      <c r="E87" s="11">
        <v>23</v>
      </c>
      <c r="F87" s="11">
        <v>0</v>
      </c>
      <c r="G87" s="11">
        <v>16104</v>
      </c>
    </row>
    <row r="88" spans="1:7" x14ac:dyDescent="0.2">
      <c r="A88" s="8">
        <v>2022</v>
      </c>
      <c r="B88" s="6" t="s">
        <v>20</v>
      </c>
      <c r="C88" s="11">
        <v>37204</v>
      </c>
      <c r="D88" s="11">
        <v>35907</v>
      </c>
      <c r="E88" s="11">
        <v>25</v>
      </c>
      <c r="F88" s="11">
        <v>0</v>
      </c>
      <c r="G88" s="11">
        <v>73136</v>
      </c>
    </row>
    <row r="89" spans="1:7" x14ac:dyDescent="0.2">
      <c r="A89" s="8">
        <v>2022</v>
      </c>
      <c r="B89" s="6" t="s">
        <v>21</v>
      </c>
      <c r="C89" s="11">
        <v>29039</v>
      </c>
      <c r="D89" s="11">
        <v>27960</v>
      </c>
      <c r="E89" s="11">
        <v>38</v>
      </c>
      <c r="F89" s="11">
        <v>0</v>
      </c>
      <c r="G89" s="11">
        <v>57037</v>
      </c>
    </row>
    <row r="90" spans="1:7" x14ac:dyDescent="0.2">
      <c r="A90" s="8">
        <v>2022</v>
      </c>
      <c r="B90" s="6" t="s">
        <v>22</v>
      </c>
      <c r="C90" s="11">
        <v>51784</v>
      </c>
      <c r="D90" s="11">
        <v>49781</v>
      </c>
      <c r="E90" s="11">
        <v>22</v>
      </c>
      <c r="F90" s="11">
        <v>0</v>
      </c>
      <c r="G90" s="11">
        <v>101587</v>
      </c>
    </row>
    <row r="91" spans="1:7" x14ac:dyDescent="0.2">
      <c r="A91" s="8">
        <v>2022</v>
      </c>
      <c r="B91" s="6" t="s">
        <v>35</v>
      </c>
      <c r="C91" s="11">
        <v>16204</v>
      </c>
      <c r="D91" s="11">
        <v>15738</v>
      </c>
      <c r="E91" s="11">
        <v>3</v>
      </c>
      <c r="F91" s="11">
        <v>1</v>
      </c>
      <c r="G91" s="11">
        <v>31946</v>
      </c>
    </row>
    <row r="92" spans="1:7" x14ac:dyDescent="0.2">
      <c r="A92" s="8">
        <v>2022</v>
      </c>
      <c r="B92" s="6" t="s">
        <v>23</v>
      </c>
      <c r="C92" s="11">
        <v>12040</v>
      </c>
      <c r="D92" s="11">
        <v>11724</v>
      </c>
      <c r="E92" s="11">
        <v>19</v>
      </c>
      <c r="F92" s="11">
        <v>1</v>
      </c>
      <c r="G92" s="11">
        <v>23784</v>
      </c>
    </row>
    <row r="93" spans="1:7" x14ac:dyDescent="0.2">
      <c r="A93" s="8">
        <v>2022</v>
      </c>
      <c r="B93" s="6" t="s">
        <v>24</v>
      </c>
      <c r="C93" s="11">
        <v>20662</v>
      </c>
      <c r="D93" s="11">
        <v>19601</v>
      </c>
      <c r="E93" s="11">
        <v>29</v>
      </c>
      <c r="F93" s="11">
        <v>0</v>
      </c>
      <c r="G93" s="11">
        <v>40292</v>
      </c>
    </row>
    <row r="94" spans="1:7" x14ac:dyDescent="0.2">
      <c r="A94" s="8">
        <v>2022</v>
      </c>
      <c r="B94" s="6" t="s">
        <v>25</v>
      </c>
      <c r="C94" s="11">
        <v>20192</v>
      </c>
      <c r="D94" s="11">
        <v>18926</v>
      </c>
      <c r="E94" s="11">
        <v>0</v>
      </c>
      <c r="F94" s="11">
        <v>0</v>
      </c>
      <c r="G94" s="11">
        <v>39118</v>
      </c>
    </row>
    <row r="95" spans="1:7" x14ac:dyDescent="0.2">
      <c r="A95" s="8">
        <v>2022</v>
      </c>
      <c r="B95" s="6" t="s">
        <v>26</v>
      </c>
      <c r="C95" s="11">
        <v>17295</v>
      </c>
      <c r="D95" s="11">
        <v>16693</v>
      </c>
      <c r="E95" s="11">
        <v>8</v>
      </c>
      <c r="F95" s="11">
        <v>0</v>
      </c>
      <c r="G95" s="11">
        <v>33996</v>
      </c>
    </row>
    <row r="96" spans="1:7" x14ac:dyDescent="0.2">
      <c r="A96" s="8">
        <v>2022</v>
      </c>
      <c r="B96" s="6" t="s">
        <v>27</v>
      </c>
      <c r="C96" s="11">
        <v>17487</v>
      </c>
      <c r="D96" s="11">
        <v>17020</v>
      </c>
      <c r="E96" s="11">
        <v>1</v>
      </c>
      <c r="F96" s="11">
        <v>0</v>
      </c>
      <c r="G96" s="11">
        <v>34508</v>
      </c>
    </row>
    <row r="97" spans="1:7" x14ac:dyDescent="0.2">
      <c r="A97" s="8">
        <v>2022</v>
      </c>
      <c r="B97" s="6" t="s">
        <v>28</v>
      </c>
      <c r="C97" s="11">
        <v>22018</v>
      </c>
      <c r="D97" s="11">
        <v>21305</v>
      </c>
      <c r="E97" s="11">
        <v>24</v>
      </c>
      <c r="F97" s="11">
        <v>0</v>
      </c>
      <c r="G97" s="11">
        <v>43347</v>
      </c>
    </row>
    <row r="98" spans="1:7" x14ac:dyDescent="0.2">
      <c r="A98" s="8">
        <v>2022</v>
      </c>
      <c r="B98" s="6" t="s">
        <v>29</v>
      </c>
      <c r="C98" s="11">
        <v>9998</v>
      </c>
      <c r="D98" s="11">
        <v>9574</v>
      </c>
      <c r="E98" s="11">
        <v>2</v>
      </c>
      <c r="F98" s="11">
        <v>0</v>
      </c>
      <c r="G98" s="11">
        <v>19574</v>
      </c>
    </row>
    <row r="99" spans="1:7" x14ac:dyDescent="0.2">
      <c r="A99" s="8">
        <v>2022</v>
      </c>
      <c r="B99" s="6" t="s">
        <v>36</v>
      </c>
      <c r="C99" s="11">
        <v>47549</v>
      </c>
      <c r="D99" s="11">
        <v>45770</v>
      </c>
      <c r="E99" s="11">
        <v>35</v>
      </c>
      <c r="F99" s="11">
        <v>0</v>
      </c>
      <c r="G99" s="11">
        <v>93354</v>
      </c>
    </row>
    <row r="100" spans="1:7" x14ac:dyDescent="0.2">
      <c r="A100" s="8">
        <v>2022</v>
      </c>
      <c r="B100" s="6" t="s">
        <v>30</v>
      </c>
      <c r="C100" s="11">
        <v>13783</v>
      </c>
      <c r="D100" s="11">
        <v>13200</v>
      </c>
      <c r="E100" s="11">
        <v>19</v>
      </c>
      <c r="F100" s="11">
        <v>0</v>
      </c>
      <c r="G100" s="11">
        <v>27002</v>
      </c>
    </row>
    <row r="101" spans="1:7" x14ac:dyDescent="0.2">
      <c r="A101" s="8">
        <v>2022</v>
      </c>
      <c r="B101" s="6" t="s">
        <v>31</v>
      </c>
      <c r="C101" s="11">
        <v>11821</v>
      </c>
      <c r="D101" s="11">
        <v>11605</v>
      </c>
      <c r="E101" s="11">
        <v>33</v>
      </c>
      <c r="F101" s="11">
        <v>1</v>
      </c>
      <c r="G101" s="11">
        <v>23460</v>
      </c>
    </row>
    <row r="102" spans="1:7" x14ac:dyDescent="0.2">
      <c r="A102" s="9">
        <v>2021</v>
      </c>
      <c r="B102" s="7" t="s">
        <v>2</v>
      </c>
      <c r="C102" s="10">
        <v>832454</v>
      </c>
      <c r="D102" s="10">
        <v>802962</v>
      </c>
      <c r="E102" s="10">
        <v>1267</v>
      </c>
      <c r="F102" s="10">
        <v>15</v>
      </c>
      <c r="G102" s="10">
        <v>1636698</v>
      </c>
    </row>
    <row r="103" spans="1:7" x14ac:dyDescent="0.2">
      <c r="A103" s="8">
        <v>2021</v>
      </c>
      <c r="B103" s="6" t="s">
        <v>5</v>
      </c>
      <c r="C103" s="11">
        <v>10776</v>
      </c>
      <c r="D103" s="11">
        <v>10261</v>
      </c>
      <c r="E103" s="11">
        <v>13</v>
      </c>
      <c r="F103" s="11">
        <v>0</v>
      </c>
      <c r="G103" s="11">
        <v>21050</v>
      </c>
    </row>
    <row r="104" spans="1:7" x14ac:dyDescent="0.2">
      <c r="A104" s="8">
        <v>2021</v>
      </c>
      <c r="B104" s="6" t="s">
        <v>6</v>
      </c>
      <c r="C104" s="11">
        <v>22692</v>
      </c>
      <c r="D104" s="11">
        <v>22381</v>
      </c>
      <c r="E104" s="11">
        <v>2</v>
      </c>
      <c r="F104" s="11">
        <v>0</v>
      </c>
      <c r="G104" s="11">
        <v>45075</v>
      </c>
    </row>
    <row r="105" spans="1:7" x14ac:dyDescent="0.2">
      <c r="A105" s="8">
        <v>2021</v>
      </c>
      <c r="B105" s="6" t="s">
        <v>7</v>
      </c>
      <c r="C105" s="11">
        <v>5003</v>
      </c>
      <c r="D105" s="11">
        <v>4860</v>
      </c>
      <c r="E105" s="11">
        <v>4</v>
      </c>
      <c r="F105" s="11">
        <v>0</v>
      </c>
      <c r="G105" s="11">
        <v>9867</v>
      </c>
    </row>
    <row r="106" spans="1:7" x14ac:dyDescent="0.2">
      <c r="A106" s="8">
        <v>2021</v>
      </c>
      <c r="B106" s="6" t="s">
        <v>8</v>
      </c>
      <c r="C106" s="11">
        <v>6259</v>
      </c>
      <c r="D106" s="11">
        <v>6078</v>
      </c>
      <c r="E106" s="11">
        <v>27</v>
      </c>
      <c r="F106" s="11">
        <v>1</v>
      </c>
      <c r="G106" s="11">
        <v>12365</v>
      </c>
    </row>
    <row r="107" spans="1:7" x14ac:dyDescent="0.2">
      <c r="A107" s="8">
        <v>2021</v>
      </c>
      <c r="B107" s="6" t="s">
        <v>33</v>
      </c>
      <c r="C107" s="11">
        <v>22430</v>
      </c>
      <c r="D107" s="11">
        <v>21900</v>
      </c>
      <c r="E107" s="11">
        <v>79</v>
      </c>
      <c r="F107" s="11">
        <v>1</v>
      </c>
      <c r="G107" s="11">
        <v>44410</v>
      </c>
    </row>
    <row r="108" spans="1:7" x14ac:dyDescent="0.2">
      <c r="A108" s="8">
        <v>2021</v>
      </c>
      <c r="B108" s="6" t="s">
        <v>9</v>
      </c>
      <c r="C108" s="11">
        <v>4594</v>
      </c>
      <c r="D108" s="11">
        <v>4501</v>
      </c>
      <c r="E108" s="11">
        <v>4</v>
      </c>
      <c r="F108" s="11">
        <v>0</v>
      </c>
      <c r="G108" s="11">
        <v>9099</v>
      </c>
    </row>
    <row r="109" spans="1:7" x14ac:dyDescent="0.2">
      <c r="A109" s="8">
        <v>2021</v>
      </c>
      <c r="B109" s="6" t="s">
        <v>10</v>
      </c>
      <c r="C109" s="11">
        <v>45626</v>
      </c>
      <c r="D109" s="11">
        <v>43424</v>
      </c>
      <c r="E109" s="11">
        <v>144</v>
      </c>
      <c r="F109" s="11">
        <v>0</v>
      </c>
      <c r="G109" s="11">
        <v>89194</v>
      </c>
    </row>
    <row r="110" spans="1:7" x14ac:dyDescent="0.2">
      <c r="A110" s="8">
        <v>2021</v>
      </c>
      <c r="B110" s="6" t="s">
        <v>11</v>
      </c>
      <c r="C110" s="11">
        <v>24552</v>
      </c>
      <c r="D110" s="11">
        <v>23520</v>
      </c>
      <c r="E110" s="11">
        <v>46</v>
      </c>
      <c r="F110" s="11">
        <v>1</v>
      </c>
      <c r="G110" s="11">
        <v>48119</v>
      </c>
    </row>
    <row r="111" spans="1:7" x14ac:dyDescent="0.2">
      <c r="A111" s="8">
        <v>2021</v>
      </c>
      <c r="B111" s="6" t="s">
        <v>32</v>
      </c>
      <c r="C111" s="11">
        <v>39321</v>
      </c>
      <c r="D111" s="11">
        <v>38118</v>
      </c>
      <c r="E111" s="11">
        <v>36</v>
      </c>
      <c r="F111" s="11">
        <v>1</v>
      </c>
      <c r="G111" s="11">
        <v>77476</v>
      </c>
    </row>
    <row r="112" spans="1:7" x14ac:dyDescent="0.2">
      <c r="A112" s="8">
        <v>2021</v>
      </c>
      <c r="B112" s="6" t="s">
        <v>12</v>
      </c>
      <c r="C112" s="11">
        <v>14129</v>
      </c>
      <c r="D112" s="11">
        <v>13476</v>
      </c>
      <c r="E112" s="11">
        <v>6</v>
      </c>
      <c r="F112" s="11">
        <v>0</v>
      </c>
      <c r="G112" s="11">
        <v>27611</v>
      </c>
    </row>
    <row r="113" spans="1:7" x14ac:dyDescent="0.2">
      <c r="A113" s="8">
        <v>2021</v>
      </c>
      <c r="B113" s="6" t="s">
        <v>13</v>
      </c>
      <c r="C113" s="11">
        <v>45990</v>
      </c>
      <c r="D113" s="11">
        <v>44290</v>
      </c>
      <c r="E113" s="11">
        <v>40</v>
      </c>
      <c r="F113" s="11">
        <v>0</v>
      </c>
      <c r="G113" s="11">
        <v>90320</v>
      </c>
    </row>
    <row r="114" spans="1:7" x14ac:dyDescent="0.2">
      <c r="A114" s="8">
        <v>2021</v>
      </c>
      <c r="B114" s="6" t="s">
        <v>14</v>
      </c>
      <c r="C114" s="11">
        <v>26763</v>
      </c>
      <c r="D114" s="11">
        <v>25457</v>
      </c>
      <c r="E114" s="11">
        <v>192</v>
      </c>
      <c r="F114" s="11">
        <v>0</v>
      </c>
      <c r="G114" s="11">
        <v>52412</v>
      </c>
    </row>
    <row r="115" spans="1:7" x14ac:dyDescent="0.2">
      <c r="A115" s="8">
        <v>2021</v>
      </c>
      <c r="B115" s="6" t="s">
        <v>15</v>
      </c>
      <c r="C115" s="11">
        <v>18289</v>
      </c>
      <c r="D115" s="11">
        <v>17479</v>
      </c>
      <c r="E115" s="11">
        <v>19</v>
      </c>
      <c r="F115" s="11">
        <v>0</v>
      </c>
      <c r="G115" s="11">
        <v>35787</v>
      </c>
    </row>
    <row r="116" spans="1:7" x14ac:dyDescent="0.2">
      <c r="A116" s="8">
        <v>2021</v>
      </c>
      <c r="B116" s="6" t="s">
        <v>16</v>
      </c>
      <c r="C116" s="11">
        <v>59174</v>
      </c>
      <c r="D116" s="11">
        <v>56585</v>
      </c>
      <c r="E116" s="11">
        <v>119</v>
      </c>
      <c r="F116" s="11">
        <v>0</v>
      </c>
      <c r="G116" s="11">
        <v>115878</v>
      </c>
    </row>
    <row r="117" spans="1:7" x14ac:dyDescent="0.2">
      <c r="A117" s="8">
        <v>2021</v>
      </c>
      <c r="B117" s="6" t="s">
        <v>17</v>
      </c>
      <c r="C117" s="11">
        <v>98003</v>
      </c>
      <c r="D117" s="11">
        <v>95364</v>
      </c>
      <c r="E117" s="11">
        <v>106</v>
      </c>
      <c r="F117" s="11">
        <v>3</v>
      </c>
      <c r="G117" s="11">
        <v>193476</v>
      </c>
    </row>
    <row r="118" spans="1:7" x14ac:dyDescent="0.2">
      <c r="A118" s="8">
        <v>2021</v>
      </c>
      <c r="B118" s="6" t="s">
        <v>34</v>
      </c>
      <c r="C118" s="11">
        <v>37837</v>
      </c>
      <c r="D118" s="11">
        <v>36185</v>
      </c>
      <c r="E118" s="11">
        <v>100</v>
      </c>
      <c r="F118" s="11">
        <v>0</v>
      </c>
      <c r="G118" s="11">
        <v>74122</v>
      </c>
    </row>
    <row r="119" spans="1:7" x14ac:dyDescent="0.2">
      <c r="A119" s="8">
        <v>2021</v>
      </c>
      <c r="B119" s="6" t="s">
        <v>18</v>
      </c>
      <c r="C119" s="11">
        <v>12567</v>
      </c>
      <c r="D119" s="11">
        <v>12090</v>
      </c>
      <c r="E119" s="11">
        <v>24</v>
      </c>
      <c r="F119" s="11">
        <v>0</v>
      </c>
      <c r="G119" s="11">
        <v>24681</v>
      </c>
    </row>
    <row r="120" spans="1:7" x14ac:dyDescent="0.2">
      <c r="A120" s="8">
        <v>2021</v>
      </c>
      <c r="B120" s="6" t="s">
        <v>19</v>
      </c>
      <c r="C120" s="11">
        <v>8263</v>
      </c>
      <c r="D120" s="11">
        <v>8134</v>
      </c>
      <c r="E120" s="11">
        <v>21</v>
      </c>
      <c r="F120" s="11">
        <v>0</v>
      </c>
      <c r="G120" s="11">
        <v>16418</v>
      </c>
    </row>
    <row r="121" spans="1:7" x14ac:dyDescent="0.2">
      <c r="A121" s="8">
        <v>2021</v>
      </c>
      <c r="B121" s="6" t="s">
        <v>20</v>
      </c>
      <c r="C121" s="11">
        <v>38165</v>
      </c>
      <c r="D121" s="11">
        <v>36945</v>
      </c>
      <c r="E121" s="11">
        <v>29</v>
      </c>
      <c r="F121" s="11">
        <v>2</v>
      </c>
      <c r="G121" s="11">
        <v>75141</v>
      </c>
    </row>
    <row r="122" spans="1:7" x14ac:dyDescent="0.2">
      <c r="A122" s="8">
        <v>2021</v>
      </c>
      <c r="B122" s="6" t="s">
        <v>21</v>
      </c>
      <c r="C122" s="11">
        <v>29515</v>
      </c>
      <c r="D122" s="11">
        <v>28410</v>
      </c>
      <c r="E122" s="11">
        <v>52</v>
      </c>
      <c r="F122" s="11">
        <v>0</v>
      </c>
      <c r="G122" s="11">
        <v>57977</v>
      </c>
    </row>
    <row r="123" spans="1:7" x14ac:dyDescent="0.2">
      <c r="A123" s="8">
        <v>2021</v>
      </c>
      <c r="B123" s="6" t="s">
        <v>22</v>
      </c>
      <c r="C123" s="11">
        <v>51185</v>
      </c>
      <c r="D123" s="11">
        <v>49502</v>
      </c>
      <c r="E123" s="11">
        <v>3</v>
      </c>
      <c r="F123" s="11">
        <v>0</v>
      </c>
      <c r="G123" s="11">
        <v>100690</v>
      </c>
    </row>
    <row r="124" spans="1:7" x14ac:dyDescent="0.2">
      <c r="A124" s="8">
        <v>2021</v>
      </c>
      <c r="B124" s="6" t="s">
        <v>35</v>
      </c>
      <c r="C124" s="11">
        <v>16174</v>
      </c>
      <c r="D124" s="11">
        <v>15709</v>
      </c>
      <c r="E124" s="11">
        <v>2</v>
      </c>
      <c r="F124" s="11">
        <v>1</v>
      </c>
      <c r="G124" s="11">
        <v>31886</v>
      </c>
    </row>
    <row r="125" spans="1:7" x14ac:dyDescent="0.2">
      <c r="A125" s="8">
        <v>2021</v>
      </c>
      <c r="B125" s="6" t="s">
        <v>23</v>
      </c>
      <c r="C125" s="11">
        <v>11590</v>
      </c>
      <c r="D125" s="11">
        <v>11260</v>
      </c>
      <c r="E125" s="11">
        <v>13</v>
      </c>
      <c r="F125" s="11">
        <v>1</v>
      </c>
      <c r="G125" s="11">
        <v>22864</v>
      </c>
    </row>
    <row r="126" spans="1:7" x14ac:dyDescent="0.2">
      <c r="A126" s="8">
        <v>2021</v>
      </c>
      <c r="B126" s="6" t="s">
        <v>24</v>
      </c>
      <c r="C126" s="11">
        <v>20906</v>
      </c>
      <c r="D126" s="11">
        <v>20385</v>
      </c>
      <c r="E126" s="11">
        <v>10</v>
      </c>
      <c r="F126" s="11">
        <v>2</v>
      </c>
      <c r="G126" s="11">
        <v>41303</v>
      </c>
    </row>
    <row r="127" spans="1:7" x14ac:dyDescent="0.2">
      <c r="A127" s="8">
        <v>2021</v>
      </c>
      <c r="B127" s="6" t="s">
        <v>25</v>
      </c>
      <c r="C127" s="11">
        <v>19812</v>
      </c>
      <c r="D127" s="11">
        <v>19050</v>
      </c>
      <c r="E127" s="11">
        <v>28</v>
      </c>
      <c r="F127" s="11">
        <v>0</v>
      </c>
      <c r="G127" s="11">
        <v>38890</v>
      </c>
    </row>
    <row r="128" spans="1:7" x14ac:dyDescent="0.2">
      <c r="A128" s="8">
        <v>2021</v>
      </c>
      <c r="B128" s="6" t="s">
        <v>26</v>
      </c>
      <c r="C128" s="11">
        <v>18073</v>
      </c>
      <c r="D128" s="11">
        <v>17240</v>
      </c>
      <c r="E128" s="11">
        <v>9</v>
      </c>
      <c r="F128" s="11">
        <v>0</v>
      </c>
      <c r="G128" s="11">
        <v>35322</v>
      </c>
    </row>
    <row r="129" spans="1:7" x14ac:dyDescent="0.2">
      <c r="A129" s="8">
        <v>2021</v>
      </c>
      <c r="B129" s="6" t="s">
        <v>27</v>
      </c>
      <c r="C129" s="11">
        <v>18124</v>
      </c>
      <c r="D129" s="11">
        <v>17463</v>
      </c>
      <c r="E129" s="11">
        <v>0</v>
      </c>
      <c r="F129" s="11">
        <v>0</v>
      </c>
      <c r="G129" s="11">
        <v>35587</v>
      </c>
    </row>
    <row r="130" spans="1:7" x14ac:dyDescent="0.2">
      <c r="A130" s="8">
        <v>2021</v>
      </c>
      <c r="B130" s="6" t="s">
        <v>28</v>
      </c>
      <c r="C130" s="11">
        <v>22520</v>
      </c>
      <c r="D130" s="11">
        <v>21598</v>
      </c>
      <c r="E130" s="11">
        <v>54</v>
      </c>
      <c r="F130" s="11">
        <v>0</v>
      </c>
      <c r="G130" s="11">
        <v>44172</v>
      </c>
    </row>
    <row r="131" spans="1:7" x14ac:dyDescent="0.2">
      <c r="A131" s="8">
        <v>2021</v>
      </c>
      <c r="B131" s="6" t="s">
        <v>29</v>
      </c>
      <c r="C131" s="11">
        <v>9689</v>
      </c>
      <c r="D131" s="11">
        <v>9415</v>
      </c>
      <c r="E131" s="11">
        <v>1</v>
      </c>
      <c r="F131" s="11">
        <v>0</v>
      </c>
      <c r="G131" s="11">
        <v>19105</v>
      </c>
    </row>
    <row r="132" spans="1:7" x14ac:dyDescent="0.2">
      <c r="A132" s="8">
        <v>2021</v>
      </c>
      <c r="B132" s="6" t="s">
        <v>36</v>
      </c>
      <c r="C132" s="11">
        <v>48368</v>
      </c>
      <c r="D132" s="11">
        <v>46397</v>
      </c>
      <c r="E132" s="11">
        <v>28</v>
      </c>
      <c r="F132" s="11">
        <v>0</v>
      </c>
      <c r="G132" s="11">
        <v>94793</v>
      </c>
    </row>
    <row r="133" spans="1:7" x14ac:dyDescent="0.2">
      <c r="A133" s="8">
        <v>2021</v>
      </c>
      <c r="B133" s="6" t="s">
        <v>30</v>
      </c>
      <c r="C133" s="11">
        <v>13317</v>
      </c>
      <c r="D133" s="11">
        <v>13210</v>
      </c>
      <c r="E133" s="11">
        <v>25</v>
      </c>
      <c r="F133" s="11">
        <v>0</v>
      </c>
      <c r="G133" s="11">
        <v>26552</v>
      </c>
    </row>
    <row r="134" spans="1:7" x14ac:dyDescent="0.2">
      <c r="A134" s="8">
        <v>2021</v>
      </c>
      <c r="B134" s="6" t="s">
        <v>31</v>
      </c>
      <c r="C134" s="11">
        <v>12748</v>
      </c>
      <c r="D134" s="11">
        <v>12275</v>
      </c>
      <c r="E134" s="11">
        <v>31</v>
      </c>
      <c r="F134" s="11">
        <v>2</v>
      </c>
      <c r="G134" s="11">
        <v>25056</v>
      </c>
    </row>
    <row r="135" spans="1:7" x14ac:dyDescent="0.2">
      <c r="A135" s="9">
        <v>2020</v>
      </c>
      <c r="B135" s="7" t="s">
        <v>2</v>
      </c>
      <c r="C135" s="10">
        <v>888119</v>
      </c>
      <c r="D135" s="10">
        <v>854602</v>
      </c>
      <c r="E135" s="10">
        <v>936</v>
      </c>
      <c r="F135" s="10">
        <v>620</v>
      </c>
      <c r="G135" s="10">
        <v>1744277</v>
      </c>
    </row>
    <row r="136" spans="1:7" x14ac:dyDescent="0.2">
      <c r="A136" s="8">
        <v>2020</v>
      </c>
      <c r="B136" s="6" t="s">
        <v>5</v>
      </c>
      <c r="C136" s="11">
        <v>10985</v>
      </c>
      <c r="D136" s="11">
        <v>10460</v>
      </c>
      <c r="E136" s="11">
        <v>9</v>
      </c>
      <c r="F136" s="11">
        <v>2</v>
      </c>
      <c r="G136" s="11">
        <v>21456</v>
      </c>
    </row>
    <row r="137" spans="1:7" x14ac:dyDescent="0.2">
      <c r="A137" s="8">
        <v>2020</v>
      </c>
      <c r="B137" s="6" t="s">
        <v>6</v>
      </c>
      <c r="C137" s="11">
        <v>23829</v>
      </c>
      <c r="D137" s="11">
        <v>22786</v>
      </c>
      <c r="E137" s="11">
        <v>2</v>
      </c>
      <c r="F137" s="11">
        <v>5</v>
      </c>
      <c r="G137" s="11">
        <v>46622</v>
      </c>
    </row>
    <row r="138" spans="1:7" x14ac:dyDescent="0.2">
      <c r="A138" s="8">
        <v>2020</v>
      </c>
      <c r="B138" s="6" t="s">
        <v>7</v>
      </c>
      <c r="C138" s="11">
        <v>5621</v>
      </c>
      <c r="D138" s="11">
        <v>5410</v>
      </c>
      <c r="E138" s="11">
        <v>6</v>
      </c>
      <c r="F138" s="11">
        <v>2</v>
      </c>
      <c r="G138" s="11">
        <v>11039</v>
      </c>
    </row>
    <row r="139" spans="1:7" x14ac:dyDescent="0.2">
      <c r="A139" s="8">
        <v>2020</v>
      </c>
      <c r="B139" s="6" t="s">
        <v>8</v>
      </c>
      <c r="C139" s="11">
        <v>6892</v>
      </c>
      <c r="D139" s="11">
        <v>6630</v>
      </c>
      <c r="E139" s="11">
        <v>15</v>
      </c>
      <c r="F139" s="11">
        <v>15</v>
      </c>
      <c r="G139" s="11">
        <v>13552</v>
      </c>
    </row>
    <row r="140" spans="1:7" x14ac:dyDescent="0.2">
      <c r="A140" s="8">
        <v>2020</v>
      </c>
      <c r="B140" s="6" t="s">
        <v>33</v>
      </c>
      <c r="C140" s="11">
        <v>24298</v>
      </c>
      <c r="D140" s="11">
        <v>23580</v>
      </c>
      <c r="E140" s="11">
        <v>30</v>
      </c>
      <c r="F140" s="11">
        <v>22</v>
      </c>
      <c r="G140" s="11">
        <v>47930</v>
      </c>
    </row>
    <row r="141" spans="1:7" x14ac:dyDescent="0.2">
      <c r="A141" s="8">
        <v>2020</v>
      </c>
      <c r="B141" s="6" t="s">
        <v>9</v>
      </c>
      <c r="C141" s="11">
        <v>4862</v>
      </c>
      <c r="D141" s="11">
        <v>4480</v>
      </c>
      <c r="E141" s="11">
        <v>1</v>
      </c>
      <c r="F141" s="11">
        <v>2</v>
      </c>
      <c r="G141" s="11">
        <v>9345</v>
      </c>
    </row>
    <row r="142" spans="1:7" x14ac:dyDescent="0.2">
      <c r="A142" s="8">
        <v>2020</v>
      </c>
      <c r="B142" s="6" t="s">
        <v>10</v>
      </c>
      <c r="C142" s="11">
        <v>39914</v>
      </c>
      <c r="D142" s="11">
        <v>38578</v>
      </c>
      <c r="E142" s="11">
        <v>147</v>
      </c>
      <c r="F142" s="11">
        <v>24</v>
      </c>
      <c r="G142" s="11">
        <v>78663</v>
      </c>
    </row>
    <row r="143" spans="1:7" x14ac:dyDescent="0.2">
      <c r="A143" s="8">
        <v>2020</v>
      </c>
      <c r="B143" s="6" t="s">
        <v>11</v>
      </c>
      <c r="C143" s="11">
        <v>26334</v>
      </c>
      <c r="D143" s="11">
        <v>25283</v>
      </c>
      <c r="E143" s="11">
        <v>37</v>
      </c>
      <c r="F143" s="11">
        <v>30</v>
      </c>
      <c r="G143" s="11">
        <v>51684</v>
      </c>
    </row>
    <row r="144" spans="1:7" x14ac:dyDescent="0.2">
      <c r="A144" s="8">
        <v>2020</v>
      </c>
      <c r="B144" s="6" t="s">
        <v>32</v>
      </c>
      <c r="C144" s="11">
        <v>44432</v>
      </c>
      <c r="D144" s="11">
        <v>42515</v>
      </c>
      <c r="E144" s="11">
        <v>23</v>
      </c>
      <c r="F144" s="11">
        <v>35</v>
      </c>
      <c r="G144" s="11">
        <v>87005</v>
      </c>
    </row>
    <row r="145" spans="1:7" x14ac:dyDescent="0.2">
      <c r="A145" s="8">
        <v>2020</v>
      </c>
      <c r="B145" s="6" t="s">
        <v>12</v>
      </c>
      <c r="C145" s="11">
        <v>14407</v>
      </c>
      <c r="D145" s="11">
        <v>13869</v>
      </c>
      <c r="E145" s="11">
        <v>5</v>
      </c>
      <c r="F145" s="11">
        <v>4</v>
      </c>
      <c r="G145" s="11">
        <v>28285</v>
      </c>
    </row>
    <row r="146" spans="1:7" x14ac:dyDescent="0.2">
      <c r="A146" s="8">
        <v>2020</v>
      </c>
      <c r="B146" s="6" t="s">
        <v>13</v>
      </c>
      <c r="C146" s="11">
        <v>49352</v>
      </c>
      <c r="D146" s="11">
        <v>47825</v>
      </c>
      <c r="E146" s="11">
        <v>5</v>
      </c>
      <c r="F146" s="11">
        <v>19</v>
      </c>
      <c r="G146" s="11">
        <v>97201</v>
      </c>
    </row>
    <row r="147" spans="1:7" x14ac:dyDescent="0.2">
      <c r="A147" s="8">
        <v>2020</v>
      </c>
      <c r="B147" s="6" t="s">
        <v>14</v>
      </c>
      <c r="C147" s="11">
        <v>26591</v>
      </c>
      <c r="D147" s="11">
        <v>25723</v>
      </c>
      <c r="E147" s="11">
        <v>144</v>
      </c>
      <c r="F147" s="11">
        <v>68</v>
      </c>
      <c r="G147" s="11">
        <v>52526</v>
      </c>
    </row>
    <row r="148" spans="1:7" x14ac:dyDescent="0.2">
      <c r="A148" s="8">
        <v>2020</v>
      </c>
      <c r="B148" s="6" t="s">
        <v>15</v>
      </c>
      <c r="C148" s="11">
        <v>19723</v>
      </c>
      <c r="D148" s="11">
        <v>19131</v>
      </c>
      <c r="E148" s="11">
        <v>8</v>
      </c>
      <c r="F148" s="11">
        <v>4</v>
      </c>
      <c r="G148" s="11">
        <v>38866</v>
      </c>
    </row>
    <row r="149" spans="1:7" x14ac:dyDescent="0.2">
      <c r="A149" s="8">
        <v>2020</v>
      </c>
      <c r="B149" s="6" t="s">
        <v>16</v>
      </c>
      <c r="C149" s="11">
        <v>61731</v>
      </c>
      <c r="D149" s="11">
        <v>58900</v>
      </c>
      <c r="E149" s="11">
        <v>37</v>
      </c>
      <c r="F149" s="11">
        <v>36</v>
      </c>
      <c r="G149" s="11">
        <v>120704</v>
      </c>
    </row>
    <row r="150" spans="1:7" x14ac:dyDescent="0.2">
      <c r="A150" s="8">
        <v>2020</v>
      </c>
      <c r="B150" s="6" t="s">
        <v>17</v>
      </c>
      <c r="C150" s="11">
        <v>110278</v>
      </c>
      <c r="D150" s="11">
        <v>106245</v>
      </c>
      <c r="E150" s="11">
        <v>51</v>
      </c>
      <c r="F150" s="11">
        <v>66</v>
      </c>
      <c r="G150" s="11">
        <v>216640</v>
      </c>
    </row>
    <row r="151" spans="1:7" x14ac:dyDescent="0.2">
      <c r="A151" s="8">
        <v>2020</v>
      </c>
      <c r="B151" s="6" t="s">
        <v>34</v>
      </c>
      <c r="C151" s="11">
        <v>39812</v>
      </c>
      <c r="D151" s="11">
        <v>38320</v>
      </c>
      <c r="E151" s="11">
        <v>57</v>
      </c>
      <c r="F151" s="11">
        <v>29</v>
      </c>
      <c r="G151" s="11">
        <v>78218</v>
      </c>
    </row>
    <row r="152" spans="1:7" x14ac:dyDescent="0.2">
      <c r="A152" s="8">
        <v>2020</v>
      </c>
      <c r="B152" s="6" t="s">
        <v>18</v>
      </c>
      <c r="C152" s="11">
        <v>13277</v>
      </c>
      <c r="D152" s="11">
        <v>12679</v>
      </c>
      <c r="E152" s="11">
        <v>24</v>
      </c>
      <c r="F152" s="11">
        <v>7</v>
      </c>
      <c r="G152" s="11">
        <v>25987</v>
      </c>
    </row>
    <row r="153" spans="1:7" x14ac:dyDescent="0.2">
      <c r="A153" s="8">
        <v>2020</v>
      </c>
      <c r="B153" s="6" t="s">
        <v>19</v>
      </c>
      <c r="C153" s="11">
        <v>8797</v>
      </c>
      <c r="D153" s="11">
        <v>8571</v>
      </c>
      <c r="E153" s="11">
        <v>13</v>
      </c>
      <c r="F153" s="11">
        <v>6</v>
      </c>
      <c r="G153" s="11">
        <v>17387</v>
      </c>
    </row>
    <row r="154" spans="1:7" x14ac:dyDescent="0.2">
      <c r="A154" s="8">
        <v>2020</v>
      </c>
      <c r="B154" s="6" t="s">
        <v>20</v>
      </c>
      <c r="C154" s="11">
        <v>41511</v>
      </c>
      <c r="D154" s="11">
        <v>40120</v>
      </c>
      <c r="E154" s="11">
        <v>24</v>
      </c>
      <c r="F154" s="11">
        <v>42</v>
      </c>
      <c r="G154" s="11">
        <v>81697</v>
      </c>
    </row>
    <row r="155" spans="1:7" x14ac:dyDescent="0.2">
      <c r="A155" s="8">
        <v>2020</v>
      </c>
      <c r="B155" s="6" t="s">
        <v>21</v>
      </c>
      <c r="C155" s="11">
        <v>32136</v>
      </c>
      <c r="D155" s="11">
        <v>30952</v>
      </c>
      <c r="E155" s="11">
        <v>30</v>
      </c>
      <c r="F155" s="11">
        <v>24</v>
      </c>
      <c r="G155" s="11">
        <v>63142</v>
      </c>
    </row>
    <row r="156" spans="1:7" x14ac:dyDescent="0.2">
      <c r="A156" s="8">
        <v>2020</v>
      </c>
      <c r="B156" s="6" t="s">
        <v>22</v>
      </c>
      <c r="C156" s="11">
        <v>55126</v>
      </c>
      <c r="D156" s="11">
        <v>53262</v>
      </c>
      <c r="E156" s="11">
        <v>46</v>
      </c>
      <c r="F156" s="11">
        <v>13</v>
      </c>
      <c r="G156" s="11">
        <v>108447</v>
      </c>
    </row>
    <row r="157" spans="1:7" x14ac:dyDescent="0.2">
      <c r="A157" s="8">
        <v>2020</v>
      </c>
      <c r="B157" s="6" t="s">
        <v>35</v>
      </c>
      <c r="C157" s="11">
        <v>17956</v>
      </c>
      <c r="D157" s="11">
        <v>17173</v>
      </c>
      <c r="E157" s="11">
        <v>4</v>
      </c>
      <c r="F157" s="11">
        <v>1</v>
      </c>
      <c r="G157" s="11">
        <v>35134</v>
      </c>
    </row>
    <row r="158" spans="1:7" x14ac:dyDescent="0.2">
      <c r="A158" s="8">
        <v>2020</v>
      </c>
      <c r="B158" s="6" t="s">
        <v>23</v>
      </c>
      <c r="C158" s="11">
        <v>13126</v>
      </c>
      <c r="D158" s="11">
        <v>12539</v>
      </c>
      <c r="E158" s="11">
        <v>12</v>
      </c>
      <c r="F158" s="11">
        <v>6</v>
      </c>
      <c r="G158" s="11">
        <v>25683</v>
      </c>
    </row>
    <row r="159" spans="1:7" x14ac:dyDescent="0.2">
      <c r="A159" s="8">
        <v>2020</v>
      </c>
      <c r="B159" s="6" t="s">
        <v>24</v>
      </c>
      <c r="C159" s="11">
        <v>22527</v>
      </c>
      <c r="D159" s="11">
        <v>21121</v>
      </c>
      <c r="E159" s="11">
        <v>6</v>
      </c>
      <c r="F159" s="11">
        <v>7</v>
      </c>
      <c r="G159" s="11">
        <v>43661</v>
      </c>
    </row>
    <row r="160" spans="1:7" x14ac:dyDescent="0.2">
      <c r="A160" s="8">
        <v>2020</v>
      </c>
      <c r="B160" s="6" t="s">
        <v>25</v>
      </c>
      <c r="C160" s="11">
        <v>21389</v>
      </c>
      <c r="D160" s="11">
        <v>20386</v>
      </c>
      <c r="E160" s="11">
        <v>37</v>
      </c>
      <c r="F160" s="11">
        <v>9</v>
      </c>
      <c r="G160" s="11">
        <v>41821</v>
      </c>
    </row>
    <row r="161" spans="1:7" x14ac:dyDescent="0.2">
      <c r="A161" s="8">
        <v>2020</v>
      </c>
      <c r="B161" s="6" t="s">
        <v>26</v>
      </c>
      <c r="C161" s="11">
        <v>19735</v>
      </c>
      <c r="D161" s="11">
        <v>18735</v>
      </c>
      <c r="E161" s="11">
        <v>33</v>
      </c>
      <c r="F161" s="11">
        <v>18</v>
      </c>
      <c r="G161" s="11">
        <v>38521</v>
      </c>
    </row>
    <row r="162" spans="1:7" x14ac:dyDescent="0.2">
      <c r="A162" s="8">
        <v>2020</v>
      </c>
      <c r="B162" s="6" t="s">
        <v>27</v>
      </c>
      <c r="C162" s="11">
        <v>18910</v>
      </c>
      <c r="D162" s="11">
        <v>18663</v>
      </c>
      <c r="E162" s="11">
        <v>65</v>
      </c>
      <c r="F162" s="11">
        <v>35</v>
      </c>
      <c r="G162" s="11">
        <v>37673</v>
      </c>
    </row>
    <row r="163" spans="1:7" x14ac:dyDescent="0.2">
      <c r="A163" s="8">
        <v>2020</v>
      </c>
      <c r="B163" s="6" t="s">
        <v>28</v>
      </c>
      <c r="C163" s="11">
        <v>25166</v>
      </c>
      <c r="D163" s="11">
        <v>24229</v>
      </c>
      <c r="E163" s="11">
        <v>20</v>
      </c>
      <c r="F163" s="11">
        <v>8</v>
      </c>
      <c r="G163" s="11">
        <v>49423</v>
      </c>
    </row>
    <row r="164" spans="1:7" x14ac:dyDescent="0.2">
      <c r="A164" s="8">
        <v>2020</v>
      </c>
      <c r="B164" s="6" t="s">
        <v>29</v>
      </c>
      <c r="C164" s="11">
        <v>10567</v>
      </c>
      <c r="D164" s="11">
        <v>10213</v>
      </c>
      <c r="E164" s="11">
        <v>0</v>
      </c>
      <c r="F164" s="11">
        <v>0</v>
      </c>
      <c r="G164" s="11">
        <v>20780</v>
      </c>
    </row>
    <row r="165" spans="1:7" x14ac:dyDescent="0.2">
      <c r="A165" s="8">
        <v>2020</v>
      </c>
      <c r="B165" s="6" t="s">
        <v>36</v>
      </c>
      <c r="C165" s="11">
        <v>50186</v>
      </c>
      <c r="D165" s="11">
        <v>48668</v>
      </c>
      <c r="E165" s="11">
        <v>30</v>
      </c>
      <c r="F165" s="11">
        <v>36</v>
      </c>
      <c r="G165" s="11">
        <v>98920</v>
      </c>
    </row>
    <row r="166" spans="1:7" x14ac:dyDescent="0.2">
      <c r="A166" s="8">
        <v>2020</v>
      </c>
      <c r="B166" s="6" t="s">
        <v>30</v>
      </c>
      <c r="C166" s="11">
        <v>15176</v>
      </c>
      <c r="D166" s="11">
        <v>14606</v>
      </c>
      <c r="E166" s="11">
        <v>9</v>
      </c>
      <c r="F166" s="11">
        <v>14</v>
      </c>
      <c r="G166" s="11">
        <v>29805</v>
      </c>
    </row>
    <row r="167" spans="1:7" x14ac:dyDescent="0.2">
      <c r="A167" s="8">
        <v>2020</v>
      </c>
      <c r="B167" s="6" t="s">
        <v>31</v>
      </c>
      <c r="C167" s="11">
        <v>13473</v>
      </c>
      <c r="D167" s="11">
        <v>12950</v>
      </c>
      <c r="E167" s="11">
        <v>6</v>
      </c>
      <c r="F167" s="11">
        <v>31</v>
      </c>
      <c r="G167" s="11">
        <v>26460</v>
      </c>
    </row>
    <row r="168" spans="1:7" x14ac:dyDescent="0.2">
      <c r="A168" s="9">
        <v>2019</v>
      </c>
      <c r="B168" s="7" t="s">
        <v>2</v>
      </c>
      <c r="C168" s="10">
        <v>947595</v>
      </c>
      <c r="D168" s="10">
        <v>914449</v>
      </c>
      <c r="E168" s="10">
        <v>1388</v>
      </c>
      <c r="F168" s="10">
        <v>0</v>
      </c>
      <c r="G168" s="10">
        <v>1863432</v>
      </c>
    </row>
    <row r="169" spans="1:7" x14ac:dyDescent="0.2">
      <c r="A169" s="8">
        <v>2019</v>
      </c>
      <c r="B169" s="6" t="s">
        <v>5</v>
      </c>
      <c r="C169" s="11">
        <v>12595</v>
      </c>
      <c r="D169" s="11">
        <v>12095</v>
      </c>
      <c r="E169" s="11">
        <v>0</v>
      </c>
      <c r="F169" s="11">
        <v>0</v>
      </c>
      <c r="G169" s="11">
        <v>24690</v>
      </c>
    </row>
    <row r="170" spans="1:7" x14ac:dyDescent="0.2">
      <c r="A170" s="8">
        <v>2019</v>
      </c>
      <c r="B170" s="6" t="s">
        <v>6</v>
      </c>
      <c r="C170" s="11">
        <v>24598</v>
      </c>
      <c r="D170" s="11">
        <v>23500</v>
      </c>
      <c r="E170" s="11">
        <v>4</v>
      </c>
      <c r="F170" s="11">
        <v>0</v>
      </c>
      <c r="G170" s="11">
        <v>48102</v>
      </c>
    </row>
    <row r="171" spans="1:7" x14ac:dyDescent="0.2">
      <c r="A171" s="8">
        <v>2019</v>
      </c>
      <c r="B171" s="6" t="s">
        <v>7</v>
      </c>
      <c r="C171" s="11">
        <v>5704</v>
      </c>
      <c r="D171" s="11">
        <v>5694</v>
      </c>
      <c r="E171" s="11">
        <v>2</v>
      </c>
      <c r="F171" s="11">
        <v>0</v>
      </c>
      <c r="G171" s="11">
        <v>11400</v>
      </c>
    </row>
    <row r="172" spans="1:7" x14ac:dyDescent="0.2">
      <c r="A172" s="8">
        <v>2019</v>
      </c>
      <c r="B172" s="6" t="s">
        <v>8</v>
      </c>
      <c r="C172" s="11">
        <v>7036</v>
      </c>
      <c r="D172" s="11">
        <v>6818</v>
      </c>
      <c r="E172" s="11">
        <v>16</v>
      </c>
      <c r="F172" s="11">
        <v>0</v>
      </c>
      <c r="G172" s="11">
        <v>13870</v>
      </c>
    </row>
    <row r="173" spans="1:7" x14ac:dyDescent="0.2">
      <c r="A173" s="8">
        <v>2019</v>
      </c>
      <c r="B173" s="6" t="s">
        <v>33</v>
      </c>
      <c r="C173" s="11">
        <v>26311</v>
      </c>
      <c r="D173" s="11">
        <v>25308</v>
      </c>
      <c r="E173" s="11">
        <v>44</v>
      </c>
      <c r="F173" s="11">
        <v>0</v>
      </c>
      <c r="G173" s="11">
        <v>51663</v>
      </c>
    </row>
    <row r="174" spans="1:7" x14ac:dyDescent="0.2">
      <c r="A174" s="8">
        <v>2019</v>
      </c>
      <c r="B174" s="6" t="s">
        <v>9</v>
      </c>
      <c r="C174" s="11">
        <v>5280</v>
      </c>
      <c r="D174" s="11">
        <v>5007</v>
      </c>
      <c r="E174" s="11">
        <v>4</v>
      </c>
      <c r="F174" s="11">
        <v>0</v>
      </c>
      <c r="G174" s="11">
        <v>10291</v>
      </c>
    </row>
    <row r="175" spans="1:7" x14ac:dyDescent="0.2">
      <c r="A175" s="8">
        <v>2019</v>
      </c>
      <c r="B175" s="6" t="s">
        <v>10</v>
      </c>
      <c r="C175" s="11">
        <v>43981</v>
      </c>
      <c r="D175" s="11">
        <v>41362</v>
      </c>
      <c r="E175" s="11">
        <v>132</v>
      </c>
      <c r="F175" s="11">
        <v>0</v>
      </c>
      <c r="G175" s="11">
        <v>85475</v>
      </c>
    </row>
    <row r="176" spans="1:7" x14ac:dyDescent="0.2">
      <c r="A176" s="8">
        <v>2019</v>
      </c>
      <c r="B176" s="6" t="s">
        <v>11</v>
      </c>
      <c r="C176" s="11">
        <v>27091</v>
      </c>
      <c r="D176" s="11">
        <v>26132</v>
      </c>
      <c r="E176" s="11">
        <v>71</v>
      </c>
      <c r="F176" s="11">
        <v>0</v>
      </c>
      <c r="G176" s="11">
        <v>53294</v>
      </c>
    </row>
    <row r="177" spans="1:7" x14ac:dyDescent="0.2">
      <c r="A177" s="8">
        <v>2019</v>
      </c>
      <c r="B177" s="6" t="s">
        <v>32</v>
      </c>
      <c r="C177" s="11">
        <v>49247</v>
      </c>
      <c r="D177" s="11">
        <v>47610</v>
      </c>
      <c r="E177" s="11">
        <v>59</v>
      </c>
      <c r="F177" s="11">
        <v>0</v>
      </c>
      <c r="G177" s="11">
        <v>96916</v>
      </c>
    </row>
    <row r="178" spans="1:7" x14ac:dyDescent="0.2">
      <c r="A178" s="8">
        <v>2019</v>
      </c>
      <c r="B178" s="6" t="s">
        <v>12</v>
      </c>
      <c r="C178" s="11">
        <v>15250</v>
      </c>
      <c r="D178" s="11">
        <v>14744</v>
      </c>
      <c r="E178" s="11">
        <v>12</v>
      </c>
      <c r="F178" s="11">
        <v>0</v>
      </c>
      <c r="G178" s="11">
        <v>30006</v>
      </c>
    </row>
    <row r="179" spans="1:7" x14ac:dyDescent="0.2">
      <c r="A179" s="8">
        <v>2019</v>
      </c>
      <c r="B179" s="6" t="s">
        <v>13</v>
      </c>
      <c r="C179" s="11">
        <v>53558</v>
      </c>
      <c r="D179" s="11">
        <v>51458</v>
      </c>
      <c r="E179" s="11">
        <v>11</v>
      </c>
      <c r="F179" s="11">
        <v>0</v>
      </c>
      <c r="G179" s="11">
        <v>105027</v>
      </c>
    </row>
    <row r="180" spans="1:7" x14ac:dyDescent="0.2">
      <c r="A180" s="8">
        <v>2019</v>
      </c>
      <c r="B180" s="6" t="s">
        <v>14</v>
      </c>
      <c r="C180" s="11">
        <v>29430</v>
      </c>
      <c r="D180" s="11">
        <v>28154</v>
      </c>
      <c r="E180" s="11">
        <v>158</v>
      </c>
      <c r="F180" s="11">
        <v>0</v>
      </c>
      <c r="G180" s="11">
        <v>57742</v>
      </c>
    </row>
    <row r="181" spans="1:7" x14ac:dyDescent="0.2">
      <c r="A181" s="8">
        <v>2019</v>
      </c>
      <c r="B181" s="6" t="s">
        <v>15</v>
      </c>
      <c r="C181" s="11">
        <v>21343</v>
      </c>
      <c r="D181" s="11">
        <v>20639</v>
      </c>
      <c r="E181" s="11">
        <v>4</v>
      </c>
      <c r="F181" s="11">
        <v>0</v>
      </c>
      <c r="G181" s="11">
        <v>41986</v>
      </c>
    </row>
    <row r="182" spans="1:7" x14ac:dyDescent="0.2">
      <c r="A182" s="8">
        <v>2019</v>
      </c>
      <c r="B182" s="6" t="s">
        <v>16</v>
      </c>
      <c r="C182" s="11">
        <v>64948</v>
      </c>
      <c r="D182" s="11">
        <v>62841</v>
      </c>
      <c r="E182" s="11">
        <v>90</v>
      </c>
      <c r="F182" s="11">
        <v>0</v>
      </c>
      <c r="G182" s="11">
        <v>127879</v>
      </c>
    </row>
    <row r="183" spans="1:7" x14ac:dyDescent="0.2">
      <c r="A183" s="8">
        <v>2019</v>
      </c>
      <c r="B183" s="6" t="s">
        <v>17</v>
      </c>
      <c r="C183" s="11">
        <v>121039</v>
      </c>
      <c r="D183" s="11">
        <v>115989</v>
      </c>
      <c r="E183" s="11">
        <v>162</v>
      </c>
      <c r="F183" s="11">
        <v>0</v>
      </c>
      <c r="G183" s="11">
        <v>237190</v>
      </c>
    </row>
    <row r="184" spans="1:7" x14ac:dyDescent="0.2">
      <c r="A184" s="8">
        <v>2019</v>
      </c>
      <c r="B184" s="6" t="s">
        <v>34</v>
      </c>
      <c r="C184" s="11">
        <v>42050</v>
      </c>
      <c r="D184" s="11">
        <v>40695</v>
      </c>
      <c r="E184" s="11">
        <v>82</v>
      </c>
      <c r="F184" s="11">
        <v>0</v>
      </c>
      <c r="G184" s="11">
        <v>82827</v>
      </c>
    </row>
    <row r="185" spans="1:7" x14ac:dyDescent="0.2">
      <c r="A185" s="8">
        <v>2019</v>
      </c>
      <c r="B185" s="6" t="s">
        <v>18</v>
      </c>
      <c r="C185" s="11">
        <v>13517</v>
      </c>
      <c r="D185" s="11">
        <v>13075</v>
      </c>
      <c r="E185" s="11">
        <v>21</v>
      </c>
      <c r="F185" s="11">
        <v>0</v>
      </c>
      <c r="G185" s="11">
        <v>26613</v>
      </c>
    </row>
    <row r="186" spans="1:7" x14ac:dyDescent="0.2">
      <c r="A186" s="8">
        <v>2019</v>
      </c>
      <c r="B186" s="6" t="s">
        <v>19</v>
      </c>
      <c r="C186" s="11">
        <v>9099</v>
      </c>
      <c r="D186" s="11">
        <v>8695</v>
      </c>
      <c r="E186" s="11">
        <v>40</v>
      </c>
      <c r="F186" s="11">
        <v>0</v>
      </c>
      <c r="G186" s="11">
        <v>17834</v>
      </c>
    </row>
    <row r="187" spans="1:7" x14ac:dyDescent="0.2">
      <c r="A187" s="8">
        <v>2019</v>
      </c>
      <c r="B187" s="6" t="s">
        <v>20</v>
      </c>
      <c r="C187" s="11">
        <v>44239</v>
      </c>
      <c r="D187" s="11">
        <v>43016</v>
      </c>
      <c r="E187" s="11">
        <v>34</v>
      </c>
      <c r="F187" s="11">
        <v>0</v>
      </c>
      <c r="G187" s="11">
        <v>87289</v>
      </c>
    </row>
    <row r="188" spans="1:7" x14ac:dyDescent="0.2">
      <c r="A188" s="8">
        <v>2019</v>
      </c>
      <c r="B188" s="6" t="s">
        <v>21</v>
      </c>
      <c r="C188" s="11">
        <v>33393</v>
      </c>
      <c r="D188" s="11">
        <v>32271</v>
      </c>
      <c r="E188" s="11">
        <v>48</v>
      </c>
      <c r="F188" s="11">
        <v>0</v>
      </c>
      <c r="G188" s="11">
        <v>65712</v>
      </c>
    </row>
    <row r="189" spans="1:7" x14ac:dyDescent="0.2">
      <c r="A189" s="8">
        <v>2019</v>
      </c>
      <c r="B189" s="6" t="s">
        <v>22</v>
      </c>
      <c r="C189" s="11">
        <v>58361</v>
      </c>
      <c r="D189" s="11">
        <v>56671</v>
      </c>
      <c r="E189" s="11">
        <v>18</v>
      </c>
      <c r="F189" s="11">
        <v>0</v>
      </c>
      <c r="G189" s="11">
        <v>115050</v>
      </c>
    </row>
    <row r="190" spans="1:7" x14ac:dyDescent="0.2">
      <c r="A190" s="8">
        <v>2019</v>
      </c>
      <c r="B190" s="6" t="s">
        <v>35</v>
      </c>
      <c r="C190" s="11">
        <v>18866</v>
      </c>
      <c r="D190" s="11">
        <v>18478</v>
      </c>
      <c r="E190" s="11">
        <v>2</v>
      </c>
      <c r="F190" s="11">
        <v>0</v>
      </c>
      <c r="G190" s="11">
        <v>37346</v>
      </c>
    </row>
    <row r="191" spans="1:7" x14ac:dyDescent="0.2">
      <c r="A191" s="8">
        <v>2019</v>
      </c>
      <c r="B191" s="6" t="s">
        <v>23</v>
      </c>
      <c r="C191" s="11">
        <v>14523</v>
      </c>
      <c r="D191" s="11">
        <v>13630</v>
      </c>
      <c r="E191" s="11">
        <v>34</v>
      </c>
      <c r="F191" s="11">
        <v>0</v>
      </c>
      <c r="G191" s="11">
        <v>28187</v>
      </c>
    </row>
    <row r="192" spans="1:7" x14ac:dyDescent="0.2">
      <c r="A192" s="8">
        <v>2019</v>
      </c>
      <c r="B192" s="6" t="s">
        <v>24</v>
      </c>
      <c r="C192" s="11">
        <v>22177</v>
      </c>
      <c r="D192" s="11">
        <v>22252</v>
      </c>
      <c r="E192" s="11">
        <v>1</v>
      </c>
      <c r="F192" s="11">
        <v>0</v>
      </c>
      <c r="G192" s="11">
        <v>44430</v>
      </c>
    </row>
    <row r="193" spans="1:7" x14ac:dyDescent="0.2">
      <c r="A193" s="8">
        <v>2019</v>
      </c>
      <c r="B193" s="6" t="s">
        <v>25</v>
      </c>
      <c r="C193" s="11">
        <v>22714</v>
      </c>
      <c r="D193" s="11">
        <v>21763</v>
      </c>
      <c r="E193" s="11">
        <v>21</v>
      </c>
      <c r="F193" s="11">
        <v>0</v>
      </c>
      <c r="G193" s="11">
        <v>44498</v>
      </c>
    </row>
    <row r="194" spans="1:7" x14ac:dyDescent="0.2">
      <c r="A194" s="8">
        <v>2019</v>
      </c>
      <c r="B194" s="6" t="s">
        <v>26</v>
      </c>
      <c r="C194" s="11">
        <v>20262</v>
      </c>
      <c r="D194" s="11">
        <v>19737</v>
      </c>
      <c r="E194" s="11">
        <v>57</v>
      </c>
      <c r="F194" s="11">
        <v>0</v>
      </c>
      <c r="G194" s="11">
        <v>40056</v>
      </c>
    </row>
    <row r="195" spans="1:7" x14ac:dyDescent="0.2">
      <c r="A195" s="8">
        <v>2019</v>
      </c>
      <c r="B195" s="6" t="s">
        <v>27</v>
      </c>
      <c r="C195" s="11">
        <v>19683</v>
      </c>
      <c r="D195" s="11">
        <v>19372</v>
      </c>
      <c r="E195" s="11">
        <v>40</v>
      </c>
      <c r="F195" s="11">
        <v>0</v>
      </c>
      <c r="G195" s="11">
        <v>39095</v>
      </c>
    </row>
    <row r="196" spans="1:7" x14ac:dyDescent="0.2">
      <c r="A196" s="8">
        <v>2019</v>
      </c>
      <c r="B196" s="6" t="s">
        <v>28</v>
      </c>
      <c r="C196" s="11">
        <v>26279</v>
      </c>
      <c r="D196" s="11">
        <v>25424</v>
      </c>
      <c r="E196" s="11">
        <v>28</v>
      </c>
      <c r="F196" s="11">
        <v>0</v>
      </c>
      <c r="G196" s="11">
        <v>51731</v>
      </c>
    </row>
    <row r="197" spans="1:7" x14ac:dyDescent="0.2">
      <c r="A197" s="8">
        <v>2019</v>
      </c>
      <c r="B197" s="6" t="s">
        <v>29</v>
      </c>
      <c r="C197" s="11">
        <v>11346</v>
      </c>
      <c r="D197" s="11">
        <v>11023</v>
      </c>
      <c r="E197" s="11">
        <v>0</v>
      </c>
      <c r="F197" s="11">
        <v>0</v>
      </c>
      <c r="G197" s="11">
        <v>22369</v>
      </c>
    </row>
    <row r="198" spans="1:7" x14ac:dyDescent="0.2">
      <c r="A198" s="8">
        <v>2019</v>
      </c>
      <c r="B198" s="6" t="s">
        <v>36</v>
      </c>
      <c r="C198" s="11">
        <v>53264</v>
      </c>
      <c r="D198" s="11">
        <v>51727</v>
      </c>
      <c r="E198" s="11">
        <v>112</v>
      </c>
      <c r="F198" s="11">
        <v>0</v>
      </c>
      <c r="G198" s="11">
        <v>105103</v>
      </c>
    </row>
    <row r="199" spans="1:7" x14ac:dyDescent="0.2">
      <c r="A199" s="8">
        <v>2019</v>
      </c>
      <c r="B199" s="6" t="s">
        <v>30</v>
      </c>
      <c r="C199" s="11">
        <v>16559</v>
      </c>
      <c r="D199" s="11">
        <v>15775</v>
      </c>
      <c r="E199" s="11">
        <v>35</v>
      </c>
      <c r="F199" s="11">
        <v>0</v>
      </c>
      <c r="G199" s="11">
        <v>32369</v>
      </c>
    </row>
    <row r="200" spans="1:7" x14ac:dyDescent="0.2">
      <c r="A200" s="8">
        <v>2019</v>
      </c>
      <c r="B200" s="6" t="s">
        <v>31</v>
      </c>
      <c r="C200" s="11">
        <v>13852</v>
      </c>
      <c r="D200" s="11">
        <v>13494</v>
      </c>
      <c r="E200" s="11">
        <v>46</v>
      </c>
      <c r="F200" s="11">
        <v>0</v>
      </c>
      <c r="G200" s="11">
        <v>27392</v>
      </c>
    </row>
    <row r="201" spans="1:7" x14ac:dyDescent="0.2">
      <c r="A201" s="9">
        <v>2018</v>
      </c>
      <c r="B201" s="7" t="s">
        <v>2</v>
      </c>
      <c r="C201" s="10">
        <v>984879</v>
      </c>
      <c r="D201" s="10">
        <v>948794</v>
      </c>
      <c r="E201" s="10">
        <v>1492</v>
      </c>
      <c r="F201" s="10">
        <v>0</v>
      </c>
      <c r="G201" s="10">
        <v>1935165</v>
      </c>
    </row>
    <row r="202" spans="1:7" x14ac:dyDescent="0.2">
      <c r="A202" s="8">
        <v>2018</v>
      </c>
      <c r="B202" s="6" t="s">
        <v>5</v>
      </c>
      <c r="C202" s="11">
        <v>12832</v>
      </c>
      <c r="D202" s="11">
        <v>12565</v>
      </c>
      <c r="E202" s="11">
        <v>1</v>
      </c>
      <c r="F202" s="11">
        <v>0</v>
      </c>
      <c r="G202" s="11">
        <v>25398</v>
      </c>
    </row>
    <row r="203" spans="1:7" x14ac:dyDescent="0.2">
      <c r="A203" s="8">
        <v>2018</v>
      </c>
      <c r="B203" s="6" t="s">
        <v>6</v>
      </c>
      <c r="C203" s="11">
        <v>25665</v>
      </c>
      <c r="D203" s="11">
        <v>24823</v>
      </c>
      <c r="E203" s="11">
        <v>9</v>
      </c>
      <c r="F203" s="11">
        <v>0</v>
      </c>
      <c r="G203" s="11">
        <v>50497</v>
      </c>
    </row>
    <row r="204" spans="1:7" x14ac:dyDescent="0.2">
      <c r="A204" s="8">
        <v>2018</v>
      </c>
      <c r="B204" s="6" t="s">
        <v>7</v>
      </c>
      <c r="C204" s="11">
        <v>6042</v>
      </c>
      <c r="D204" s="11">
        <v>5833</v>
      </c>
      <c r="E204" s="11">
        <v>10</v>
      </c>
      <c r="F204" s="11">
        <v>0</v>
      </c>
      <c r="G204" s="11">
        <v>11885</v>
      </c>
    </row>
    <row r="205" spans="1:7" x14ac:dyDescent="0.2">
      <c r="A205" s="8">
        <v>2018</v>
      </c>
      <c r="B205" s="6" t="s">
        <v>8</v>
      </c>
      <c r="C205" s="11">
        <v>6874</v>
      </c>
      <c r="D205" s="11">
        <v>6524</v>
      </c>
      <c r="E205" s="11">
        <v>21</v>
      </c>
      <c r="F205" s="11">
        <v>0</v>
      </c>
      <c r="G205" s="11">
        <v>13419</v>
      </c>
    </row>
    <row r="206" spans="1:7" x14ac:dyDescent="0.2">
      <c r="A206" s="8">
        <v>2018</v>
      </c>
      <c r="B206" s="6" t="s">
        <v>33</v>
      </c>
      <c r="C206" s="11">
        <v>27770</v>
      </c>
      <c r="D206" s="11">
        <v>26333</v>
      </c>
      <c r="E206" s="11">
        <v>50</v>
      </c>
      <c r="F206" s="11">
        <v>0</v>
      </c>
      <c r="G206" s="11">
        <v>54153</v>
      </c>
    </row>
    <row r="207" spans="1:7" x14ac:dyDescent="0.2">
      <c r="A207" s="8">
        <v>2018</v>
      </c>
      <c r="B207" s="6" t="s">
        <v>9</v>
      </c>
      <c r="C207" s="11">
        <v>5558</v>
      </c>
      <c r="D207" s="11">
        <v>5209</v>
      </c>
      <c r="E207" s="11">
        <v>7</v>
      </c>
      <c r="F207" s="11">
        <v>0</v>
      </c>
      <c r="G207" s="11">
        <v>10774</v>
      </c>
    </row>
    <row r="208" spans="1:7" x14ac:dyDescent="0.2">
      <c r="A208" s="8">
        <v>2018</v>
      </c>
      <c r="B208" s="6" t="s">
        <v>10</v>
      </c>
      <c r="C208" s="11">
        <v>39456</v>
      </c>
      <c r="D208" s="11">
        <v>37985</v>
      </c>
      <c r="E208" s="11">
        <v>118</v>
      </c>
      <c r="F208" s="11">
        <v>0</v>
      </c>
      <c r="G208" s="11">
        <v>77559</v>
      </c>
    </row>
    <row r="209" spans="1:7" x14ac:dyDescent="0.2">
      <c r="A209" s="8">
        <v>2018</v>
      </c>
      <c r="B209" s="6" t="s">
        <v>11</v>
      </c>
      <c r="C209" s="11">
        <v>29308</v>
      </c>
      <c r="D209" s="11">
        <v>27945</v>
      </c>
      <c r="E209" s="11">
        <v>94</v>
      </c>
      <c r="F209" s="11">
        <v>0</v>
      </c>
      <c r="G209" s="11">
        <v>57347</v>
      </c>
    </row>
    <row r="210" spans="1:7" x14ac:dyDescent="0.2">
      <c r="A210" s="8">
        <v>2018</v>
      </c>
      <c r="B210" s="6" t="s">
        <v>32</v>
      </c>
      <c r="C210" s="11">
        <v>51676</v>
      </c>
      <c r="D210" s="11">
        <v>49713</v>
      </c>
      <c r="E210" s="11">
        <v>74</v>
      </c>
      <c r="F210" s="11">
        <v>0</v>
      </c>
      <c r="G210" s="11">
        <v>101463</v>
      </c>
    </row>
    <row r="211" spans="1:7" x14ac:dyDescent="0.2">
      <c r="A211" s="8">
        <v>2018</v>
      </c>
      <c r="B211" s="6" t="s">
        <v>12</v>
      </c>
      <c r="C211" s="11">
        <v>16156</v>
      </c>
      <c r="D211" s="11">
        <v>15649</v>
      </c>
      <c r="E211" s="11">
        <v>9</v>
      </c>
      <c r="F211" s="11">
        <v>0</v>
      </c>
      <c r="G211" s="11">
        <v>31814</v>
      </c>
    </row>
    <row r="212" spans="1:7" x14ac:dyDescent="0.2">
      <c r="A212" s="8">
        <v>2018</v>
      </c>
      <c r="B212" s="6" t="s">
        <v>13</v>
      </c>
      <c r="C212" s="11">
        <v>56669</v>
      </c>
      <c r="D212" s="11">
        <v>54136</v>
      </c>
      <c r="E212" s="11">
        <v>16</v>
      </c>
      <c r="F212" s="11">
        <v>0</v>
      </c>
      <c r="G212" s="11">
        <v>110821</v>
      </c>
    </row>
    <row r="213" spans="1:7" x14ac:dyDescent="0.2">
      <c r="A213" s="8">
        <v>2018</v>
      </c>
      <c r="B213" s="6" t="s">
        <v>14</v>
      </c>
      <c r="C213" s="11">
        <v>30843</v>
      </c>
      <c r="D213" s="11">
        <v>29432</v>
      </c>
      <c r="E213" s="11">
        <v>147</v>
      </c>
      <c r="F213" s="11">
        <v>0</v>
      </c>
      <c r="G213" s="11">
        <v>60422</v>
      </c>
    </row>
    <row r="214" spans="1:7" x14ac:dyDescent="0.2">
      <c r="A214" s="8">
        <v>2018</v>
      </c>
      <c r="B214" s="6" t="s">
        <v>15</v>
      </c>
      <c r="C214" s="11">
        <v>22736</v>
      </c>
      <c r="D214" s="11">
        <v>21623</v>
      </c>
      <c r="E214" s="11">
        <v>2</v>
      </c>
      <c r="F214" s="11">
        <v>0</v>
      </c>
      <c r="G214" s="11">
        <v>44361</v>
      </c>
    </row>
    <row r="215" spans="1:7" x14ac:dyDescent="0.2">
      <c r="A215" s="8">
        <v>2018</v>
      </c>
      <c r="B215" s="6" t="s">
        <v>16</v>
      </c>
      <c r="C215" s="11">
        <v>66142</v>
      </c>
      <c r="D215" s="11">
        <v>63817</v>
      </c>
      <c r="E215" s="11">
        <v>106</v>
      </c>
      <c r="F215" s="11">
        <v>0</v>
      </c>
      <c r="G215" s="11">
        <v>130065</v>
      </c>
    </row>
    <row r="216" spans="1:7" x14ac:dyDescent="0.2">
      <c r="A216" s="8">
        <v>2018</v>
      </c>
      <c r="B216" s="6" t="s">
        <v>17</v>
      </c>
      <c r="C216" s="11">
        <v>128282</v>
      </c>
      <c r="D216" s="11">
        <v>124502</v>
      </c>
      <c r="E216" s="11">
        <v>170</v>
      </c>
      <c r="F216" s="11">
        <v>0</v>
      </c>
      <c r="G216" s="11">
        <v>252954</v>
      </c>
    </row>
    <row r="217" spans="1:7" x14ac:dyDescent="0.2">
      <c r="A217" s="8">
        <v>2018</v>
      </c>
      <c r="B217" s="6" t="s">
        <v>34</v>
      </c>
      <c r="C217" s="11">
        <v>41729</v>
      </c>
      <c r="D217" s="11">
        <v>40610</v>
      </c>
      <c r="E217" s="11">
        <v>43</v>
      </c>
      <c r="F217" s="11">
        <v>0</v>
      </c>
      <c r="G217" s="11">
        <v>82382</v>
      </c>
    </row>
    <row r="218" spans="1:7" x14ac:dyDescent="0.2">
      <c r="A218" s="8">
        <v>2018</v>
      </c>
      <c r="B218" s="6" t="s">
        <v>18</v>
      </c>
      <c r="C218" s="11">
        <v>14159</v>
      </c>
      <c r="D218" s="11">
        <v>13529</v>
      </c>
      <c r="E218" s="11">
        <v>50</v>
      </c>
      <c r="F218" s="11">
        <v>0</v>
      </c>
      <c r="G218" s="11">
        <v>27738</v>
      </c>
    </row>
    <row r="219" spans="1:7" x14ac:dyDescent="0.2">
      <c r="A219" s="8">
        <v>2018</v>
      </c>
      <c r="B219" s="6" t="s">
        <v>19</v>
      </c>
      <c r="C219" s="11">
        <v>9330</v>
      </c>
      <c r="D219" s="11">
        <v>9041</v>
      </c>
      <c r="E219" s="11">
        <v>19</v>
      </c>
      <c r="F219" s="11">
        <v>0</v>
      </c>
      <c r="G219" s="11">
        <v>18390</v>
      </c>
    </row>
    <row r="220" spans="1:7" x14ac:dyDescent="0.2">
      <c r="A220" s="8">
        <v>2018</v>
      </c>
      <c r="B220" s="6" t="s">
        <v>20</v>
      </c>
      <c r="C220" s="11">
        <v>45930</v>
      </c>
      <c r="D220" s="11">
        <v>44295</v>
      </c>
      <c r="E220" s="11">
        <v>56</v>
      </c>
      <c r="F220" s="11">
        <v>0</v>
      </c>
      <c r="G220" s="11">
        <v>90281</v>
      </c>
    </row>
    <row r="221" spans="1:7" x14ac:dyDescent="0.2">
      <c r="A221" s="8">
        <v>2018</v>
      </c>
      <c r="B221" s="6" t="s">
        <v>21</v>
      </c>
      <c r="C221" s="11">
        <v>35495</v>
      </c>
      <c r="D221" s="11">
        <v>34435</v>
      </c>
      <c r="E221" s="11">
        <v>62</v>
      </c>
      <c r="F221" s="11">
        <v>0</v>
      </c>
      <c r="G221" s="11">
        <v>69992</v>
      </c>
    </row>
    <row r="222" spans="1:7" x14ac:dyDescent="0.2">
      <c r="A222" s="8">
        <v>2018</v>
      </c>
      <c r="B222" s="6" t="s">
        <v>22</v>
      </c>
      <c r="C222" s="11">
        <v>60568</v>
      </c>
      <c r="D222" s="11">
        <v>58079</v>
      </c>
      <c r="E222" s="11">
        <v>24</v>
      </c>
      <c r="F222" s="11">
        <v>0</v>
      </c>
      <c r="G222" s="11">
        <v>118671</v>
      </c>
    </row>
    <row r="223" spans="1:7" x14ac:dyDescent="0.2">
      <c r="A223" s="8">
        <v>2018</v>
      </c>
      <c r="B223" s="6" t="s">
        <v>35</v>
      </c>
      <c r="C223" s="11">
        <v>19933</v>
      </c>
      <c r="D223" s="11">
        <v>19004</v>
      </c>
      <c r="E223" s="11">
        <v>1</v>
      </c>
      <c r="F223" s="11">
        <v>0</v>
      </c>
      <c r="G223" s="11">
        <v>38938</v>
      </c>
    </row>
    <row r="224" spans="1:7" x14ac:dyDescent="0.2">
      <c r="A224" s="8">
        <v>2018</v>
      </c>
      <c r="B224" s="6" t="s">
        <v>23</v>
      </c>
      <c r="C224" s="11">
        <v>13823</v>
      </c>
      <c r="D224" s="11">
        <v>13330</v>
      </c>
      <c r="E224" s="11">
        <v>37</v>
      </c>
      <c r="F224" s="11">
        <v>0</v>
      </c>
      <c r="G224" s="11">
        <v>27190</v>
      </c>
    </row>
    <row r="225" spans="1:7" x14ac:dyDescent="0.2">
      <c r="A225" s="8">
        <v>2018</v>
      </c>
      <c r="B225" s="6" t="s">
        <v>24</v>
      </c>
      <c r="C225" s="11">
        <v>23470</v>
      </c>
      <c r="D225" s="11">
        <v>22542</v>
      </c>
      <c r="E225" s="11">
        <v>32</v>
      </c>
      <c r="F225" s="11">
        <v>0</v>
      </c>
      <c r="G225" s="11">
        <v>46044</v>
      </c>
    </row>
    <row r="226" spans="1:7" x14ac:dyDescent="0.2">
      <c r="A226" s="8">
        <v>2018</v>
      </c>
      <c r="B226" s="6" t="s">
        <v>25</v>
      </c>
      <c r="C226" s="11">
        <v>23368</v>
      </c>
      <c r="D226" s="11">
        <v>22215</v>
      </c>
      <c r="E226" s="11">
        <v>5</v>
      </c>
      <c r="F226" s="11">
        <v>0</v>
      </c>
      <c r="G226" s="11">
        <v>45588</v>
      </c>
    </row>
    <row r="227" spans="1:7" x14ac:dyDescent="0.2">
      <c r="A227" s="8">
        <v>2018</v>
      </c>
      <c r="B227" s="6" t="s">
        <v>26</v>
      </c>
      <c r="C227" s="11">
        <v>20971</v>
      </c>
      <c r="D227" s="11">
        <v>20161</v>
      </c>
      <c r="E227" s="11">
        <v>78</v>
      </c>
      <c r="F227" s="11">
        <v>0</v>
      </c>
      <c r="G227" s="11">
        <v>41210</v>
      </c>
    </row>
    <row r="228" spans="1:7" x14ac:dyDescent="0.2">
      <c r="A228" s="8">
        <v>2018</v>
      </c>
      <c r="B228" s="6" t="s">
        <v>27</v>
      </c>
      <c r="C228" s="11">
        <v>21341</v>
      </c>
      <c r="D228" s="11">
        <v>20661</v>
      </c>
      <c r="E228" s="11">
        <v>37</v>
      </c>
      <c r="F228" s="11">
        <v>0</v>
      </c>
      <c r="G228" s="11">
        <v>42039</v>
      </c>
    </row>
    <row r="229" spans="1:7" x14ac:dyDescent="0.2">
      <c r="A229" s="8">
        <v>2018</v>
      </c>
      <c r="B229" s="6" t="s">
        <v>28</v>
      </c>
      <c r="C229" s="11">
        <v>27268</v>
      </c>
      <c r="D229" s="11">
        <v>26363</v>
      </c>
      <c r="E229" s="11">
        <v>18</v>
      </c>
      <c r="F229" s="11">
        <v>0</v>
      </c>
      <c r="G229" s="11">
        <v>53649</v>
      </c>
    </row>
    <row r="230" spans="1:7" x14ac:dyDescent="0.2">
      <c r="A230" s="8">
        <v>2018</v>
      </c>
      <c r="B230" s="6" t="s">
        <v>29</v>
      </c>
      <c r="C230" s="11">
        <v>11927</v>
      </c>
      <c r="D230" s="11">
        <v>11772</v>
      </c>
      <c r="E230" s="11">
        <v>1</v>
      </c>
      <c r="F230" s="11">
        <v>0</v>
      </c>
      <c r="G230" s="11">
        <v>23700</v>
      </c>
    </row>
    <row r="231" spans="1:7" x14ac:dyDescent="0.2">
      <c r="A231" s="8">
        <v>2018</v>
      </c>
      <c r="B231" s="6" t="s">
        <v>36</v>
      </c>
      <c r="C231" s="11">
        <v>57468</v>
      </c>
      <c r="D231" s="11">
        <v>55835</v>
      </c>
      <c r="E231" s="11">
        <v>99</v>
      </c>
      <c r="F231" s="11">
        <v>0</v>
      </c>
      <c r="G231" s="11">
        <v>113402</v>
      </c>
    </row>
    <row r="232" spans="1:7" x14ac:dyDescent="0.2">
      <c r="A232" s="8">
        <v>2018</v>
      </c>
      <c r="B232" s="6" t="s">
        <v>30</v>
      </c>
      <c r="C232" s="11">
        <v>17493</v>
      </c>
      <c r="D232" s="11">
        <v>16664</v>
      </c>
      <c r="E232" s="11">
        <v>33</v>
      </c>
      <c r="F232" s="11">
        <v>0</v>
      </c>
      <c r="G232" s="11">
        <v>34190</v>
      </c>
    </row>
    <row r="233" spans="1:7" x14ac:dyDescent="0.2">
      <c r="A233" s="8">
        <v>2018</v>
      </c>
      <c r="B233" s="6" t="s">
        <v>31</v>
      </c>
      <c r="C233" s="11">
        <v>14597</v>
      </c>
      <c r="D233" s="11">
        <v>14169</v>
      </c>
      <c r="E233" s="11">
        <v>63</v>
      </c>
      <c r="F233" s="11">
        <v>0</v>
      </c>
      <c r="G233" s="11">
        <v>28829</v>
      </c>
    </row>
    <row r="234" spans="1:7" x14ac:dyDescent="0.2">
      <c r="A234" s="9">
        <v>2017</v>
      </c>
      <c r="B234" s="7" t="s">
        <v>2</v>
      </c>
      <c r="C234" s="10">
        <v>1048079</v>
      </c>
      <c r="D234" s="10">
        <v>1009585</v>
      </c>
      <c r="E234" s="10">
        <v>1494</v>
      </c>
      <c r="F234" s="10">
        <v>0</v>
      </c>
      <c r="G234" s="10">
        <v>2059158</v>
      </c>
    </row>
    <row r="235" spans="1:7" x14ac:dyDescent="0.2">
      <c r="A235" s="8">
        <v>2017</v>
      </c>
      <c r="B235" s="6" t="s">
        <v>5</v>
      </c>
      <c r="C235" s="11">
        <v>13826</v>
      </c>
      <c r="D235" s="11">
        <v>13323</v>
      </c>
      <c r="E235" s="11">
        <v>0</v>
      </c>
      <c r="F235" s="11">
        <v>0</v>
      </c>
      <c r="G235" s="11">
        <v>27149</v>
      </c>
    </row>
    <row r="236" spans="1:7" x14ac:dyDescent="0.2">
      <c r="A236" s="8">
        <v>2017</v>
      </c>
      <c r="B236" s="6" t="s">
        <v>6</v>
      </c>
      <c r="C236" s="11">
        <v>26955</v>
      </c>
      <c r="D236" s="11">
        <v>26321</v>
      </c>
      <c r="E236" s="11">
        <v>4</v>
      </c>
      <c r="F236" s="11">
        <v>0</v>
      </c>
      <c r="G236" s="11">
        <v>53280</v>
      </c>
    </row>
    <row r="237" spans="1:7" x14ac:dyDescent="0.2">
      <c r="A237" s="8">
        <v>2017</v>
      </c>
      <c r="B237" s="6" t="s">
        <v>7</v>
      </c>
      <c r="C237" s="11">
        <v>6035</v>
      </c>
      <c r="D237" s="11">
        <v>5939</v>
      </c>
      <c r="E237" s="11">
        <v>11</v>
      </c>
      <c r="F237" s="11">
        <v>0</v>
      </c>
      <c r="G237" s="11">
        <v>11985</v>
      </c>
    </row>
    <row r="238" spans="1:7" x14ac:dyDescent="0.2">
      <c r="A238" s="8">
        <v>2017</v>
      </c>
      <c r="B238" s="6" t="s">
        <v>8</v>
      </c>
      <c r="C238" s="11">
        <v>7510</v>
      </c>
      <c r="D238" s="11">
        <v>7203</v>
      </c>
      <c r="E238" s="11">
        <v>17</v>
      </c>
      <c r="F238" s="11">
        <v>0</v>
      </c>
      <c r="G238" s="11">
        <v>14730</v>
      </c>
    </row>
    <row r="239" spans="1:7" x14ac:dyDescent="0.2">
      <c r="A239" s="8">
        <v>2017</v>
      </c>
      <c r="B239" s="6" t="s">
        <v>33</v>
      </c>
      <c r="C239" s="11">
        <v>28902</v>
      </c>
      <c r="D239" s="11">
        <v>27997</v>
      </c>
      <c r="E239" s="11">
        <v>33</v>
      </c>
      <c r="F239" s="11">
        <v>0</v>
      </c>
      <c r="G239" s="11">
        <v>56932</v>
      </c>
    </row>
    <row r="240" spans="1:7" x14ac:dyDescent="0.2">
      <c r="A240" s="8">
        <v>2017</v>
      </c>
      <c r="B240" s="6" t="s">
        <v>9</v>
      </c>
      <c r="C240" s="11">
        <v>5612</v>
      </c>
      <c r="D240" s="11">
        <v>5455</v>
      </c>
      <c r="E240" s="11">
        <v>6</v>
      </c>
      <c r="F240" s="11">
        <v>0</v>
      </c>
      <c r="G240" s="11">
        <v>11073</v>
      </c>
    </row>
    <row r="241" spans="1:7" x14ac:dyDescent="0.2">
      <c r="A241" s="8">
        <v>2017</v>
      </c>
      <c r="B241" s="6" t="s">
        <v>10</v>
      </c>
      <c r="C241" s="11">
        <v>47545</v>
      </c>
      <c r="D241" s="11">
        <v>45396</v>
      </c>
      <c r="E241" s="11">
        <v>158</v>
      </c>
      <c r="F241" s="11">
        <v>0</v>
      </c>
      <c r="G241" s="11">
        <v>93099</v>
      </c>
    </row>
    <row r="242" spans="1:7" x14ac:dyDescent="0.2">
      <c r="A242" s="8">
        <v>2017</v>
      </c>
      <c r="B242" s="6" t="s">
        <v>11</v>
      </c>
      <c r="C242" s="11">
        <v>31290</v>
      </c>
      <c r="D242" s="11">
        <v>29945</v>
      </c>
      <c r="E242" s="11">
        <v>84</v>
      </c>
      <c r="F242" s="11">
        <v>0</v>
      </c>
      <c r="G242" s="11">
        <v>61319</v>
      </c>
    </row>
    <row r="243" spans="1:7" x14ac:dyDescent="0.2">
      <c r="A243" s="8">
        <v>2017</v>
      </c>
      <c r="B243" s="6" t="s">
        <v>32</v>
      </c>
      <c r="C243" s="11">
        <v>57586</v>
      </c>
      <c r="D243" s="11">
        <v>55473</v>
      </c>
      <c r="E243" s="11">
        <v>98</v>
      </c>
      <c r="F243" s="11">
        <v>0</v>
      </c>
      <c r="G243" s="11">
        <v>113157</v>
      </c>
    </row>
    <row r="244" spans="1:7" x14ac:dyDescent="0.2">
      <c r="A244" s="8">
        <v>2017</v>
      </c>
      <c r="B244" s="6" t="s">
        <v>12</v>
      </c>
      <c r="C244" s="11">
        <v>17555</v>
      </c>
      <c r="D244" s="11">
        <v>16709</v>
      </c>
      <c r="E244" s="11">
        <v>2</v>
      </c>
      <c r="F244" s="11">
        <v>0</v>
      </c>
      <c r="G244" s="11">
        <v>34266</v>
      </c>
    </row>
    <row r="245" spans="1:7" x14ac:dyDescent="0.2">
      <c r="A245" s="8">
        <v>2017</v>
      </c>
      <c r="B245" s="6" t="s">
        <v>13</v>
      </c>
      <c r="C245" s="11">
        <v>58808</v>
      </c>
      <c r="D245" s="11">
        <v>57015</v>
      </c>
      <c r="E245" s="11">
        <v>14</v>
      </c>
      <c r="F245" s="11">
        <v>0</v>
      </c>
      <c r="G245" s="11">
        <v>115837</v>
      </c>
    </row>
    <row r="246" spans="1:7" x14ac:dyDescent="0.2">
      <c r="A246" s="8">
        <v>2017</v>
      </c>
      <c r="B246" s="6" t="s">
        <v>14</v>
      </c>
      <c r="C246" s="11">
        <v>31242</v>
      </c>
      <c r="D246" s="11">
        <v>29891</v>
      </c>
      <c r="E246" s="11">
        <v>214</v>
      </c>
      <c r="F246" s="11">
        <v>0</v>
      </c>
      <c r="G246" s="11">
        <v>61347</v>
      </c>
    </row>
    <row r="247" spans="1:7" x14ac:dyDescent="0.2">
      <c r="A247" s="8">
        <v>2017</v>
      </c>
      <c r="B247" s="6" t="s">
        <v>15</v>
      </c>
      <c r="C247" s="11">
        <v>23712</v>
      </c>
      <c r="D247" s="11">
        <v>23196</v>
      </c>
      <c r="E247" s="11">
        <v>6</v>
      </c>
      <c r="F247" s="11">
        <v>0</v>
      </c>
      <c r="G247" s="11">
        <v>46914</v>
      </c>
    </row>
    <row r="248" spans="1:7" x14ac:dyDescent="0.2">
      <c r="A248" s="8">
        <v>2017</v>
      </c>
      <c r="B248" s="6" t="s">
        <v>16</v>
      </c>
      <c r="C248" s="11">
        <v>71901</v>
      </c>
      <c r="D248" s="11">
        <v>68984</v>
      </c>
      <c r="E248" s="11">
        <v>66</v>
      </c>
      <c r="F248" s="11">
        <v>0</v>
      </c>
      <c r="G248" s="11">
        <v>140951</v>
      </c>
    </row>
    <row r="249" spans="1:7" x14ac:dyDescent="0.2">
      <c r="A249" s="8">
        <v>2017</v>
      </c>
      <c r="B249" s="6" t="s">
        <v>17</v>
      </c>
      <c r="C249" s="11">
        <v>139218</v>
      </c>
      <c r="D249" s="11">
        <v>134041</v>
      </c>
      <c r="E249" s="11">
        <v>184</v>
      </c>
      <c r="F249" s="11">
        <v>0</v>
      </c>
      <c r="G249" s="11">
        <v>273443</v>
      </c>
    </row>
    <row r="250" spans="1:7" x14ac:dyDescent="0.2">
      <c r="A250" s="8">
        <v>2017</v>
      </c>
      <c r="B250" s="6" t="s">
        <v>34</v>
      </c>
      <c r="C250" s="11">
        <v>45334</v>
      </c>
      <c r="D250" s="11">
        <v>43203</v>
      </c>
      <c r="E250" s="11">
        <v>57</v>
      </c>
      <c r="F250" s="11">
        <v>0</v>
      </c>
      <c r="G250" s="11">
        <v>88594</v>
      </c>
    </row>
    <row r="251" spans="1:7" x14ac:dyDescent="0.2">
      <c r="A251" s="8">
        <v>2017</v>
      </c>
      <c r="B251" s="6" t="s">
        <v>18</v>
      </c>
      <c r="C251" s="11">
        <v>15783</v>
      </c>
      <c r="D251" s="11">
        <v>14917</v>
      </c>
      <c r="E251" s="11">
        <v>30</v>
      </c>
      <c r="F251" s="11">
        <v>0</v>
      </c>
      <c r="G251" s="11">
        <v>30730</v>
      </c>
    </row>
    <row r="252" spans="1:7" x14ac:dyDescent="0.2">
      <c r="A252" s="8">
        <v>2017</v>
      </c>
      <c r="B252" s="6" t="s">
        <v>19</v>
      </c>
      <c r="C252" s="11">
        <v>10307</v>
      </c>
      <c r="D252" s="11">
        <v>9650</v>
      </c>
      <c r="E252" s="11">
        <v>18</v>
      </c>
      <c r="F252" s="11">
        <v>0</v>
      </c>
      <c r="G252" s="11">
        <v>19975</v>
      </c>
    </row>
    <row r="253" spans="1:7" x14ac:dyDescent="0.2">
      <c r="A253" s="8">
        <v>2017</v>
      </c>
      <c r="B253" s="6" t="s">
        <v>20</v>
      </c>
      <c r="C253" s="11">
        <v>46795</v>
      </c>
      <c r="D253" s="11">
        <v>45311</v>
      </c>
      <c r="E253" s="11">
        <v>56</v>
      </c>
      <c r="F253" s="11">
        <v>0</v>
      </c>
      <c r="G253" s="11">
        <v>92162</v>
      </c>
    </row>
    <row r="254" spans="1:7" x14ac:dyDescent="0.2">
      <c r="A254" s="8">
        <v>2017</v>
      </c>
      <c r="B254" s="6" t="s">
        <v>21</v>
      </c>
      <c r="C254" s="11">
        <v>35757</v>
      </c>
      <c r="D254" s="11">
        <v>34640</v>
      </c>
      <c r="E254" s="11">
        <v>42</v>
      </c>
      <c r="F254" s="11">
        <v>0</v>
      </c>
      <c r="G254" s="11">
        <v>70439</v>
      </c>
    </row>
    <row r="255" spans="1:7" x14ac:dyDescent="0.2">
      <c r="A255" s="8">
        <v>2017</v>
      </c>
      <c r="B255" s="6" t="s">
        <v>22</v>
      </c>
      <c r="C255" s="11">
        <v>63440</v>
      </c>
      <c r="D255" s="11">
        <v>61217</v>
      </c>
      <c r="E255" s="11">
        <v>8</v>
      </c>
      <c r="F255" s="11">
        <v>0</v>
      </c>
      <c r="G255" s="11">
        <v>124665</v>
      </c>
    </row>
    <row r="256" spans="1:7" x14ac:dyDescent="0.2">
      <c r="A256" s="8">
        <v>2017</v>
      </c>
      <c r="B256" s="6" t="s">
        <v>35</v>
      </c>
      <c r="C256" s="11">
        <v>20176</v>
      </c>
      <c r="D256" s="11">
        <v>19531</v>
      </c>
      <c r="E256" s="11">
        <v>2</v>
      </c>
      <c r="F256" s="11">
        <v>0</v>
      </c>
      <c r="G256" s="11">
        <v>39709</v>
      </c>
    </row>
    <row r="257" spans="1:7" x14ac:dyDescent="0.2">
      <c r="A257" s="8">
        <v>2017</v>
      </c>
      <c r="B257" s="6" t="s">
        <v>23</v>
      </c>
      <c r="C257" s="11">
        <v>14573</v>
      </c>
      <c r="D257" s="11">
        <v>14055</v>
      </c>
      <c r="E257" s="11">
        <v>31</v>
      </c>
      <c r="F257" s="11">
        <v>0</v>
      </c>
      <c r="G257" s="11">
        <v>28659</v>
      </c>
    </row>
    <row r="258" spans="1:7" x14ac:dyDescent="0.2">
      <c r="A258" s="8">
        <v>2017</v>
      </c>
      <c r="B258" s="6" t="s">
        <v>24</v>
      </c>
      <c r="C258" s="11">
        <v>24061</v>
      </c>
      <c r="D258" s="11">
        <v>23275</v>
      </c>
      <c r="E258" s="11">
        <v>17</v>
      </c>
      <c r="F258" s="11">
        <v>0</v>
      </c>
      <c r="G258" s="11">
        <v>47353</v>
      </c>
    </row>
    <row r="259" spans="1:7" x14ac:dyDescent="0.2">
      <c r="A259" s="8">
        <v>2017</v>
      </c>
      <c r="B259" s="6" t="s">
        <v>25</v>
      </c>
      <c r="C259" s="11">
        <v>25331</v>
      </c>
      <c r="D259" s="11">
        <v>24145</v>
      </c>
      <c r="E259" s="11">
        <v>0</v>
      </c>
      <c r="F259" s="11">
        <v>0</v>
      </c>
      <c r="G259" s="11">
        <v>49476</v>
      </c>
    </row>
    <row r="260" spans="1:7" x14ac:dyDescent="0.2">
      <c r="A260" s="8">
        <v>2017</v>
      </c>
      <c r="B260" s="6" t="s">
        <v>26</v>
      </c>
      <c r="C260" s="11">
        <v>22784</v>
      </c>
      <c r="D260" s="11">
        <v>21876</v>
      </c>
      <c r="E260" s="11">
        <v>63</v>
      </c>
      <c r="F260" s="11">
        <v>0</v>
      </c>
      <c r="G260" s="11">
        <v>44723</v>
      </c>
    </row>
    <row r="261" spans="1:7" x14ac:dyDescent="0.2">
      <c r="A261" s="8">
        <v>2017</v>
      </c>
      <c r="B261" s="6" t="s">
        <v>27</v>
      </c>
      <c r="C261" s="11">
        <v>22887</v>
      </c>
      <c r="D261" s="11">
        <v>21712</v>
      </c>
      <c r="E261" s="11">
        <v>47</v>
      </c>
      <c r="F261" s="11">
        <v>0</v>
      </c>
      <c r="G261" s="11">
        <v>44646</v>
      </c>
    </row>
    <row r="262" spans="1:7" x14ac:dyDescent="0.2">
      <c r="A262" s="8">
        <v>2017</v>
      </c>
      <c r="B262" s="6" t="s">
        <v>28</v>
      </c>
      <c r="C262" s="11">
        <v>27981</v>
      </c>
      <c r="D262" s="11">
        <v>27631</v>
      </c>
      <c r="E262" s="11">
        <v>16</v>
      </c>
      <c r="F262" s="11">
        <v>0</v>
      </c>
      <c r="G262" s="11">
        <v>55628</v>
      </c>
    </row>
    <row r="263" spans="1:7" x14ac:dyDescent="0.2">
      <c r="A263" s="8">
        <v>2017</v>
      </c>
      <c r="B263" s="6" t="s">
        <v>29</v>
      </c>
      <c r="C263" s="11">
        <v>12218</v>
      </c>
      <c r="D263" s="11">
        <v>12111</v>
      </c>
      <c r="E263" s="11">
        <v>0</v>
      </c>
      <c r="F263" s="11">
        <v>0</v>
      </c>
      <c r="G263" s="11">
        <v>24329</v>
      </c>
    </row>
    <row r="264" spans="1:7" x14ac:dyDescent="0.2">
      <c r="A264" s="8">
        <v>2017</v>
      </c>
      <c r="B264" s="6" t="s">
        <v>36</v>
      </c>
      <c r="C264" s="11">
        <v>59784</v>
      </c>
      <c r="D264" s="11">
        <v>57575</v>
      </c>
      <c r="E264" s="11">
        <v>139</v>
      </c>
      <c r="F264" s="11">
        <v>0</v>
      </c>
      <c r="G264" s="11">
        <v>117498</v>
      </c>
    </row>
    <row r="265" spans="1:7" x14ac:dyDescent="0.2">
      <c r="A265" s="8">
        <v>2017</v>
      </c>
      <c r="B265" s="6" t="s">
        <v>30</v>
      </c>
      <c r="C265" s="11">
        <v>17600</v>
      </c>
      <c r="D265" s="11">
        <v>16814</v>
      </c>
      <c r="E265" s="11">
        <v>4</v>
      </c>
      <c r="F265" s="11">
        <v>0</v>
      </c>
      <c r="G265" s="11">
        <v>34418</v>
      </c>
    </row>
    <row r="266" spans="1:7" x14ac:dyDescent="0.2">
      <c r="A266" s="8">
        <v>2017</v>
      </c>
      <c r="B266" s="6" t="s">
        <v>31</v>
      </c>
      <c r="C266" s="11">
        <v>15571</v>
      </c>
      <c r="D266" s="11">
        <v>15034</v>
      </c>
      <c r="E266" s="11">
        <v>67</v>
      </c>
      <c r="F266" s="11">
        <v>0</v>
      </c>
      <c r="G266" s="11">
        <v>30672</v>
      </c>
    </row>
    <row r="267" spans="1:7" x14ac:dyDescent="0.2">
      <c r="A267" s="9">
        <v>2016</v>
      </c>
      <c r="B267" s="7" t="s">
        <v>2</v>
      </c>
      <c r="C267" s="10">
        <v>1053902</v>
      </c>
      <c r="D267" s="10">
        <v>1018737</v>
      </c>
      <c r="E267" s="10">
        <v>1699</v>
      </c>
      <c r="F267" s="10">
        <v>0</v>
      </c>
      <c r="G267" s="10">
        <v>2074338</v>
      </c>
    </row>
    <row r="268" spans="1:7" x14ac:dyDescent="0.2">
      <c r="A268" s="8">
        <v>2016</v>
      </c>
      <c r="B268" s="6" t="s">
        <v>5</v>
      </c>
      <c r="C268" s="11">
        <v>13781</v>
      </c>
      <c r="D268" s="11">
        <v>13238</v>
      </c>
      <c r="E268" s="11">
        <v>1</v>
      </c>
      <c r="F268" s="11">
        <v>0</v>
      </c>
      <c r="G268" s="11">
        <v>27020</v>
      </c>
    </row>
    <row r="269" spans="1:7" x14ac:dyDescent="0.2">
      <c r="A269" s="8">
        <v>2016</v>
      </c>
      <c r="B269" s="6" t="s">
        <v>6</v>
      </c>
      <c r="C269" s="11">
        <v>26804</v>
      </c>
      <c r="D269" s="11">
        <v>25938</v>
      </c>
      <c r="E269" s="11">
        <v>10</v>
      </c>
      <c r="F269" s="11">
        <v>0</v>
      </c>
      <c r="G269" s="11">
        <v>52752</v>
      </c>
    </row>
    <row r="270" spans="1:7" x14ac:dyDescent="0.2">
      <c r="A270" s="8">
        <v>2016</v>
      </c>
      <c r="B270" s="6" t="s">
        <v>7</v>
      </c>
      <c r="C270" s="11">
        <v>6077</v>
      </c>
      <c r="D270" s="11">
        <v>5947</v>
      </c>
      <c r="E270" s="11">
        <v>9</v>
      </c>
      <c r="F270" s="11">
        <v>0</v>
      </c>
      <c r="G270" s="11">
        <v>12033</v>
      </c>
    </row>
    <row r="271" spans="1:7" x14ac:dyDescent="0.2">
      <c r="A271" s="8">
        <v>2016</v>
      </c>
      <c r="B271" s="6" t="s">
        <v>8</v>
      </c>
      <c r="C271" s="11">
        <v>8106</v>
      </c>
      <c r="D271" s="11">
        <v>7737</v>
      </c>
      <c r="E271" s="11">
        <v>29</v>
      </c>
      <c r="F271" s="11">
        <v>0</v>
      </c>
      <c r="G271" s="11">
        <v>15872</v>
      </c>
    </row>
    <row r="272" spans="1:7" x14ac:dyDescent="0.2">
      <c r="A272" s="8">
        <v>2016</v>
      </c>
      <c r="B272" s="6" t="s">
        <v>33</v>
      </c>
      <c r="C272" s="11">
        <v>29734</v>
      </c>
      <c r="D272" s="11">
        <v>28750</v>
      </c>
      <c r="E272" s="11">
        <v>68</v>
      </c>
      <c r="F272" s="11">
        <v>0</v>
      </c>
      <c r="G272" s="11">
        <v>58552</v>
      </c>
    </row>
    <row r="273" spans="1:7" x14ac:dyDescent="0.2">
      <c r="A273" s="8">
        <v>2016</v>
      </c>
      <c r="B273" s="6" t="s">
        <v>9</v>
      </c>
      <c r="C273" s="11">
        <v>5730</v>
      </c>
      <c r="D273" s="11">
        <v>5512</v>
      </c>
      <c r="E273" s="11">
        <v>9</v>
      </c>
      <c r="F273" s="11">
        <v>0</v>
      </c>
      <c r="G273" s="11">
        <v>11251</v>
      </c>
    </row>
    <row r="274" spans="1:7" x14ac:dyDescent="0.2">
      <c r="A274" s="8">
        <v>2016</v>
      </c>
      <c r="B274" s="6" t="s">
        <v>10</v>
      </c>
      <c r="C274" s="11">
        <v>45353</v>
      </c>
      <c r="D274" s="11">
        <v>43511</v>
      </c>
      <c r="E274" s="11">
        <v>144</v>
      </c>
      <c r="F274" s="11">
        <v>0</v>
      </c>
      <c r="G274" s="11">
        <v>89008</v>
      </c>
    </row>
    <row r="275" spans="1:7" x14ac:dyDescent="0.2">
      <c r="A275" s="8">
        <v>2016</v>
      </c>
      <c r="B275" s="6" t="s">
        <v>11</v>
      </c>
      <c r="C275" s="11">
        <v>31036</v>
      </c>
      <c r="D275" s="11">
        <v>30297</v>
      </c>
      <c r="E275" s="11">
        <v>63</v>
      </c>
      <c r="F275" s="11">
        <v>0</v>
      </c>
      <c r="G275" s="11">
        <v>61396</v>
      </c>
    </row>
    <row r="276" spans="1:7" x14ac:dyDescent="0.2">
      <c r="A276" s="8">
        <v>2016</v>
      </c>
      <c r="B276" s="6" t="s">
        <v>32</v>
      </c>
      <c r="C276" s="11">
        <v>61030</v>
      </c>
      <c r="D276" s="11">
        <v>58881</v>
      </c>
      <c r="E276" s="11">
        <v>105</v>
      </c>
      <c r="F276" s="11">
        <v>0</v>
      </c>
      <c r="G276" s="11">
        <v>120016</v>
      </c>
    </row>
    <row r="277" spans="1:7" x14ac:dyDescent="0.2">
      <c r="A277" s="8">
        <v>2016</v>
      </c>
      <c r="B277" s="6" t="s">
        <v>12</v>
      </c>
      <c r="C277" s="11">
        <v>17934</v>
      </c>
      <c r="D277" s="11">
        <v>17008</v>
      </c>
      <c r="E277" s="11">
        <v>7</v>
      </c>
      <c r="F277" s="11">
        <v>0</v>
      </c>
      <c r="G277" s="11">
        <v>34949</v>
      </c>
    </row>
    <row r="278" spans="1:7" x14ac:dyDescent="0.2">
      <c r="A278" s="8">
        <v>2016</v>
      </c>
      <c r="B278" s="6" t="s">
        <v>13</v>
      </c>
      <c r="C278" s="11">
        <v>58266</v>
      </c>
      <c r="D278" s="11">
        <v>56039</v>
      </c>
      <c r="E278" s="11">
        <v>7</v>
      </c>
      <c r="F278" s="11">
        <v>0</v>
      </c>
      <c r="G278" s="11">
        <v>114312</v>
      </c>
    </row>
    <row r="279" spans="1:7" x14ac:dyDescent="0.2">
      <c r="A279" s="8">
        <v>2016</v>
      </c>
      <c r="B279" s="6" t="s">
        <v>14</v>
      </c>
      <c r="C279" s="11">
        <v>31719</v>
      </c>
      <c r="D279" s="11">
        <v>30752</v>
      </c>
      <c r="E279" s="11">
        <v>156</v>
      </c>
      <c r="F279" s="11">
        <v>0</v>
      </c>
      <c r="G279" s="11">
        <v>62627</v>
      </c>
    </row>
    <row r="280" spans="1:7" x14ac:dyDescent="0.2">
      <c r="A280" s="8">
        <v>2016</v>
      </c>
      <c r="B280" s="6" t="s">
        <v>15</v>
      </c>
      <c r="C280" s="11">
        <v>24027</v>
      </c>
      <c r="D280" s="11">
        <v>23365</v>
      </c>
      <c r="E280" s="11">
        <v>33</v>
      </c>
      <c r="F280" s="11">
        <v>0</v>
      </c>
      <c r="G280" s="11">
        <v>47425</v>
      </c>
    </row>
    <row r="281" spans="1:7" x14ac:dyDescent="0.2">
      <c r="A281" s="8">
        <v>2016</v>
      </c>
      <c r="B281" s="6" t="s">
        <v>16</v>
      </c>
      <c r="C281" s="11">
        <v>71970</v>
      </c>
      <c r="D281" s="11">
        <v>69187</v>
      </c>
      <c r="E281" s="11">
        <v>129</v>
      </c>
      <c r="F281" s="11">
        <v>0</v>
      </c>
      <c r="G281" s="11">
        <v>141286</v>
      </c>
    </row>
    <row r="282" spans="1:7" x14ac:dyDescent="0.2">
      <c r="A282" s="8">
        <v>2016</v>
      </c>
      <c r="B282" s="6" t="s">
        <v>17</v>
      </c>
      <c r="C282" s="11">
        <v>140185</v>
      </c>
      <c r="D282" s="11">
        <v>136028</v>
      </c>
      <c r="E282" s="11">
        <v>230</v>
      </c>
      <c r="F282" s="11">
        <v>0</v>
      </c>
      <c r="G282" s="11">
        <v>276443</v>
      </c>
    </row>
    <row r="283" spans="1:7" x14ac:dyDescent="0.2">
      <c r="A283" s="8">
        <v>2016</v>
      </c>
      <c r="B283" s="6" t="s">
        <v>34</v>
      </c>
      <c r="C283" s="11">
        <v>44466</v>
      </c>
      <c r="D283" s="11">
        <v>42950</v>
      </c>
      <c r="E283" s="11">
        <v>59</v>
      </c>
      <c r="F283" s="11">
        <v>0</v>
      </c>
      <c r="G283" s="11">
        <v>87475</v>
      </c>
    </row>
    <row r="284" spans="1:7" x14ac:dyDescent="0.2">
      <c r="A284" s="8">
        <v>2016</v>
      </c>
      <c r="B284" s="6" t="s">
        <v>18</v>
      </c>
      <c r="C284" s="11">
        <v>16276</v>
      </c>
      <c r="D284" s="11">
        <v>15682</v>
      </c>
      <c r="E284" s="11">
        <v>30</v>
      </c>
      <c r="F284" s="11">
        <v>0</v>
      </c>
      <c r="G284" s="11">
        <v>31988</v>
      </c>
    </row>
    <row r="285" spans="1:7" x14ac:dyDescent="0.2">
      <c r="A285" s="8">
        <v>2016</v>
      </c>
      <c r="B285" s="6" t="s">
        <v>19</v>
      </c>
      <c r="C285" s="11">
        <v>10163</v>
      </c>
      <c r="D285" s="11">
        <v>9579</v>
      </c>
      <c r="E285" s="11">
        <v>21</v>
      </c>
      <c r="F285" s="11">
        <v>0</v>
      </c>
      <c r="G285" s="11">
        <v>19763</v>
      </c>
    </row>
    <row r="286" spans="1:7" x14ac:dyDescent="0.2">
      <c r="A286" s="8">
        <v>2016</v>
      </c>
      <c r="B286" s="6" t="s">
        <v>20</v>
      </c>
      <c r="C286" s="11">
        <v>47608</v>
      </c>
      <c r="D286" s="11">
        <v>45770</v>
      </c>
      <c r="E286" s="11">
        <v>51</v>
      </c>
      <c r="F286" s="11">
        <v>0</v>
      </c>
      <c r="G286" s="11">
        <v>93429</v>
      </c>
    </row>
    <row r="287" spans="1:7" x14ac:dyDescent="0.2">
      <c r="A287" s="8">
        <v>2016</v>
      </c>
      <c r="B287" s="6" t="s">
        <v>21</v>
      </c>
      <c r="C287" s="11">
        <v>36436</v>
      </c>
      <c r="D287" s="11">
        <v>35290</v>
      </c>
      <c r="E287" s="11">
        <v>26</v>
      </c>
      <c r="F287" s="11">
        <v>0</v>
      </c>
      <c r="G287" s="11">
        <v>71752</v>
      </c>
    </row>
    <row r="288" spans="1:7" x14ac:dyDescent="0.2">
      <c r="A288" s="8">
        <v>2016</v>
      </c>
      <c r="B288" s="6" t="s">
        <v>22</v>
      </c>
      <c r="C288" s="11">
        <v>62032</v>
      </c>
      <c r="D288" s="11">
        <v>60481</v>
      </c>
      <c r="E288" s="11">
        <v>8</v>
      </c>
      <c r="F288" s="11">
        <v>0</v>
      </c>
      <c r="G288" s="11">
        <v>122521</v>
      </c>
    </row>
    <row r="289" spans="1:7" x14ac:dyDescent="0.2">
      <c r="A289" s="8">
        <v>2016</v>
      </c>
      <c r="B289" s="6" t="s">
        <v>35</v>
      </c>
      <c r="C289" s="11">
        <v>20176</v>
      </c>
      <c r="D289" s="11">
        <v>19509</v>
      </c>
      <c r="E289" s="11">
        <v>2</v>
      </c>
      <c r="F289" s="11">
        <v>0</v>
      </c>
      <c r="G289" s="11">
        <v>39687</v>
      </c>
    </row>
    <row r="290" spans="1:7" x14ac:dyDescent="0.2">
      <c r="A290" s="8">
        <v>2016</v>
      </c>
      <c r="B290" s="6" t="s">
        <v>23</v>
      </c>
      <c r="C290" s="11">
        <v>14345</v>
      </c>
      <c r="D290" s="11">
        <v>13955</v>
      </c>
      <c r="E290" s="11">
        <v>43</v>
      </c>
      <c r="F290" s="11">
        <v>0</v>
      </c>
      <c r="G290" s="11">
        <v>28343</v>
      </c>
    </row>
    <row r="291" spans="1:7" x14ac:dyDescent="0.2">
      <c r="A291" s="8">
        <v>2016</v>
      </c>
      <c r="B291" s="6" t="s">
        <v>24</v>
      </c>
      <c r="C291" s="11">
        <v>24013</v>
      </c>
      <c r="D291" s="11">
        <v>23425</v>
      </c>
      <c r="E291" s="11">
        <v>96</v>
      </c>
      <c r="F291" s="11">
        <v>0</v>
      </c>
      <c r="G291" s="11">
        <v>47534</v>
      </c>
    </row>
    <row r="292" spans="1:7" x14ac:dyDescent="0.2">
      <c r="A292" s="8">
        <v>2016</v>
      </c>
      <c r="B292" s="6" t="s">
        <v>25</v>
      </c>
      <c r="C292" s="11">
        <v>24812</v>
      </c>
      <c r="D292" s="11">
        <v>24068</v>
      </c>
      <c r="E292" s="11">
        <v>0</v>
      </c>
      <c r="F292" s="11">
        <v>0</v>
      </c>
      <c r="G292" s="11">
        <v>48880</v>
      </c>
    </row>
    <row r="293" spans="1:7" x14ac:dyDescent="0.2">
      <c r="A293" s="8">
        <v>2016</v>
      </c>
      <c r="B293" s="6" t="s">
        <v>26</v>
      </c>
      <c r="C293" s="11">
        <v>21497</v>
      </c>
      <c r="D293" s="11">
        <v>20964</v>
      </c>
      <c r="E293" s="11">
        <v>37</v>
      </c>
      <c r="F293" s="11">
        <v>0</v>
      </c>
      <c r="G293" s="11">
        <v>42498</v>
      </c>
    </row>
    <row r="294" spans="1:7" x14ac:dyDescent="0.2">
      <c r="A294" s="8">
        <v>2016</v>
      </c>
      <c r="B294" s="6" t="s">
        <v>27</v>
      </c>
      <c r="C294" s="11">
        <v>23717</v>
      </c>
      <c r="D294" s="11">
        <v>23071</v>
      </c>
      <c r="E294" s="11">
        <v>23</v>
      </c>
      <c r="F294" s="11">
        <v>0</v>
      </c>
      <c r="G294" s="11">
        <v>46811</v>
      </c>
    </row>
    <row r="295" spans="1:7" x14ac:dyDescent="0.2">
      <c r="A295" s="8">
        <v>2016</v>
      </c>
      <c r="B295" s="6" t="s">
        <v>28</v>
      </c>
      <c r="C295" s="11">
        <v>29039</v>
      </c>
      <c r="D295" s="11">
        <v>28162</v>
      </c>
      <c r="E295" s="11">
        <v>34</v>
      </c>
      <c r="F295" s="11">
        <v>0</v>
      </c>
      <c r="G295" s="11">
        <v>57235</v>
      </c>
    </row>
    <row r="296" spans="1:7" x14ac:dyDescent="0.2">
      <c r="A296" s="8">
        <v>2016</v>
      </c>
      <c r="B296" s="6" t="s">
        <v>29</v>
      </c>
      <c r="C296" s="11">
        <v>12299</v>
      </c>
      <c r="D296" s="11">
        <v>11865</v>
      </c>
      <c r="E296" s="11">
        <v>0</v>
      </c>
      <c r="F296" s="11">
        <v>0</v>
      </c>
      <c r="G296" s="11">
        <v>24164</v>
      </c>
    </row>
    <row r="297" spans="1:7" x14ac:dyDescent="0.2">
      <c r="A297" s="8">
        <v>2016</v>
      </c>
      <c r="B297" s="6" t="s">
        <v>36</v>
      </c>
      <c r="C297" s="11">
        <v>61971</v>
      </c>
      <c r="D297" s="11">
        <v>59806</v>
      </c>
      <c r="E297" s="11">
        <v>192</v>
      </c>
      <c r="F297" s="11">
        <v>0</v>
      </c>
      <c r="G297" s="11">
        <v>121969</v>
      </c>
    </row>
    <row r="298" spans="1:7" x14ac:dyDescent="0.2">
      <c r="A298" s="8">
        <v>2016</v>
      </c>
      <c r="B298" s="6" t="s">
        <v>30</v>
      </c>
      <c r="C298" s="11">
        <v>17731</v>
      </c>
      <c r="D298" s="11">
        <v>16944</v>
      </c>
      <c r="E298" s="11">
        <v>16</v>
      </c>
      <c r="F298" s="11">
        <v>0</v>
      </c>
      <c r="G298" s="11">
        <v>34691</v>
      </c>
    </row>
    <row r="299" spans="1:7" x14ac:dyDescent="0.2">
      <c r="A299" s="8">
        <v>2016</v>
      </c>
      <c r="B299" s="6" t="s">
        <v>31</v>
      </c>
      <c r="C299" s="11">
        <v>15569</v>
      </c>
      <c r="D299" s="11">
        <v>15026</v>
      </c>
      <c r="E299" s="11">
        <v>61</v>
      </c>
      <c r="F299" s="11">
        <v>0</v>
      </c>
      <c r="G299" s="11">
        <v>30656</v>
      </c>
    </row>
    <row r="300" spans="1:7" x14ac:dyDescent="0.2">
      <c r="A300" s="9">
        <v>2015</v>
      </c>
      <c r="B300" s="7" t="s">
        <v>2</v>
      </c>
      <c r="C300" s="10">
        <v>1090024</v>
      </c>
      <c r="D300" s="10">
        <v>1048321</v>
      </c>
      <c r="E300" s="10">
        <v>1544</v>
      </c>
      <c r="F300" s="10">
        <v>0</v>
      </c>
      <c r="G300" s="10">
        <v>2139889</v>
      </c>
    </row>
    <row r="301" spans="1:7" x14ac:dyDescent="0.2">
      <c r="A301" s="8">
        <v>2015</v>
      </c>
      <c r="B301" s="6" t="s">
        <v>5</v>
      </c>
      <c r="C301" s="11">
        <v>13916</v>
      </c>
      <c r="D301" s="11">
        <v>13186</v>
      </c>
      <c r="E301" s="11">
        <v>2</v>
      </c>
      <c r="F301" s="11">
        <v>0</v>
      </c>
      <c r="G301" s="11">
        <v>27104</v>
      </c>
    </row>
    <row r="302" spans="1:7" x14ac:dyDescent="0.2">
      <c r="A302" s="8">
        <v>2015</v>
      </c>
      <c r="B302" s="6" t="s">
        <v>6</v>
      </c>
      <c r="C302" s="11">
        <v>27479</v>
      </c>
      <c r="D302" s="11">
        <v>26333</v>
      </c>
      <c r="E302" s="11">
        <v>1</v>
      </c>
      <c r="F302" s="11">
        <v>0</v>
      </c>
      <c r="G302" s="11">
        <v>53813</v>
      </c>
    </row>
    <row r="303" spans="1:7" x14ac:dyDescent="0.2">
      <c r="A303" s="8">
        <v>2015</v>
      </c>
      <c r="B303" s="6" t="s">
        <v>7</v>
      </c>
      <c r="C303" s="11">
        <v>6328</v>
      </c>
      <c r="D303" s="11">
        <v>6017</v>
      </c>
      <c r="E303" s="11">
        <v>2</v>
      </c>
      <c r="F303" s="11">
        <v>0</v>
      </c>
      <c r="G303" s="11">
        <v>12347</v>
      </c>
    </row>
    <row r="304" spans="1:7" x14ac:dyDescent="0.2">
      <c r="A304" s="8">
        <v>2015</v>
      </c>
      <c r="B304" s="6" t="s">
        <v>8</v>
      </c>
      <c r="C304" s="11">
        <v>8621</v>
      </c>
      <c r="D304" s="11">
        <v>8552</v>
      </c>
      <c r="E304" s="11">
        <v>24</v>
      </c>
      <c r="F304" s="11">
        <v>0</v>
      </c>
      <c r="G304" s="11">
        <v>17197</v>
      </c>
    </row>
    <row r="305" spans="1:7" x14ac:dyDescent="0.2">
      <c r="A305" s="8">
        <v>2015</v>
      </c>
      <c r="B305" s="6" t="s">
        <v>33</v>
      </c>
      <c r="C305" s="11">
        <v>30612</v>
      </c>
      <c r="D305" s="11">
        <v>29404</v>
      </c>
      <c r="E305" s="11">
        <v>48</v>
      </c>
      <c r="F305" s="11">
        <v>0</v>
      </c>
      <c r="G305" s="11">
        <v>60064</v>
      </c>
    </row>
    <row r="306" spans="1:7" x14ac:dyDescent="0.2">
      <c r="A306" s="8">
        <v>2015</v>
      </c>
      <c r="B306" s="6" t="s">
        <v>9</v>
      </c>
      <c r="C306" s="11">
        <v>6015</v>
      </c>
      <c r="D306" s="11">
        <v>5731</v>
      </c>
      <c r="E306" s="11">
        <v>9</v>
      </c>
      <c r="F306" s="11">
        <v>0</v>
      </c>
      <c r="G306" s="11">
        <v>11755</v>
      </c>
    </row>
    <row r="307" spans="1:7" x14ac:dyDescent="0.2">
      <c r="A307" s="8">
        <v>2015</v>
      </c>
      <c r="B307" s="6" t="s">
        <v>10</v>
      </c>
      <c r="C307" s="11">
        <v>48120</v>
      </c>
      <c r="D307" s="11">
        <v>46418</v>
      </c>
      <c r="E307" s="11">
        <v>193</v>
      </c>
      <c r="F307" s="11">
        <v>0</v>
      </c>
      <c r="G307" s="11">
        <v>94731</v>
      </c>
    </row>
    <row r="308" spans="1:7" x14ac:dyDescent="0.2">
      <c r="A308" s="8">
        <v>2015</v>
      </c>
      <c r="B308" s="6" t="s">
        <v>11</v>
      </c>
      <c r="C308" s="11">
        <v>31692</v>
      </c>
      <c r="D308" s="11">
        <v>30355</v>
      </c>
      <c r="E308" s="11">
        <v>62</v>
      </c>
      <c r="F308" s="11">
        <v>0</v>
      </c>
      <c r="G308" s="11">
        <v>62109</v>
      </c>
    </row>
    <row r="309" spans="1:7" x14ac:dyDescent="0.2">
      <c r="A309" s="8">
        <v>2015</v>
      </c>
      <c r="B309" s="6" t="s">
        <v>32</v>
      </c>
      <c r="C309" s="11">
        <v>64169</v>
      </c>
      <c r="D309" s="11">
        <v>62026</v>
      </c>
      <c r="E309" s="11">
        <v>124</v>
      </c>
      <c r="F309" s="11">
        <v>0</v>
      </c>
      <c r="G309" s="11">
        <v>126319</v>
      </c>
    </row>
    <row r="310" spans="1:7" x14ac:dyDescent="0.2">
      <c r="A310" s="8">
        <v>2015</v>
      </c>
      <c r="B310" s="6" t="s">
        <v>12</v>
      </c>
      <c r="C310" s="11">
        <v>18097</v>
      </c>
      <c r="D310" s="11">
        <v>17202</v>
      </c>
      <c r="E310" s="11">
        <v>21</v>
      </c>
      <c r="F310" s="11">
        <v>0</v>
      </c>
      <c r="G310" s="11">
        <v>35320</v>
      </c>
    </row>
    <row r="311" spans="1:7" x14ac:dyDescent="0.2">
      <c r="A311" s="8">
        <v>2015</v>
      </c>
      <c r="B311" s="6" t="s">
        <v>13</v>
      </c>
      <c r="C311" s="11">
        <v>58683</v>
      </c>
      <c r="D311" s="11">
        <v>56713</v>
      </c>
      <c r="E311" s="11">
        <v>9</v>
      </c>
      <c r="F311" s="11">
        <v>0</v>
      </c>
      <c r="G311" s="11">
        <v>115405</v>
      </c>
    </row>
    <row r="312" spans="1:7" x14ac:dyDescent="0.2">
      <c r="A312" s="8">
        <v>2015</v>
      </c>
      <c r="B312" s="6" t="s">
        <v>14</v>
      </c>
      <c r="C312" s="11">
        <v>32930</v>
      </c>
      <c r="D312" s="11">
        <v>31263</v>
      </c>
      <c r="E312" s="11">
        <v>91</v>
      </c>
      <c r="F312" s="11">
        <v>0</v>
      </c>
      <c r="G312" s="11">
        <v>64284</v>
      </c>
    </row>
    <row r="313" spans="1:7" x14ac:dyDescent="0.2">
      <c r="A313" s="8">
        <v>2015</v>
      </c>
      <c r="B313" s="6" t="s">
        <v>15</v>
      </c>
      <c r="C313" s="11">
        <v>25368</v>
      </c>
      <c r="D313" s="11">
        <v>24314</v>
      </c>
      <c r="E313" s="11">
        <v>22</v>
      </c>
      <c r="F313" s="11">
        <v>0</v>
      </c>
      <c r="G313" s="11">
        <v>49704</v>
      </c>
    </row>
    <row r="314" spans="1:7" x14ac:dyDescent="0.2">
      <c r="A314" s="8">
        <v>2015</v>
      </c>
      <c r="B314" s="6" t="s">
        <v>16</v>
      </c>
      <c r="C314" s="11">
        <v>74314</v>
      </c>
      <c r="D314" s="11">
        <v>71427</v>
      </c>
      <c r="E314" s="11">
        <v>66</v>
      </c>
      <c r="F314" s="11">
        <v>0</v>
      </c>
      <c r="G314" s="11">
        <v>145807</v>
      </c>
    </row>
    <row r="315" spans="1:7" x14ac:dyDescent="0.2">
      <c r="A315" s="8">
        <v>2015</v>
      </c>
      <c r="B315" s="6" t="s">
        <v>17</v>
      </c>
      <c r="C315" s="11">
        <v>143840</v>
      </c>
      <c r="D315" s="11">
        <v>138859</v>
      </c>
      <c r="E315" s="11">
        <v>181</v>
      </c>
      <c r="F315" s="11">
        <v>0</v>
      </c>
      <c r="G315" s="11">
        <v>282880</v>
      </c>
    </row>
    <row r="316" spans="1:7" x14ac:dyDescent="0.2">
      <c r="A316" s="8">
        <v>2015</v>
      </c>
      <c r="B316" s="6" t="s">
        <v>34</v>
      </c>
      <c r="C316" s="11">
        <v>45999</v>
      </c>
      <c r="D316" s="11">
        <v>44323</v>
      </c>
      <c r="E316" s="11">
        <v>45</v>
      </c>
      <c r="F316" s="11">
        <v>0</v>
      </c>
      <c r="G316" s="11">
        <v>90367</v>
      </c>
    </row>
    <row r="317" spans="1:7" x14ac:dyDescent="0.2">
      <c r="A317" s="8">
        <v>2015</v>
      </c>
      <c r="B317" s="6" t="s">
        <v>18</v>
      </c>
      <c r="C317" s="11">
        <v>16775</v>
      </c>
      <c r="D317" s="11">
        <v>15970</v>
      </c>
      <c r="E317" s="11">
        <v>30</v>
      </c>
      <c r="F317" s="11">
        <v>0</v>
      </c>
      <c r="G317" s="11">
        <v>32775</v>
      </c>
    </row>
    <row r="318" spans="1:7" x14ac:dyDescent="0.2">
      <c r="A318" s="8">
        <v>2015</v>
      </c>
      <c r="B318" s="6" t="s">
        <v>19</v>
      </c>
      <c r="C318" s="11">
        <v>10400</v>
      </c>
      <c r="D318" s="11">
        <v>9867</v>
      </c>
      <c r="E318" s="11">
        <v>26</v>
      </c>
      <c r="F318" s="11">
        <v>0</v>
      </c>
      <c r="G318" s="11">
        <v>20293</v>
      </c>
    </row>
    <row r="319" spans="1:7" x14ac:dyDescent="0.2">
      <c r="A319" s="8">
        <v>2015</v>
      </c>
      <c r="B319" s="6" t="s">
        <v>20</v>
      </c>
      <c r="C319" s="11">
        <v>47676</v>
      </c>
      <c r="D319" s="11">
        <v>45848</v>
      </c>
      <c r="E319" s="11">
        <v>75</v>
      </c>
      <c r="F319" s="11">
        <v>0</v>
      </c>
      <c r="G319" s="11">
        <v>93599</v>
      </c>
    </row>
    <row r="320" spans="1:7" x14ac:dyDescent="0.2">
      <c r="A320" s="8">
        <v>2015</v>
      </c>
      <c r="B320" s="6" t="s">
        <v>21</v>
      </c>
      <c r="C320" s="11">
        <v>36962</v>
      </c>
      <c r="D320" s="11">
        <v>36135</v>
      </c>
      <c r="E320" s="11">
        <v>28</v>
      </c>
      <c r="F320" s="11">
        <v>0</v>
      </c>
      <c r="G320" s="11">
        <v>73125</v>
      </c>
    </row>
    <row r="321" spans="1:7" x14ac:dyDescent="0.2">
      <c r="A321" s="8">
        <v>2015</v>
      </c>
      <c r="B321" s="6" t="s">
        <v>22</v>
      </c>
      <c r="C321" s="11">
        <v>63017</v>
      </c>
      <c r="D321" s="11">
        <v>60808</v>
      </c>
      <c r="E321" s="11">
        <v>7</v>
      </c>
      <c r="F321" s="11">
        <v>0</v>
      </c>
      <c r="G321" s="11">
        <v>123832</v>
      </c>
    </row>
    <row r="322" spans="1:7" x14ac:dyDescent="0.2">
      <c r="A322" s="8">
        <v>2015</v>
      </c>
      <c r="B322" s="6" t="s">
        <v>35</v>
      </c>
      <c r="C322" s="11">
        <v>20643</v>
      </c>
      <c r="D322" s="11">
        <v>19613</v>
      </c>
      <c r="E322" s="11">
        <v>1</v>
      </c>
      <c r="F322" s="11">
        <v>0</v>
      </c>
      <c r="G322" s="11">
        <v>40257</v>
      </c>
    </row>
    <row r="323" spans="1:7" x14ac:dyDescent="0.2">
      <c r="A323" s="8">
        <v>2015</v>
      </c>
      <c r="B323" s="6" t="s">
        <v>23</v>
      </c>
      <c r="C323" s="11">
        <v>14730</v>
      </c>
      <c r="D323" s="11">
        <v>14193</v>
      </c>
      <c r="E323" s="11">
        <v>26</v>
      </c>
      <c r="F323" s="11">
        <v>0</v>
      </c>
      <c r="G323" s="11">
        <v>28949</v>
      </c>
    </row>
    <row r="324" spans="1:7" x14ac:dyDescent="0.2">
      <c r="A324" s="8">
        <v>2015</v>
      </c>
      <c r="B324" s="6" t="s">
        <v>24</v>
      </c>
      <c r="C324" s="11">
        <v>24791</v>
      </c>
      <c r="D324" s="11">
        <v>24046</v>
      </c>
      <c r="E324" s="11">
        <v>59</v>
      </c>
      <c r="F324" s="11">
        <v>0</v>
      </c>
      <c r="G324" s="11">
        <v>48896</v>
      </c>
    </row>
    <row r="325" spans="1:7" x14ac:dyDescent="0.2">
      <c r="A325" s="8">
        <v>2015</v>
      </c>
      <c r="B325" s="6" t="s">
        <v>25</v>
      </c>
      <c r="C325" s="11">
        <v>25297</v>
      </c>
      <c r="D325" s="11">
        <v>23913</v>
      </c>
      <c r="E325" s="11">
        <v>0</v>
      </c>
      <c r="F325" s="11">
        <v>0</v>
      </c>
      <c r="G325" s="11">
        <v>49210</v>
      </c>
    </row>
    <row r="326" spans="1:7" x14ac:dyDescent="0.2">
      <c r="A326" s="8">
        <v>2015</v>
      </c>
      <c r="B326" s="6" t="s">
        <v>26</v>
      </c>
      <c r="C326" s="11">
        <v>23902</v>
      </c>
      <c r="D326" s="11">
        <v>22848</v>
      </c>
      <c r="E326" s="11">
        <v>44</v>
      </c>
      <c r="F326" s="11">
        <v>0</v>
      </c>
      <c r="G326" s="11">
        <v>46794</v>
      </c>
    </row>
    <row r="327" spans="1:7" x14ac:dyDescent="0.2">
      <c r="A327" s="8">
        <v>2015</v>
      </c>
      <c r="B327" s="6" t="s">
        <v>27</v>
      </c>
      <c r="C327" s="11">
        <v>25712</v>
      </c>
      <c r="D327" s="11">
        <v>24665</v>
      </c>
      <c r="E327" s="11">
        <v>39</v>
      </c>
      <c r="F327" s="11">
        <v>0</v>
      </c>
      <c r="G327" s="11">
        <v>50416</v>
      </c>
    </row>
    <row r="328" spans="1:7" x14ac:dyDescent="0.2">
      <c r="A328" s="8">
        <v>2015</v>
      </c>
      <c r="B328" s="6" t="s">
        <v>28</v>
      </c>
      <c r="C328" s="11">
        <v>30234</v>
      </c>
      <c r="D328" s="11">
        <v>29100</v>
      </c>
      <c r="E328" s="11">
        <v>18</v>
      </c>
      <c r="F328" s="11">
        <v>0</v>
      </c>
      <c r="G328" s="11">
        <v>59352</v>
      </c>
    </row>
    <row r="329" spans="1:7" x14ac:dyDescent="0.2">
      <c r="A329" s="8">
        <v>2015</v>
      </c>
      <c r="B329" s="6" t="s">
        <v>29</v>
      </c>
      <c r="C329" s="11">
        <v>12589</v>
      </c>
      <c r="D329" s="11">
        <v>12306</v>
      </c>
      <c r="E329" s="11">
        <v>0</v>
      </c>
      <c r="F329" s="11">
        <v>0</v>
      </c>
      <c r="G329" s="11">
        <v>24895</v>
      </c>
    </row>
    <row r="330" spans="1:7" x14ac:dyDescent="0.2">
      <c r="A330" s="8">
        <v>2015</v>
      </c>
      <c r="B330" s="6" t="s">
        <v>36</v>
      </c>
      <c r="C330" s="11">
        <v>66710</v>
      </c>
      <c r="D330" s="11">
        <v>63818</v>
      </c>
      <c r="E330" s="11">
        <v>208</v>
      </c>
      <c r="F330" s="11">
        <v>0</v>
      </c>
      <c r="G330" s="11">
        <v>130736</v>
      </c>
    </row>
    <row r="331" spans="1:7" x14ac:dyDescent="0.2">
      <c r="A331" s="8">
        <v>2015</v>
      </c>
      <c r="B331" s="6" t="s">
        <v>30</v>
      </c>
      <c r="C331" s="11">
        <v>18741</v>
      </c>
      <c r="D331" s="11">
        <v>18088</v>
      </c>
      <c r="E331" s="11">
        <v>6</v>
      </c>
      <c r="F331" s="11">
        <v>0</v>
      </c>
      <c r="G331" s="11">
        <v>36835</v>
      </c>
    </row>
    <row r="332" spans="1:7" x14ac:dyDescent="0.2">
      <c r="A332" s="8">
        <v>2015</v>
      </c>
      <c r="B332" s="6" t="s">
        <v>31</v>
      </c>
      <c r="C332" s="11">
        <v>15662</v>
      </c>
      <c r="D332" s="11">
        <v>14980</v>
      </c>
      <c r="E332" s="11">
        <v>77</v>
      </c>
      <c r="F332" s="11">
        <v>0</v>
      </c>
      <c r="G332" s="11">
        <v>30719</v>
      </c>
    </row>
    <row r="333" spans="1:7" x14ac:dyDescent="0.2">
      <c r="A333" s="9">
        <v>2014</v>
      </c>
      <c r="B333" s="7" t="s">
        <v>2</v>
      </c>
      <c r="C333" s="10">
        <v>1108204</v>
      </c>
      <c r="D333" s="10">
        <v>1061805</v>
      </c>
      <c r="E333" s="10">
        <v>1860</v>
      </c>
      <c r="F333" s="10">
        <v>0</v>
      </c>
      <c r="G333" s="10">
        <v>2171869</v>
      </c>
    </row>
    <row r="334" spans="1:7" x14ac:dyDescent="0.2">
      <c r="A334" s="8">
        <v>2014</v>
      </c>
      <c r="B334" s="6" t="s">
        <v>5</v>
      </c>
      <c r="C334" s="11">
        <v>13897</v>
      </c>
      <c r="D334" s="11">
        <v>13310</v>
      </c>
      <c r="E334" s="11">
        <v>0</v>
      </c>
      <c r="F334" s="11">
        <v>0</v>
      </c>
      <c r="G334" s="11">
        <v>27207</v>
      </c>
    </row>
    <row r="335" spans="1:7" x14ac:dyDescent="0.2">
      <c r="A335" s="8">
        <v>2014</v>
      </c>
      <c r="B335" s="6" t="s">
        <v>6</v>
      </c>
      <c r="C335" s="11">
        <v>28288</v>
      </c>
      <c r="D335" s="11">
        <v>27109</v>
      </c>
      <c r="E335" s="11">
        <v>7</v>
      </c>
      <c r="F335" s="11">
        <v>0</v>
      </c>
      <c r="G335" s="11">
        <v>55404</v>
      </c>
    </row>
    <row r="336" spans="1:7" x14ac:dyDescent="0.2">
      <c r="A336" s="8">
        <v>2014</v>
      </c>
      <c r="B336" s="6" t="s">
        <v>7</v>
      </c>
      <c r="C336" s="11">
        <v>6475</v>
      </c>
      <c r="D336" s="11">
        <v>6124</v>
      </c>
      <c r="E336" s="11">
        <v>3</v>
      </c>
      <c r="F336" s="11">
        <v>0</v>
      </c>
      <c r="G336" s="11">
        <v>12602</v>
      </c>
    </row>
    <row r="337" spans="1:7" x14ac:dyDescent="0.2">
      <c r="A337" s="8">
        <v>2014</v>
      </c>
      <c r="B337" s="6" t="s">
        <v>8</v>
      </c>
      <c r="C337" s="11">
        <v>8529</v>
      </c>
      <c r="D337" s="11">
        <v>8155</v>
      </c>
      <c r="E337" s="11">
        <v>5</v>
      </c>
      <c r="F337" s="11">
        <v>0</v>
      </c>
      <c r="G337" s="11">
        <v>16689</v>
      </c>
    </row>
    <row r="338" spans="1:7" x14ac:dyDescent="0.2">
      <c r="A338" s="8">
        <v>2014</v>
      </c>
      <c r="B338" s="6" t="s">
        <v>33</v>
      </c>
      <c r="C338" s="11">
        <v>30353</v>
      </c>
      <c r="D338" s="11">
        <v>29136</v>
      </c>
      <c r="E338" s="11">
        <v>41</v>
      </c>
      <c r="F338" s="11">
        <v>0</v>
      </c>
      <c r="G338" s="11">
        <v>59530</v>
      </c>
    </row>
    <row r="339" spans="1:7" x14ac:dyDescent="0.2">
      <c r="A339" s="8">
        <v>2014</v>
      </c>
      <c r="B339" s="6" t="s">
        <v>9</v>
      </c>
      <c r="C339" s="11">
        <v>6296</v>
      </c>
      <c r="D339" s="11">
        <v>6049</v>
      </c>
      <c r="E339" s="11">
        <v>23</v>
      </c>
      <c r="F339" s="11">
        <v>0</v>
      </c>
      <c r="G339" s="11">
        <v>12368</v>
      </c>
    </row>
    <row r="340" spans="1:7" x14ac:dyDescent="0.2">
      <c r="A340" s="8">
        <v>2014</v>
      </c>
      <c r="B340" s="6" t="s">
        <v>10</v>
      </c>
      <c r="C340" s="11">
        <v>48032</v>
      </c>
      <c r="D340" s="11">
        <v>45639</v>
      </c>
      <c r="E340" s="11">
        <v>321</v>
      </c>
      <c r="F340" s="11">
        <v>0</v>
      </c>
      <c r="G340" s="11">
        <v>93992</v>
      </c>
    </row>
    <row r="341" spans="1:7" x14ac:dyDescent="0.2">
      <c r="A341" s="8">
        <v>2014</v>
      </c>
      <c r="B341" s="6" t="s">
        <v>11</v>
      </c>
      <c r="C341" s="11">
        <v>31107</v>
      </c>
      <c r="D341" s="11">
        <v>29747</v>
      </c>
      <c r="E341" s="11">
        <v>42</v>
      </c>
      <c r="F341" s="11">
        <v>0</v>
      </c>
      <c r="G341" s="11">
        <v>60896</v>
      </c>
    </row>
    <row r="342" spans="1:7" x14ac:dyDescent="0.2">
      <c r="A342" s="8">
        <v>2014</v>
      </c>
      <c r="B342" s="6" t="s">
        <v>32</v>
      </c>
      <c r="C342" s="11">
        <v>68292</v>
      </c>
      <c r="D342" s="11">
        <v>65344</v>
      </c>
      <c r="E342" s="11">
        <v>129</v>
      </c>
      <c r="F342" s="11">
        <v>0</v>
      </c>
      <c r="G342" s="11">
        <v>133765</v>
      </c>
    </row>
    <row r="343" spans="1:7" x14ac:dyDescent="0.2">
      <c r="A343" s="8">
        <v>2014</v>
      </c>
      <c r="B343" s="6" t="s">
        <v>12</v>
      </c>
      <c r="C343" s="11">
        <v>17976</v>
      </c>
      <c r="D343" s="11">
        <v>17080</v>
      </c>
      <c r="E343" s="11">
        <v>46</v>
      </c>
      <c r="F343" s="11">
        <v>0</v>
      </c>
      <c r="G343" s="11">
        <v>35102</v>
      </c>
    </row>
    <row r="344" spans="1:7" x14ac:dyDescent="0.2">
      <c r="A344" s="8">
        <v>2014</v>
      </c>
      <c r="B344" s="6" t="s">
        <v>13</v>
      </c>
      <c r="C344" s="11">
        <v>59271</v>
      </c>
      <c r="D344" s="11">
        <v>56360</v>
      </c>
      <c r="E344" s="11">
        <v>7</v>
      </c>
      <c r="F344" s="11">
        <v>0</v>
      </c>
      <c r="G344" s="11">
        <v>115638</v>
      </c>
    </row>
    <row r="345" spans="1:7" x14ac:dyDescent="0.2">
      <c r="A345" s="8">
        <v>2014</v>
      </c>
      <c r="B345" s="6" t="s">
        <v>14</v>
      </c>
      <c r="C345" s="11">
        <v>33612</v>
      </c>
      <c r="D345" s="11">
        <v>31923</v>
      </c>
      <c r="E345" s="11">
        <v>98</v>
      </c>
      <c r="F345" s="11">
        <v>0</v>
      </c>
      <c r="G345" s="11">
        <v>65633</v>
      </c>
    </row>
    <row r="346" spans="1:7" x14ac:dyDescent="0.2">
      <c r="A346" s="8">
        <v>2014</v>
      </c>
      <c r="B346" s="6" t="s">
        <v>15</v>
      </c>
      <c r="C346" s="11">
        <v>25678</v>
      </c>
      <c r="D346" s="11">
        <v>24654</v>
      </c>
      <c r="E346" s="11">
        <v>25</v>
      </c>
      <c r="F346" s="11">
        <v>0</v>
      </c>
      <c r="G346" s="11">
        <v>50357</v>
      </c>
    </row>
    <row r="347" spans="1:7" x14ac:dyDescent="0.2">
      <c r="A347" s="8">
        <v>2014</v>
      </c>
      <c r="B347" s="6" t="s">
        <v>16</v>
      </c>
      <c r="C347" s="11">
        <v>77140</v>
      </c>
      <c r="D347" s="11">
        <v>74004</v>
      </c>
      <c r="E347" s="11">
        <v>111</v>
      </c>
      <c r="F347" s="11">
        <v>0</v>
      </c>
      <c r="G347" s="11">
        <v>151255</v>
      </c>
    </row>
    <row r="348" spans="1:7" x14ac:dyDescent="0.2">
      <c r="A348" s="8">
        <v>2014</v>
      </c>
      <c r="B348" s="6" t="s">
        <v>17</v>
      </c>
      <c r="C348" s="11">
        <v>149172</v>
      </c>
      <c r="D348" s="11">
        <v>142620</v>
      </c>
      <c r="E348" s="11">
        <v>213</v>
      </c>
      <c r="F348" s="11">
        <v>0</v>
      </c>
      <c r="G348" s="11">
        <v>292005</v>
      </c>
    </row>
    <row r="349" spans="1:7" x14ac:dyDescent="0.2">
      <c r="A349" s="8">
        <v>2014</v>
      </c>
      <c r="B349" s="6" t="s">
        <v>34</v>
      </c>
      <c r="C349" s="11">
        <v>46701</v>
      </c>
      <c r="D349" s="11">
        <v>45432</v>
      </c>
      <c r="E349" s="11">
        <v>101</v>
      </c>
      <c r="F349" s="11">
        <v>0</v>
      </c>
      <c r="G349" s="11">
        <v>92234</v>
      </c>
    </row>
    <row r="350" spans="1:7" x14ac:dyDescent="0.2">
      <c r="A350" s="8">
        <v>2014</v>
      </c>
      <c r="B350" s="6" t="s">
        <v>18</v>
      </c>
      <c r="C350" s="11">
        <v>16987</v>
      </c>
      <c r="D350" s="11">
        <v>16123</v>
      </c>
      <c r="E350" s="11">
        <v>28</v>
      </c>
      <c r="F350" s="11">
        <v>0</v>
      </c>
      <c r="G350" s="11">
        <v>33138</v>
      </c>
    </row>
    <row r="351" spans="1:7" x14ac:dyDescent="0.2">
      <c r="A351" s="8">
        <v>2014</v>
      </c>
      <c r="B351" s="6" t="s">
        <v>19</v>
      </c>
      <c r="C351" s="11">
        <v>10714</v>
      </c>
      <c r="D351" s="11">
        <v>10292</v>
      </c>
      <c r="E351" s="11">
        <v>28</v>
      </c>
      <c r="F351" s="11">
        <v>0</v>
      </c>
      <c r="G351" s="11">
        <v>21034</v>
      </c>
    </row>
    <row r="352" spans="1:7" x14ac:dyDescent="0.2">
      <c r="A352" s="8">
        <v>2014</v>
      </c>
      <c r="B352" s="6" t="s">
        <v>20</v>
      </c>
      <c r="C352" s="11">
        <v>46539</v>
      </c>
      <c r="D352" s="11">
        <v>44523</v>
      </c>
      <c r="E352" s="11">
        <v>44</v>
      </c>
      <c r="F352" s="11">
        <v>0</v>
      </c>
      <c r="G352" s="11">
        <v>91106</v>
      </c>
    </row>
    <row r="353" spans="1:7" x14ac:dyDescent="0.2">
      <c r="A353" s="8">
        <v>2014</v>
      </c>
      <c r="B353" s="6" t="s">
        <v>21</v>
      </c>
      <c r="C353" s="11">
        <v>37971</v>
      </c>
      <c r="D353" s="11">
        <v>36834</v>
      </c>
      <c r="E353" s="11">
        <v>34</v>
      </c>
      <c r="F353" s="11">
        <v>0</v>
      </c>
      <c r="G353" s="11">
        <v>74839</v>
      </c>
    </row>
    <row r="354" spans="1:7" x14ac:dyDescent="0.2">
      <c r="A354" s="8">
        <v>2014</v>
      </c>
      <c r="B354" s="6" t="s">
        <v>22</v>
      </c>
      <c r="C354" s="11">
        <v>62016</v>
      </c>
      <c r="D354" s="11">
        <v>60201</v>
      </c>
      <c r="E354" s="11">
        <v>8</v>
      </c>
      <c r="F354" s="11">
        <v>0</v>
      </c>
      <c r="G354" s="11">
        <v>122225</v>
      </c>
    </row>
    <row r="355" spans="1:7" x14ac:dyDescent="0.2">
      <c r="A355" s="8">
        <v>2014</v>
      </c>
      <c r="B355" s="6" t="s">
        <v>35</v>
      </c>
      <c r="C355" s="11">
        <v>20783</v>
      </c>
      <c r="D355" s="11">
        <v>19788</v>
      </c>
      <c r="E355" s="11">
        <v>0</v>
      </c>
      <c r="F355" s="11">
        <v>0</v>
      </c>
      <c r="G355" s="11">
        <v>40571</v>
      </c>
    </row>
    <row r="356" spans="1:7" x14ac:dyDescent="0.2">
      <c r="A356" s="8">
        <v>2014</v>
      </c>
      <c r="B356" s="6" t="s">
        <v>23</v>
      </c>
      <c r="C356" s="11">
        <v>14663</v>
      </c>
      <c r="D356" s="11">
        <v>14080</v>
      </c>
      <c r="E356" s="11">
        <v>42</v>
      </c>
      <c r="F356" s="11">
        <v>0</v>
      </c>
      <c r="G356" s="11">
        <v>28785</v>
      </c>
    </row>
    <row r="357" spans="1:7" x14ac:dyDescent="0.2">
      <c r="A357" s="8">
        <v>2014</v>
      </c>
      <c r="B357" s="6" t="s">
        <v>24</v>
      </c>
      <c r="C357" s="11">
        <v>25615</v>
      </c>
      <c r="D357" s="11">
        <v>24319</v>
      </c>
      <c r="E357" s="11">
        <v>55</v>
      </c>
      <c r="F357" s="11">
        <v>0</v>
      </c>
      <c r="G357" s="11">
        <v>49989</v>
      </c>
    </row>
    <row r="358" spans="1:7" x14ac:dyDescent="0.2">
      <c r="A358" s="8">
        <v>2014</v>
      </c>
      <c r="B358" s="6" t="s">
        <v>25</v>
      </c>
      <c r="C358" s="11">
        <v>26090</v>
      </c>
      <c r="D358" s="11">
        <v>24533</v>
      </c>
      <c r="E358" s="11">
        <v>19</v>
      </c>
      <c r="F358" s="11">
        <v>0</v>
      </c>
      <c r="G358" s="11">
        <v>50642</v>
      </c>
    </row>
    <row r="359" spans="1:7" x14ac:dyDescent="0.2">
      <c r="A359" s="8">
        <v>2014</v>
      </c>
      <c r="B359" s="6" t="s">
        <v>26</v>
      </c>
      <c r="C359" s="11">
        <v>24404</v>
      </c>
      <c r="D359" s="11">
        <v>23295</v>
      </c>
      <c r="E359" s="11">
        <v>84</v>
      </c>
      <c r="F359" s="11">
        <v>0</v>
      </c>
      <c r="G359" s="11">
        <v>47783</v>
      </c>
    </row>
    <row r="360" spans="1:7" x14ac:dyDescent="0.2">
      <c r="A360" s="8">
        <v>2014</v>
      </c>
      <c r="B360" s="6" t="s">
        <v>27</v>
      </c>
      <c r="C360" s="11">
        <v>25208</v>
      </c>
      <c r="D360" s="11">
        <v>23955</v>
      </c>
      <c r="E360" s="11">
        <v>30</v>
      </c>
      <c r="F360" s="11">
        <v>0</v>
      </c>
      <c r="G360" s="11">
        <v>49193</v>
      </c>
    </row>
    <row r="361" spans="1:7" x14ac:dyDescent="0.2">
      <c r="A361" s="8">
        <v>2014</v>
      </c>
      <c r="B361" s="6" t="s">
        <v>28</v>
      </c>
      <c r="C361" s="11">
        <v>30416</v>
      </c>
      <c r="D361" s="11">
        <v>29226</v>
      </c>
      <c r="E361" s="11">
        <v>32</v>
      </c>
      <c r="F361" s="11">
        <v>0</v>
      </c>
      <c r="G361" s="11">
        <v>59674</v>
      </c>
    </row>
    <row r="362" spans="1:7" x14ac:dyDescent="0.2">
      <c r="A362" s="8">
        <v>2014</v>
      </c>
      <c r="B362" s="6" t="s">
        <v>29</v>
      </c>
      <c r="C362" s="11">
        <v>12787</v>
      </c>
      <c r="D362" s="11">
        <v>12521</v>
      </c>
      <c r="E362" s="11">
        <v>1</v>
      </c>
      <c r="F362" s="11">
        <v>0</v>
      </c>
      <c r="G362" s="11">
        <v>25309</v>
      </c>
    </row>
    <row r="363" spans="1:7" x14ac:dyDescent="0.2">
      <c r="A363" s="8">
        <v>2014</v>
      </c>
      <c r="B363" s="6" t="s">
        <v>36</v>
      </c>
      <c r="C363" s="11">
        <v>69207</v>
      </c>
      <c r="D363" s="11">
        <v>66433</v>
      </c>
      <c r="E363" s="11">
        <v>160</v>
      </c>
      <c r="F363" s="11">
        <v>0</v>
      </c>
      <c r="G363" s="11">
        <v>135800</v>
      </c>
    </row>
    <row r="364" spans="1:7" x14ac:dyDescent="0.2">
      <c r="A364" s="8">
        <v>2014</v>
      </c>
      <c r="B364" s="6" t="s">
        <v>30</v>
      </c>
      <c r="C364" s="11">
        <v>18383</v>
      </c>
      <c r="D364" s="11">
        <v>17945</v>
      </c>
      <c r="E364" s="11">
        <v>9</v>
      </c>
      <c r="F364" s="11">
        <v>0</v>
      </c>
      <c r="G364" s="11">
        <v>36337</v>
      </c>
    </row>
    <row r="365" spans="1:7" x14ac:dyDescent="0.2">
      <c r="A365" s="8">
        <v>2014</v>
      </c>
      <c r="B365" s="6" t="s">
        <v>31</v>
      </c>
      <c r="C365" s="11">
        <v>15602</v>
      </c>
      <c r="D365" s="11">
        <v>15051</v>
      </c>
      <c r="E365" s="11">
        <v>114</v>
      </c>
      <c r="F365" s="11">
        <v>0</v>
      </c>
      <c r="G365" s="11">
        <v>30767</v>
      </c>
    </row>
    <row r="366" spans="1:7" x14ac:dyDescent="0.2">
      <c r="A366" s="9">
        <v>2013</v>
      </c>
      <c r="B366" s="7" t="s">
        <v>2</v>
      </c>
      <c r="C366" s="10">
        <v>1117165</v>
      </c>
      <c r="D366" s="10">
        <v>1070823</v>
      </c>
      <c r="E366" s="10">
        <v>2270</v>
      </c>
      <c r="F366" s="10">
        <v>0</v>
      </c>
      <c r="G366" s="10">
        <v>2190258</v>
      </c>
    </row>
    <row r="367" spans="1:7" x14ac:dyDescent="0.2">
      <c r="A367" s="8">
        <v>2013</v>
      </c>
      <c r="B367" s="6" t="s">
        <v>5</v>
      </c>
      <c r="C367" s="11">
        <v>13846</v>
      </c>
      <c r="D367" s="11">
        <v>13353</v>
      </c>
      <c r="E367" s="11">
        <v>1</v>
      </c>
      <c r="F367" s="11">
        <v>0</v>
      </c>
      <c r="G367" s="11">
        <v>27200</v>
      </c>
    </row>
    <row r="368" spans="1:7" x14ac:dyDescent="0.2">
      <c r="A368" s="8">
        <v>2013</v>
      </c>
      <c r="B368" s="6" t="s">
        <v>6</v>
      </c>
      <c r="C368" s="11">
        <v>28935</v>
      </c>
      <c r="D368" s="11">
        <v>27753</v>
      </c>
      <c r="E368" s="11">
        <v>6</v>
      </c>
      <c r="F368" s="11">
        <v>0</v>
      </c>
      <c r="G368" s="11">
        <v>56694</v>
      </c>
    </row>
    <row r="369" spans="1:7" x14ac:dyDescent="0.2">
      <c r="A369" s="8">
        <v>2013</v>
      </c>
      <c r="B369" s="6" t="s">
        <v>7</v>
      </c>
      <c r="C369" s="11">
        <v>6309</v>
      </c>
      <c r="D369" s="11">
        <v>6145</v>
      </c>
      <c r="E369" s="11">
        <v>3</v>
      </c>
      <c r="F369" s="11">
        <v>0</v>
      </c>
      <c r="G369" s="11">
        <v>12457</v>
      </c>
    </row>
    <row r="370" spans="1:7" x14ac:dyDescent="0.2">
      <c r="A370" s="8">
        <v>2013</v>
      </c>
      <c r="B370" s="6" t="s">
        <v>8</v>
      </c>
      <c r="C370" s="11">
        <v>8581</v>
      </c>
      <c r="D370" s="11">
        <v>8221</v>
      </c>
      <c r="E370" s="11">
        <v>18</v>
      </c>
      <c r="F370" s="11">
        <v>0</v>
      </c>
      <c r="G370" s="11">
        <v>16820</v>
      </c>
    </row>
    <row r="371" spans="1:7" x14ac:dyDescent="0.2">
      <c r="A371" s="8">
        <v>2013</v>
      </c>
      <c r="B371" s="6" t="s">
        <v>33</v>
      </c>
      <c r="C371" s="11">
        <v>30176</v>
      </c>
      <c r="D371" s="11">
        <v>29022</v>
      </c>
      <c r="E371" s="11">
        <v>47</v>
      </c>
      <c r="F371" s="11">
        <v>0</v>
      </c>
      <c r="G371" s="11">
        <v>59245</v>
      </c>
    </row>
    <row r="372" spans="1:7" x14ac:dyDescent="0.2">
      <c r="A372" s="8">
        <v>2013</v>
      </c>
      <c r="B372" s="6" t="s">
        <v>9</v>
      </c>
      <c r="C372" s="11">
        <v>6343</v>
      </c>
      <c r="D372" s="11">
        <v>5939</v>
      </c>
      <c r="E372" s="11">
        <v>9</v>
      </c>
      <c r="F372" s="11">
        <v>0</v>
      </c>
      <c r="G372" s="11">
        <v>12291</v>
      </c>
    </row>
    <row r="373" spans="1:7" x14ac:dyDescent="0.2">
      <c r="A373" s="8">
        <v>2013</v>
      </c>
      <c r="B373" s="6" t="s">
        <v>10</v>
      </c>
      <c r="C373" s="11">
        <v>46587</v>
      </c>
      <c r="D373" s="11">
        <v>44215</v>
      </c>
      <c r="E373" s="11">
        <v>387</v>
      </c>
      <c r="F373" s="11">
        <v>0</v>
      </c>
      <c r="G373" s="11">
        <v>91189</v>
      </c>
    </row>
    <row r="374" spans="1:7" x14ac:dyDescent="0.2">
      <c r="A374" s="8">
        <v>2013</v>
      </c>
      <c r="B374" s="6" t="s">
        <v>11</v>
      </c>
      <c r="C374" s="11">
        <v>31451</v>
      </c>
      <c r="D374" s="11">
        <v>30303</v>
      </c>
      <c r="E374" s="11">
        <v>58</v>
      </c>
      <c r="F374" s="11">
        <v>0</v>
      </c>
      <c r="G374" s="11">
        <v>61812</v>
      </c>
    </row>
    <row r="375" spans="1:7" x14ac:dyDescent="0.2">
      <c r="A375" s="8">
        <v>2013</v>
      </c>
      <c r="B375" s="6" t="s">
        <v>32</v>
      </c>
      <c r="C375" s="11">
        <v>69639</v>
      </c>
      <c r="D375" s="11">
        <v>66166</v>
      </c>
      <c r="E375" s="11">
        <v>157</v>
      </c>
      <c r="F375" s="11">
        <v>0</v>
      </c>
      <c r="G375" s="11">
        <v>135962</v>
      </c>
    </row>
    <row r="376" spans="1:7" x14ac:dyDescent="0.2">
      <c r="A376" s="8">
        <v>2013</v>
      </c>
      <c r="B376" s="6" t="s">
        <v>12</v>
      </c>
      <c r="C376" s="11">
        <v>18800</v>
      </c>
      <c r="D376" s="11">
        <v>17518</v>
      </c>
      <c r="E376" s="11">
        <v>53</v>
      </c>
      <c r="F376" s="11">
        <v>0</v>
      </c>
      <c r="G376" s="11">
        <v>36371</v>
      </c>
    </row>
    <row r="377" spans="1:7" x14ac:dyDescent="0.2">
      <c r="A377" s="8">
        <v>2013</v>
      </c>
      <c r="B377" s="6" t="s">
        <v>13</v>
      </c>
      <c r="C377" s="11">
        <v>59707</v>
      </c>
      <c r="D377" s="11">
        <v>57702</v>
      </c>
      <c r="E377" s="11">
        <v>16</v>
      </c>
      <c r="F377" s="11">
        <v>0</v>
      </c>
      <c r="G377" s="11">
        <v>117425</v>
      </c>
    </row>
    <row r="378" spans="1:7" x14ac:dyDescent="0.2">
      <c r="A378" s="8">
        <v>2013</v>
      </c>
      <c r="B378" s="6" t="s">
        <v>14</v>
      </c>
      <c r="C378" s="11">
        <v>33291</v>
      </c>
      <c r="D378" s="11">
        <v>32354</v>
      </c>
      <c r="E378" s="11">
        <v>138</v>
      </c>
      <c r="F378" s="11">
        <v>0</v>
      </c>
      <c r="G378" s="11">
        <v>65783</v>
      </c>
    </row>
    <row r="379" spans="1:7" x14ac:dyDescent="0.2">
      <c r="A379" s="8">
        <v>2013</v>
      </c>
      <c r="B379" s="6" t="s">
        <v>15</v>
      </c>
      <c r="C379" s="11">
        <v>26511</v>
      </c>
      <c r="D379" s="11">
        <v>25711</v>
      </c>
      <c r="E379" s="11">
        <v>41</v>
      </c>
      <c r="F379" s="11">
        <v>0</v>
      </c>
      <c r="G379" s="11">
        <v>52263</v>
      </c>
    </row>
    <row r="380" spans="1:7" x14ac:dyDescent="0.2">
      <c r="A380" s="8">
        <v>2013</v>
      </c>
      <c r="B380" s="6" t="s">
        <v>16</v>
      </c>
      <c r="C380" s="11">
        <v>77265</v>
      </c>
      <c r="D380" s="11">
        <v>74283</v>
      </c>
      <c r="E380" s="11">
        <v>153</v>
      </c>
      <c r="F380" s="11">
        <v>0</v>
      </c>
      <c r="G380" s="11">
        <v>151701</v>
      </c>
    </row>
    <row r="381" spans="1:7" x14ac:dyDescent="0.2">
      <c r="A381" s="8">
        <v>2013</v>
      </c>
      <c r="B381" s="6" t="s">
        <v>17</v>
      </c>
      <c r="C381" s="11">
        <v>152964</v>
      </c>
      <c r="D381" s="11">
        <v>143440</v>
      </c>
      <c r="E381" s="11">
        <v>208</v>
      </c>
      <c r="F381" s="11">
        <v>0</v>
      </c>
      <c r="G381" s="11">
        <v>296612</v>
      </c>
    </row>
    <row r="382" spans="1:7" x14ac:dyDescent="0.2">
      <c r="A382" s="8">
        <v>2013</v>
      </c>
      <c r="B382" s="6" t="s">
        <v>34</v>
      </c>
      <c r="C382" s="11">
        <v>48280</v>
      </c>
      <c r="D382" s="11">
        <v>46881</v>
      </c>
      <c r="E382" s="11">
        <v>92</v>
      </c>
      <c r="F382" s="11">
        <v>0</v>
      </c>
      <c r="G382" s="11">
        <v>95253</v>
      </c>
    </row>
    <row r="383" spans="1:7" x14ac:dyDescent="0.2">
      <c r="A383" s="8">
        <v>2013</v>
      </c>
      <c r="B383" s="6" t="s">
        <v>18</v>
      </c>
      <c r="C383" s="11">
        <v>17096</v>
      </c>
      <c r="D383" s="11">
        <v>16565</v>
      </c>
      <c r="E383" s="11">
        <v>34</v>
      </c>
      <c r="F383" s="11">
        <v>0</v>
      </c>
      <c r="G383" s="11">
        <v>33695</v>
      </c>
    </row>
    <row r="384" spans="1:7" x14ac:dyDescent="0.2">
      <c r="A384" s="8">
        <v>2013</v>
      </c>
      <c r="B384" s="6" t="s">
        <v>19</v>
      </c>
      <c r="C384" s="11">
        <v>11275</v>
      </c>
      <c r="D384" s="11">
        <v>10856</v>
      </c>
      <c r="E384" s="11">
        <v>38</v>
      </c>
      <c r="F384" s="11">
        <v>0</v>
      </c>
      <c r="G384" s="11">
        <v>22169</v>
      </c>
    </row>
    <row r="385" spans="1:7" x14ac:dyDescent="0.2">
      <c r="A385" s="8">
        <v>2013</v>
      </c>
      <c r="B385" s="6" t="s">
        <v>20</v>
      </c>
      <c r="C385" s="11">
        <v>45043</v>
      </c>
      <c r="D385" s="11">
        <v>42882</v>
      </c>
      <c r="E385" s="11">
        <v>57</v>
      </c>
      <c r="F385" s="11">
        <v>0</v>
      </c>
      <c r="G385" s="11">
        <v>87982</v>
      </c>
    </row>
    <row r="386" spans="1:7" x14ac:dyDescent="0.2">
      <c r="A386" s="8">
        <v>2013</v>
      </c>
      <c r="B386" s="6" t="s">
        <v>21</v>
      </c>
      <c r="C386" s="11">
        <v>36836</v>
      </c>
      <c r="D386" s="11">
        <v>36100</v>
      </c>
      <c r="E386" s="11">
        <v>67</v>
      </c>
      <c r="F386" s="11">
        <v>0</v>
      </c>
      <c r="G386" s="11">
        <v>73003</v>
      </c>
    </row>
    <row r="387" spans="1:7" x14ac:dyDescent="0.2">
      <c r="A387" s="8">
        <v>2013</v>
      </c>
      <c r="B387" s="6" t="s">
        <v>22</v>
      </c>
      <c r="C387" s="11">
        <v>63994</v>
      </c>
      <c r="D387" s="11">
        <v>61609</v>
      </c>
      <c r="E387" s="11">
        <v>15</v>
      </c>
      <c r="F387" s="11">
        <v>0</v>
      </c>
      <c r="G387" s="11">
        <v>125618</v>
      </c>
    </row>
    <row r="388" spans="1:7" x14ac:dyDescent="0.2">
      <c r="A388" s="8">
        <v>2013</v>
      </c>
      <c r="B388" s="6" t="s">
        <v>35</v>
      </c>
      <c r="C388" s="11">
        <v>20413</v>
      </c>
      <c r="D388" s="11">
        <v>19548</v>
      </c>
      <c r="E388" s="11">
        <v>9</v>
      </c>
      <c r="F388" s="11">
        <v>0</v>
      </c>
      <c r="G388" s="11">
        <v>39970</v>
      </c>
    </row>
    <row r="389" spans="1:7" x14ac:dyDescent="0.2">
      <c r="A389" s="8">
        <v>2013</v>
      </c>
      <c r="B389" s="6" t="s">
        <v>23</v>
      </c>
      <c r="C389" s="11">
        <v>14185</v>
      </c>
      <c r="D389" s="11">
        <v>13928</v>
      </c>
      <c r="E389" s="11">
        <v>39</v>
      </c>
      <c r="F389" s="11">
        <v>0</v>
      </c>
      <c r="G389" s="11">
        <v>28152</v>
      </c>
    </row>
    <row r="390" spans="1:7" x14ac:dyDescent="0.2">
      <c r="A390" s="8">
        <v>2013</v>
      </c>
      <c r="B390" s="6" t="s">
        <v>24</v>
      </c>
      <c r="C390" s="11">
        <v>24794</v>
      </c>
      <c r="D390" s="11">
        <v>24321</v>
      </c>
      <c r="E390" s="11">
        <v>50</v>
      </c>
      <c r="F390" s="11">
        <v>0</v>
      </c>
      <c r="G390" s="11">
        <v>49165</v>
      </c>
    </row>
    <row r="391" spans="1:7" x14ac:dyDescent="0.2">
      <c r="A391" s="8">
        <v>2013</v>
      </c>
      <c r="B391" s="6" t="s">
        <v>25</v>
      </c>
      <c r="C391" s="11">
        <v>26900</v>
      </c>
      <c r="D391" s="11">
        <v>25525</v>
      </c>
      <c r="E391" s="11">
        <v>22</v>
      </c>
      <c r="F391" s="11">
        <v>0</v>
      </c>
      <c r="G391" s="11">
        <v>52447</v>
      </c>
    </row>
    <row r="392" spans="1:7" x14ac:dyDescent="0.2">
      <c r="A392" s="8">
        <v>2013</v>
      </c>
      <c r="B392" s="6" t="s">
        <v>26</v>
      </c>
      <c r="C392" s="11">
        <v>23955</v>
      </c>
      <c r="D392" s="11">
        <v>23029</v>
      </c>
      <c r="E392" s="11">
        <v>99</v>
      </c>
      <c r="F392" s="11">
        <v>0</v>
      </c>
      <c r="G392" s="11">
        <v>47083</v>
      </c>
    </row>
    <row r="393" spans="1:7" x14ac:dyDescent="0.2">
      <c r="A393" s="8">
        <v>2013</v>
      </c>
      <c r="B393" s="6" t="s">
        <v>27</v>
      </c>
      <c r="C393" s="11">
        <v>25831</v>
      </c>
      <c r="D393" s="11">
        <v>25146</v>
      </c>
      <c r="E393" s="11">
        <v>74</v>
      </c>
      <c r="F393" s="11">
        <v>0</v>
      </c>
      <c r="G393" s="11">
        <v>51051</v>
      </c>
    </row>
    <row r="394" spans="1:7" x14ac:dyDescent="0.2">
      <c r="A394" s="8">
        <v>2013</v>
      </c>
      <c r="B394" s="6" t="s">
        <v>28</v>
      </c>
      <c r="C394" s="11">
        <v>30645</v>
      </c>
      <c r="D394" s="11">
        <v>29216</v>
      </c>
      <c r="E394" s="11">
        <v>59</v>
      </c>
      <c r="F394" s="11">
        <v>0</v>
      </c>
      <c r="G394" s="11">
        <v>59920</v>
      </c>
    </row>
    <row r="395" spans="1:7" x14ac:dyDescent="0.2">
      <c r="A395" s="8">
        <v>2013</v>
      </c>
      <c r="B395" s="6" t="s">
        <v>29</v>
      </c>
      <c r="C395" s="11">
        <v>13210</v>
      </c>
      <c r="D395" s="11">
        <v>12693</v>
      </c>
      <c r="E395" s="11">
        <v>0</v>
      </c>
      <c r="F395" s="11">
        <v>0</v>
      </c>
      <c r="G395" s="11">
        <v>25903</v>
      </c>
    </row>
    <row r="396" spans="1:7" x14ac:dyDescent="0.2">
      <c r="A396" s="8">
        <v>2013</v>
      </c>
      <c r="B396" s="6" t="s">
        <v>36</v>
      </c>
      <c r="C396" s="11">
        <v>70366</v>
      </c>
      <c r="D396" s="11">
        <v>67331</v>
      </c>
      <c r="E396" s="11">
        <v>247</v>
      </c>
      <c r="F396" s="11">
        <v>0</v>
      </c>
      <c r="G396" s="11">
        <v>137944</v>
      </c>
    </row>
    <row r="397" spans="1:7" x14ac:dyDescent="0.2">
      <c r="A397" s="8">
        <v>2013</v>
      </c>
      <c r="B397" s="6" t="s">
        <v>30</v>
      </c>
      <c r="C397" s="11">
        <v>17979</v>
      </c>
      <c r="D397" s="11">
        <v>17388</v>
      </c>
      <c r="E397" s="11">
        <v>1</v>
      </c>
      <c r="F397" s="11">
        <v>0</v>
      </c>
      <c r="G397" s="11">
        <v>35368</v>
      </c>
    </row>
    <row r="398" spans="1:7" x14ac:dyDescent="0.2">
      <c r="A398" s="8">
        <v>2013</v>
      </c>
      <c r="B398" s="6" t="s">
        <v>31</v>
      </c>
      <c r="C398" s="11">
        <v>15958</v>
      </c>
      <c r="D398" s="11">
        <v>15680</v>
      </c>
      <c r="E398" s="11">
        <v>72</v>
      </c>
      <c r="F398" s="11">
        <v>0</v>
      </c>
      <c r="G398" s="11">
        <v>31710</v>
      </c>
    </row>
    <row r="399" spans="1:7" x14ac:dyDescent="0.2">
      <c r="A399" s="9">
        <v>2012</v>
      </c>
      <c r="B399" s="7" t="s">
        <v>2</v>
      </c>
      <c r="C399" s="10">
        <v>1121283</v>
      </c>
      <c r="D399" s="10">
        <v>1075364</v>
      </c>
      <c r="E399" s="10">
        <v>2419</v>
      </c>
      <c r="F399" s="10">
        <v>0</v>
      </c>
      <c r="G399" s="10">
        <v>2199066</v>
      </c>
    </row>
    <row r="400" spans="1:7" x14ac:dyDescent="0.2">
      <c r="A400" s="8">
        <v>2012</v>
      </c>
      <c r="B400" s="6" t="s">
        <v>5</v>
      </c>
      <c r="C400" s="11">
        <v>13878</v>
      </c>
      <c r="D400" s="11">
        <v>13400</v>
      </c>
      <c r="E400" s="11">
        <v>2</v>
      </c>
      <c r="F400" s="11">
        <v>0</v>
      </c>
      <c r="G400" s="11">
        <v>27280</v>
      </c>
    </row>
    <row r="401" spans="1:7" x14ac:dyDescent="0.2">
      <c r="A401" s="8">
        <v>2012</v>
      </c>
      <c r="B401" s="6" t="s">
        <v>6</v>
      </c>
      <c r="C401" s="11">
        <v>29708</v>
      </c>
      <c r="D401" s="11">
        <v>28416</v>
      </c>
      <c r="E401" s="11">
        <v>11</v>
      </c>
      <c r="F401" s="11">
        <v>0</v>
      </c>
      <c r="G401" s="11">
        <v>58135</v>
      </c>
    </row>
    <row r="402" spans="1:7" x14ac:dyDescent="0.2">
      <c r="A402" s="8">
        <v>2012</v>
      </c>
      <c r="B402" s="6" t="s">
        <v>7</v>
      </c>
      <c r="C402" s="11">
        <v>6546</v>
      </c>
      <c r="D402" s="11">
        <v>6334</v>
      </c>
      <c r="E402" s="11">
        <v>5</v>
      </c>
      <c r="F402" s="11">
        <v>0</v>
      </c>
      <c r="G402" s="11">
        <v>12885</v>
      </c>
    </row>
    <row r="403" spans="1:7" x14ac:dyDescent="0.2">
      <c r="A403" s="8">
        <v>2012</v>
      </c>
      <c r="B403" s="6" t="s">
        <v>8</v>
      </c>
      <c r="C403" s="11">
        <v>8316</v>
      </c>
      <c r="D403" s="11">
        <v>7998</v>
      </c>
      <c r="E403" s="11">
        <v>23</v>
      </c>
      <c r="F403" s="11">
        <v>0</v>
      </c>
      <c r="G403" s="11">
        <v>16337</v>
      </c>
    </row>
    <row r="404" spans="1:7" x14ac:dyDescent="0.2">
      <c r="A404" s="8">
        <v>2012</v>
      </c>
      <c r="B404" s="6" t="s">
        <v>33</v>
      </c>
      <c r="C404" s="11">
        <v>29332</v>
      </c>
      <c r="D404" s="11">
        <v>28778</v>
      </c>
      <c r="E404" s="11">
        <v>41</v>
      </c>
      <c r="F404" s="11">
        <v>0</v>
      </c>
      <c r="G404" s="11">
        <v>58151</v>
      </c>
    </row>
    <row r="405" spans="1:7" x14ac:dyDescent="0.2">
      <c r="A405" s="8">
        <v>2012</v>
      </c>
      <c r="B405" s="6" t="s">
        <v>9</v>
      </c>
      <c r="C405" s="11">
        <v>6515</v>
      </c>
      <c r="D405" s="11">
        <v>6210</v>
      </c>
      <c r="E405" s="11">
        <v>3</v>
      </c>
      <c r="F405" s="11">
        <v>0</v>
      </c>
      <c r="G405" s="11">
        <v>12728</v>
      </c>
    </row>
    <row r="406" spans="1:7" x14ac:dyDescent="0.2">
      <c r="A406" s="8">
        <v>2012</v>
      </c>
      <c r="B406" s="6" t="s">
        <v>10</v>
      </c>
      <c r="C406" s="11">
        <v>45055</v>
      </c>
      <c r="D406" s="11">
        <v>43062</v>
      </c>
      <c r="E406" s="11">
        <v>268</v>
      </c>
      <c r="F406" s="11">
        <v>0</v>
      </c>
      <c r="G406" s="11">
        <v>88385</v>
      </c>
    </row>
    <row r="407" spans="1:7" x14ac:dyDescent="0.2">
      <c r="A407" s="8">
        <v>2012</v>
      </c>
      <c r="B407" s="6" t="s">
        <v>11</v>
      </c>
      <c r="C407" s="11">
        <v>32347</v>
      </c>
      <c r="D407" s="11">
        <v>30664</v>
      </c>
      <c r="E407" s="11">
        <v>57</v>
      </c>
      <c r="F407" s="11">
        <v>0</v>
      </c>
      <c r="G407" s="11">
        <v>63068</v>
      </c>
    </row>
    <row r="408" spans="1:7" x14ac:dyDescent="0.2">
      <c r="A408" s="8">
        <v>2012</v>
      </c>
      <c r="B408" s="6" t="s">
        <v>32</v>
      </c>
      <c r="C408" s="11">
        <v>70911</v>
      </c>
      <c r="D408" s="11">
        <v>68402</v>
      </c>
      <c r="E408" s="11">
        <v>178</v>
      </c>
      <c r="F408" s="11">
        <v>0</v>
      </c>
      <c r="G408" s="11">
        <v>139491</v>
      </c>
    </row>
    <row r="409" spans="1:7" x14ac:dyDescent="0.2">
      <c r="A409" s="8">
        <v>2012</v>
      </c>
      <c r="B409" s="6" t="s">
        <v>12</v>
      </c>
      <c r="C409" s="11">
        <v>18612</v>
      </c>
      <c r="D409" s="11">
        <v>17510</v>
      </c>
      <c r="E409" s="11">
        <v>58</v>
      </c>
      <c r="F409" s="11">
        <v>0</v>
      </c>
      <c r="G409" s="11">
        <v>36180</v>
      </c>
    </row>
    <row r="410" spans="1:7" x14ac:dyDescent="0.2">
      <c r="A410" s="8">
        <v>2012</v>
      </c>
      <c r="B410" s="6" t="s">
        <v>13</v>
      </c>
      <c r="C410" s="11">
        <v>61472</v>
      </c>
      <c r="D410" s="11">
        <v>59128</v>
      </c>
      <c r="E410" s="11">
        <v>9</v>
      </c>
      <c r="F410" s="11">
        <v>0</v>
      </c>
      <c r="G410" s="11">
        <v>120609</v>
      </c>
    </row>
    <row r="411" spans="1:7" x14ac:dyDescent="0.2">
      <c r="A411" s="8">
        <v>2012</v>
      </c>
      <c r="B411" s="6" t="s">
        <v>14</v>
      </c>
      <c r="C411" s="11">
        <v>32730</v>
      </c>
      <c r="D411" s="11">
        <v>31327</v>
      </c>
      <c r="E411" s="11">
        <v>96</v>
      </c>
      <c r="F411" s="11">
        <v>0</v>
      </c>
      <c r="G411" s="11">
        <v>64153</v>
      </c>
    </row>
    <row r="412" spans="1:7" x14ac:dyDescent="0.2">
      <c r="A412" s="8">
        <v>2012</v>
      </c>
      <c r="B412" s="6" t="s">
        <v>15</v>
      </c>
      <c r="C412" s="11">
        <v>25607</v>
      </c>
      <c r="D412" s="11">
        <v>25031</v>
      </c>
      <c r="E412" s="11">
        <v>24</v>
      </c>
      <c r="F412" s="11">
        <v>0</v>
      </c>
      <c r="G412" s="11">
        <v>50662</v>
      </c>
    </row>
    <row r="413" spans="1:7" x14ac:dyDescent="0.2">
      <c r="A413" s="8">
        <v>2012</v>
      </c>
      <c r="B413" s="6" t="s">
        <v>16</v>
      </c>
      <c r="C413" s="11">
        <v>78442</v>
      </c>
      <c r="D413" s="11">
        <v>75196</v>
      </c>
      <c r="E413" s="11">
        <v>284</v>
      </c>
      <c r="F413" s="11">
        <v>0</v>
      </c>
      <c r="G413" s="11">
        <v>153922</v>
      </c>
    </row>
    <row r="414" spans="1:7" x14ac:dyDescent="0.2">
      <c r="A414" s="8">
        <v>2012</v>
      </c>
      <c r="B414" s="6" t="s">
        <v>17</v>
      </c>
      <c r="C414" s="11">
        <v>157045</v>
      </c>
      <c r="D414" s="11">
        <v>147226</v>
      </c>
      <c r="E414" s="11">
        <v>264</v>
      </c>
      <c r="F414" s="11">
        <v>0</v>
      </c>
      <c r="G414" s="11">
        <v>304535</v>
      </c>
    </row>
    <row r="415" spans="1:7" x14ac:dyDescent="0.2">
      <c r="A415" s="8">
        <v>2012</v>
      </c>
      <c r="B415" s="6" t="s">
        <v>34</v>
      </c>
      <c r="C415" s="11">
        <v>48657</v>
      </c>
      <c r="D415" s="11">
        <v>47122</v>
      </c>
      <c r="E415" s="11">
        <v>155</v>
      </c>
      <c r="F415" s="11">
        <v>0</v>
      </c>
      <c r="G415" s="11">
        <v>95934</v>
      </c>
    </row>
    <row r="416" spans="1:7" x14ac:dyDescent="0.2">
      <c r="A416" s="8">
        <v>2012</v>
      </c>
      <c r="B416" s="6" t="s">
        <v>18</v>
      </c>
      <c r="C416" s="11">
        <v>16864</v>
      </c>
      <c r="D416" s="11">
        <v>16417</v>
      </c>
      <c r="E416" s="11">
        <v>35</v>
      </c>
      <c r="F416" s="11">
        <v>0</v>
      </c>
      <c r="G416" s="11">
        <v>33316</v>
      </c>
    </row>
    <row r="417" spans="1:7" x14ac:dyDescent="0.2">
      <c r="A417" s="8">
        <v>2012</v>
      </c>
      <c r="B417" s="6" t="s">
        <v>19</v>
      </c>
      <c r="C417" s="11">
        <v>11337</v>
      </c>
      <c r="D417" s="11">
        <v>10619</v>
      </c>
      <c r="E417" s="11">
        <v>43</v>
      </c>
      <c r="F417" s="11">
        <v>0</v>
      </c>
      <c r="G417" s="11">
        <v>21999</v>
      </c>
    </row>
    <row r="418" spans="1:7" x14ac:dyDescent="0.2">
      <c r="A418" s="8">
        <v>2012</v>
      </c>
      <c r="B418" s="6" t="s">
        <v>20</v>
      </c>
      <c r="C418" s="11">
        <v>42015</v>
      </c>
      <c r="D418" s="11">
        <v>40710</v>
      </c>
      <c r="E418" s="11">
        <v>108</v>
      </c>
      <c r="F418" s="11">
        <v>0</v>
      </c>
      <c r="G418" s="11">
        <v>82833</v>
      </c>
    </row>
    <row r="419" spans="1:7" x14ac:dyDescent="0.2">
      <c r="A419" s="8">
        <v>2012</v>
      </c>
      <c r="B419" s="6" t="s">
        <v>21</v>
      </c>
      <c r="C419" s="11">
        <v>36686</v>
      </c>
      <c r="D419" s="11">
        <v>34977</v>
      </c>
      <c r="E419" s="11">
        <v>77</v>
      </c>
      <c r="F419" s="11">
        <v>0</v>
      </c>
      <c r="G419" s="11">
        <v>71740</v>
      </c>
    </row>
    <row r="420" spans="1:7" x14ac:dyDescent="0.2">
      <c r="A420" s="8">
        <v>2012</v>
      </c>
      <c r="B420" s="6" t="s">
        <v>22</v>
      </c>
      <c r="C420" s="11">
        <v>64108</v>
      </c>
      <c r="D420" s="11">
        <v>62241</v>
      </c>
      <c r="E420" s="11">
        <v>10</v>
      </c>
      <c r="F420" s="11">
        <v>0</v>
      </c>
      <c r="G420" s="11">
        <v>126359</v>
      </c>
    </row>
    <row r="421" spans="1:7" x14ac:dyDescent="0.2">
      <c r="A421" s="8">
        <v>2012</v>
      </c>
      <c r="B421" s="6" t="s">
        <v>35</v>
      </c>
      <c r="C421" s="11">
        <v>20656</v>
      </c>
      <c r="D421" s="11">
        <v>19721</v>
      </c>
      <c r="E421" s="11">
        <v>24</v>
      </c>
      <c r="F421" s="11">
        <v>0</v>
      </c>
      <c r="G421" s="11">
        <v>40401</v>
      </c>
    </row>
    <row r="422" spans="1:7" x14ac:dyDescent="0.2">
      <c r="A422" s="8">
        <v>2012</v>
      </c>
      <c r="B422" s="6" t="s">
        <v>23</v>
      </c>
      <c r="C422" s="11">
        <v>14123</v>
      </c>
      <c r="D422" s="11">
        <v>13635</v>
      </c>
      <c r="E422" s="11">
        <v>20</v>
      </c>
      <c r="F422" s="11">
        <v>0</v>
      </c>
      <c r="G422" s="11">
        <v>27778</v>
      </c>
    </row>
    <row r="423" spans="1:7" x14ac:dyDescent="0.2">
      <c r="A423" s="8">
        <v>2012</v>
      </c>
      <c r="B423" s="6" t="s">
        <v>24</v>
      </c>
      <c r="C423" s="11">
        <v>25476</v>
      </c>
      <c r="D423" s="11">
        <v>24583</v>
      </c>
      <c r="E423" s="11">
        <v>72</v>
      </c>
      <c r="F423" s="11">
        <v>0</v>
      </c>
      <c r="G423" s="11">
        <v>50131</v>
      </c>
    </row>
    <row r="424" spans="1:7" x14ac:dyDescent="0.2">
      <c r="A424" s="8">
        <v>2012</v>
      </c>
      <c r="B424" s="6" t="s">
        <v>25</v>
      </c>
      <c r="C424" s="11">
        <v>26929</v>
      </c>
      <c r="D424" s="11">
        <v>26070</v>
      </c>
      <c r="E424" s="11">
        <v>25</v>
      </c>
      <c r="F424" s="11">
        <v>0</v>
      </c>
      <c r="G424" s="11">
        <v>53024</v>
      </c>
    </row>
    <row r="425" spans="1:7" x14ac:dyDescent="0.2">
      <c r="A425" s="8">
        <v>2012</v>
      </c>
      <c r="B425" s="6" t="s">
        <v>26</v>
      </c>
      <c r="C425" s="11">
        <v>25054</v>
      </c>
      <c r="D425" s="11">
        <v>23810</v>
      </c>
      <c r="E425" s="11">
        <v>94</v>
      </c>
      <c r="F425" s="11">
        <v>0</v>
      </c>
      <c r="G425" s="11">
        <v>48958</v>
      </c>
    </row>
    <row r="426" spans="1:7" x14ac:dyDescent="0.2">
      <c r="A426" s="8">
        <v>2012</v>
      </c>
      <c r="B426" s="6" t="s">
        <v>27</v>
      </c>
      <c r="C426" s="11">
        <v>25260</v>
      </c>
      <c r="D426" s="11">
        <v>24477</v>
      </c>
      <c r="E426" s="11">
        <v>29</v>
      </c>
      <c r="F426" s="11">
        <v>0</v>
      </c>
      <c r="G426" s="11">
        <v>49766</v>
      </c>
    </row>
    <row r="427" spans="1:7" x14ac:dyDescent="0.2">
      <c r="A427" s="8">
        <v>2012</v>
      </c>
      <c r="B427" s="6" t="s">
        <v>28</v>
      </c>
      <c r="C427" s="11">
        <v>31228</v>
      </c>
      <c r="D427" s="11">
        <v>30297</v>
      </c>
      <c r="E427" s="11">
        <v>97</v>
      </c>
      <c r="F427" s="11">
        <v>0</v>
      </c>
      <c r="G427" s="11">
        <v>61622</v>
      </c>
    </row>
    <row r="428" spans="1:7" x14ac:dyDescent="0.2">
      <c r="A428" s="8">
        <v>2012</v>
      </c>
      <c r="B428" s="6" t="s">
        <v>29</v>
      </c>
      <c r="C428" s="11">
        <v>13654</v>
      </c>
      <c r="D428" s="11">
        <v>13259</v>
      </c>
      <c r="E428" s="11">
        <v>5</v>
      </c>
      <c r="F428" s="11">
        <v>0</v>
      </c>
      <c r="G428" s="11">
        <v>26918</v>
      </c>
    </row>
    <row r="429" spans="1:7" x14ac:dyDescent="0.2">
      <c r="A429" s="8">
        <v>2012</v>
      </c>
      <c r="B429" s="6" t="s">
        <v>36</v>
      </c>
      <c r="C429" s="11">
        <v>68827</v>
      </c>
      <c r="D429" s="11">
        <v>66016</v>
      </c>
      <c r="E429" s="11">
        <v>234</v>
      </c>
      <c r="F429" s="11">
        <v>0</v>
      </c>
      <c r="G429" s="11">
        <v>135077</v>
      </c>
    </row>
    <row r="430" spans="1:7" x14ac:dyDescent="0.2">
      <c r="A430" s="8">
        <v>2012</v>
      </c>
      <c r="B430" s="6" t="s">
        <v>30</v>
      </c>
      <c r="C430" s="11">
        <v>18004</v>
      </c>
      <c r="D430" s="11">
        <v>17478</v>
      </c>
      <c r="E430" s="11">
        <v>4</v>
      </c>
      <c r="F430" s="11">
        <v>0</v>
      </c>
      <c r="G430" s="11">
        <v>35486</v>
      </c>
    </row>
    <row r="431" spans="1:7" x14ac:dyDescent="0.2">
      <c r="A431" s="8">
        <v>2012</v>
      </c>
      <c r="B431" s="6" t="s">
        <v>31</v>
      </c>
      <c r="C431" s="11">
        <v>15889</v>
      </c>
      <c r="D431" s="11">
        <v>15250</v>
      </c>
      <c r="E431" s="11">
        <v>64</v>
      </c>
      <c r="F431" s="11">
        <v>0</v>
      </c>
      <c r="G431" s="11">
        <v>31203</v>
      </c>
    </row>
    <row r="432" spans="1:7" x14ac:dyDescent="0.2">
      <c r="A432" s="9">
        <v>2011</v>
      </c>
      <c r="B432" s="7" t="s">
        <v>2</v>
      </c>
      <c r="C432" s="10">
        <v>1098879</v>
      </c>
      <c r="D432" s="10">
        <v>1055968</v>
      </c>
      <c r="E432" s="10">
        <v>2855</v>
      </c>
      <c r="F432" s="10">
        <v>0</v>
      </c>
      <c r="G432" s="10">
        <v>2157702</v>
      </c>
    </row>
    <row r="433" spans="1:7" x14ac:dyDescent="0.2">
      <c r="A433" s="8">
        <v>2011</v>
      </c>
      <c r="B433" s="6" t="s">
        <v>5</v>
      </c>
      <c r="C433" s="11">
        <v>13715</v>
      </c>
      <c r="D433" s="11">
        <v>13268</v>
      </c>
      <c r="E433" s="11">
        <v>0</v>
      </c>
      <c r="F433" s="11">
        <v>0</v>
      </c>
      <c r="G433" s="11">
        <v>26983</v>
      </c>
    </row>
    <row r="434" spans="1:7" x14ac:dyDescent="0.2">
      <c r="A434" s="8">
        <v>2011</v>
      </c>
      <c r="B434" s="6" t="s">
        <v>6</v>
      </c>
      <c r="C434" s="11">
        <v>28880</v>
      </c>
      <c r="D434" s="11">
        <v>27752</v>
      </c>
      <c r="E434" s="11">
        <v>23</v>
      </c>
      <c r="F434" s="11">
        <v>0</v>
      </c>
      <c r="G434" s="11">
        <v>56655</v>
      </c>
    </row>
    <row r="435" spans="1:7" x14ac:dyDescent="0.2">
      <c r="A435" s="8">
        <v>2011</v>
      </c>
      <c r="B435" s="6" t="s">
        <v>7</v>
      </c>
      <c r="C435" s="11">
        <v>6404</v>
      </c>
      <c r="D435" s="11">
        <v>6216</v>
      </c>
      <c r="E435" s="11">
        <v>2</v>
      </c>
      <c r="F435" s="11">
        <v>0</v>
      </c>
      <c r="G435" s="11">
        <v>12622</v>
      </c>
    </row>
    <row r="436" spans="1:7" x14ac:dyDescent="0.2">
      <c r="A436" s="8">
        <v>2011</v>
      </c>
      <c r="B436" s="6" t="s">
        <v>8</v>
      </c>
      <c r="C436" s="11">
        <v>8017</v>
      </c>
      <c r="D436" s="11">
        <v>7786</v>
      </c>
      <c r="E436" s="11">
        <v>35</v>
      </c>
      <c r="F436" s="11">
        <v>0</v>
      </c>
      <c r="G436" s="11">
        <v>15838</v>
      </c>
    </row>
    <row r="437" spans="1:7" x14ac:dyDescent="0.2">
      <c r="A437" s="8">
        <v>2011</v>
      </c>
      <c r="B437" s="6" t="s">
        <v>33</v>
      </c>
      <c r="C437" s="11">
        <v>28201</v>
      </c>
      <c r="D437" s="11">
        <v>27469</v>
      </c>
      <c r="E437" s="11">
        <v>35</v>
      </c>
      <c r="F437" s="11">
        <v>0</v>
      </c>
      <c r="G437" s="11">
        <v>55705</v>
      </c>
    </row>
    <row r="438" spans="1:7" x14ac:dyDescent="0.2">
      <c r="A438" s="8">
        <v>2011</v>
      </c>
      <c r="B438" s="6" t="s">
        <v>9</v>
      </c>
      <c r="C438" s="11">
        <v>6513</v>
      </c>
      <c r="D438" s="11">
        <v>6192</v>
      </c>
      <c r="E438" s="11">
        <v>8</v>
      </c>
      <c r="F438" s="11">
        <v>0</v>
      </c>
      <c r="G438" s="11">
        <v>12713</v>
      </c>
    </row>
    <row r="439" spans="1:7" x14ac:dyDescent="0.2">
      <c r="A439" s="8">
        <v>2011</v>
      </c>
      <c r="B439" s="6" t="s">
        <v>10</v>
      </c>
      <c r="C439" s="11">
        <v>43294</v>
      </c>
      <c r="D439" s="11">
        <v>41701</v>
      </c>
      <c r="E439" s="11">
        <v>231</v>
      </c>
      <c r="F439" s="11">
        <v>0</v>
      </c>
      <c r="G439" s="11">
        <v>85226</v>
      </c>
    </row>
    <row r="440" spans="1:7" x14ac:dyDescent="0.2">
      <c r="A440" s="8">
        <v>2011</v>
      </c>
      <c r="B440" s="6" t="s">
        <v>11</v>
      </c>
      <c r="C440" s="11">
        <v>31978</v>
      </c>
      <c r="D440" s="11">
        <v>30840</v>
      </c>
      <c r="E440" s="11">
        <v>71</v>
      </c>
      <c r="F440" s="11">
        <v>0</v>
      </c>
      <c r="G440" s="11">
        <v>62889</v>
      </c>
    </row>
    <row r="441" spans="1:7" x14ac:dyDescent="0.2">
      <c r="A441" s="8">
        <v>2011</v>
      </c>
      <c r="B441" s="6" t="s">
        <v>32</v>
      </c>
      <c r="C441" s="11">
        <v>69504</v>
      </c>
      <c r="D441" s="11">
        <v>67619</v>
      </c>
      <c r="E441" s="11">
        <v>192</v>
      </c>
      <c r="F441" s="11">
        <v>0</v>
      </c>
      <c r="G441" s="11">
        <v>137315</v>
      </c>
    </row>
    <row r="442" spans="1:7" x14ac:dyDescent="0.2">
      <c r="A442" s="8">
        <v>2011</v>
      </c>
      <c r="B442" s="6" t="s">
        <v>12</v>
      </c>
      <c r="C442" s="11">
        <v>18553</v>
      </c>
      <c r="D442" s="11">
        <v>17546</v>
      </c>
      <c r="E442" s="11">
        <v>90</v>
      </c>
      <c r="F442" s="11">
        <v>0</v>
      </c>
      <c r="G442" s="11">
        <v>36189</v>
      </c>
    </row>
    <row r="443" spans="1:7" x14ac:dyDescent="0.2">
      <c r="A443" s="8">
        <v>2011</v>
      </c>
      <c r="B443" s="6" t="s">
        <v>13</v>
      </c>
      <c r="C443" s="11">
        <v>61209</v>
      </c>
      <c r="D443" s="11">
        <v>58867</v>
      </c>
      <c r="E443" s="11">
        <v>6</v>
      </c>
      <c r="F443" s="11">
        <v>0</v>
      </c>
      <c r="G443" s="11">
        <v>120082</v>
      </c>
    </row>
    <row r="444" spans="1:7" x14ac:dyDescent="0.2">
      <c r="A444" s="8">
        <v>2011</v>
      </c>
      <c r="B444" s="6" t="s">
        <v>14</v>
      </c>
      <c r="C444" s="11">
        <v>31332</v>
      </c>
      <c r="D444" s="11">
        <v>30381</v>
      </c>
      <c r="E444" s="11">
        <v>153</v>
      </c>
      <c r="F444" s="11">
        <v>0</v>
      </c>
      <c r="G444" s="11">
        <v>61866</v>
      </c>
    </row>
    <row r="445" spans="1:7" x14ac:dyDescent="0.2">
      <c r="A445" s="8">
        <v>2011</v>
      </c>
      <c r="B445" s="6" t="s">
        <v>15</v>
      </c>
      <c r="C445" s="11">
        <v>25947</v>
      </c>
      <c r="D445" s="11">
        <v>24943</v>
      </c>
      <c r="E445" s="11">
        <v>47</v>
      </c>
      <c r="F445" s="11">
        <v>0</v>
      </c>
      <c r="G445" s="11">
        <v>50937</v>
      </c>
    </row>
    <row r="446" spans="1:7" x14ac:dyDescent="0.2">
      <c r="A446" s="8">
        <v>2011</v>
      </c>
      <c r="B446" s="6" t="s">
        <v>16</v>
      </c>
      <c r="C446" s="11">
        <v>78020</v>
      </c>
      <c r="D446" s="11">
        <v>75556</v>
      </c>
      <c r="E446" s="11">
        <v>237</v>
      </c>
      <c r="F446" s="11">
        <v>0</v>
      </c>
      <c r="G446" s="11">
        <v>153813</v>
      </c>
    </row>
    <row r="447" spans="1:7" x14ac:dyDescent="0.2">
      <c r="A447" s="8">
        <v>2011</v>
      </c>
      <c r="B447" s="6" t="s">
        <v>17</v>
      </c>
      <c r="C447" s="11">
        <v>152201</v>
      </c>
      <c r="D447" s="11">
        <v>143468</v>
      </c>
      <c r="E447" s="11">
        <v>417</v>
      </c>
      <c r="F447" s="11">
        <v>0</v>
      </c>
      <c r="G447" s="11">
        <v>296086</v>
      </c>
    </row>
    <row r="448" spans="1:7" x14ac:dyDescent="0.2">
      <c r="A448" s="8">
        <v>2011</v>
      </c>
      <c r="B448" s="6" t="s">
        <v>34</v>
      </c>
      <c r="C448" s="11">
        <v>46437</v>
      </c>
      <c r="D448" s="11">
        <v>44934</v>
      </c>
      <c r="E448" s="11">
        <v>189</v>
      </c>
      <c r="F448" s="11">
        <v>0</v>
      </c>
      <c r="G448" s="11">
        <v>91560</v>
      </c>
    </row>
    <row r="449" spans="1:7" x14ac:dyDescent="0.2">
      <c r="A449" s="8">
        <v>2011</v>
      </c>
      <c r="B449" s="6" t="s">
        <v>18</v>
      </c>
      <c r="C449" s="11">
        <v>16658</v>
      </c>
      <c r="D449" s="11">
        <v>15800</v>
      </c>
      <c r="E449" s="11">
        <v>39</v>
      </c>
      <c r="F449" s="11">
        <v>0</v>
      </c>
      <c r="G449" s="11">
        <v>32497</v>
      </c>
    </row>
    <row r="450" spans="1:7" x14ac:dyDescent="0.2">
      <c r="A450" s="8">
        <v>2011</v>
      </c>
      <c r="B450" s="6" t="s">
        <v>19</v>
      </c>
      <c r="C450" s="11">
        <v>11193</v>
      </c>
      <c r="D450" s="11">
        <v>10561</v>
      </c>
      <c r="E450" s="11">
        <v>22</v>
      </c>
      <c r="F450" s="11">
        <v>0</v>
      </c>
      <c r="G450" s="11">
        <v>21776</v>
      </c>
    </row>
    <row r="451" spans="1:7" x14ac:dyDescent="0.2">
      <c r="A451" s="8">
        <v>2011</v>
      </c>
      <c r="B451" s="6" t="s">
        <v>20</v>
      </c>
      <c r="C451" s="11">
        <v>43154</v>
      </c>
      <c r="D451" s="11">
        <v>41922</v>
      </c>
      <c r="E451" s="11">
        <v>149</v>
      </c>
      <c r="F451" s="11">
        <v>0</v>
      </c>
      <c r="G451" s="11">
        <v>85225</v>
      </c>
    </row>
    <row r="452" spans="1:7" x14ac:dyDescent="0.2">
      <c r="A452" s="8">
        <v>2011</v>
      </c>
      <c r="B452" s="6" t="s">
        <v>21</v>
      </c>
      <c r="C452" s="11">
        <v>35141</v>
      </c>
      <c r="D452" s="11">
        <v>33905</v>
      </c>
      <c r="E452" s="11">
        <v>88</v>
      </c>
      <c r="F452" s="11">
        <v>0</v>
      </c>
      <c r="G452" s="11">
        <v>69134</v>
      </c>
    </row>
    <row r="453" spans="1:7" x14ac:dyDescent="0.2">
      <c r="A453" s="8">
        <v>2011</v>
      </c>
      <c r="B453" s="6" t="s">
        <v>22</v>
      </c>
      <c r="C453" s="11">
        <v>61999</v>
      </c>
      <c r="D453" s="11">
        <v>60662</v>
      </c>
      <c r="E453" s="11">
        <v>7</v>
      </c>
      <c r="F453" s="11">
        <v>0</v>
      </c>
      <c r="G453" s="11">
        <v>122668</v>
      </c>
    </row>
    <row r="454" spans="1:7" x14ac:dyDescent="0.2">
      <c r="A454" s="8">
        <v>2011</v>
      </c>
      <c r="B454" s="6" t="s">
        <v>35</v>
      </c>
      <c r="C454" s="11">
        <v>20207</v>
      </c>
      <c r="D454" s="11">
        <v>19524</v>
      </c>
      <c r="E454" s="11">
        <v>107</v>
      </c>
      <c r="F454" s="11">
        <v>0</v>
      </c>
      <c r="G454" s="11">
        <v>39838</v>
      </c>
    </row>
    <row r="455" spans="1:7" x14ac:dyDescent="0.2">
      <c r="A455" s="8">
        <v>2011</v>
      </c>
      <c r="B455" s="6" t="s">
        <v>23</v>
      </c>
      <c r="C455" s="11">
        <v>13263</v>
      </c>
      <c r="D455" s="11">
        <v>12697</v>
      </c>
      <c r="E455" s="11">
        <v>26</v>
      </c>
      <c r="F455" s="11">
        <v>0</v>
      </c>
      <c r="G455" s="11">
        <v>25986</v>
      </c>
    </row>
    <row r="456" spans="1:7" x14ac:dyDescent="0.2">
      <c r="A456" s="8">
        <v>2011</v>
      </c>
      <c r="B456" s="6" t="s">
        <v>24</v>
      </c>
      <c r="C456" s="11">
        <v>25322</v>
      </c>
      <c r="D456" s="11">
        <v>24277</v>
      </c>
      <c r="E456" s="11">
        <v>94</v>
      </c>
      <c r="F456" s="11">
        <v>0</v>
      </c>
      <c r="G456" s="11">
        <v>49693</v>
      </c>
    </row>
    <row r="457" spans="1:7" x14ac:dyDescent="0.2">
      <c r="A457" s="8">
        <v>2011</v>
      </c>
      <c r="B457" s="6" t="s">
        <v>25</v>
      </c>
      <c r="C457" s="11">
        <v>27357</v>
      </c>
      <c r="D457" s="11">
        <v>26142</v>
      </c>
      <c r="E457" s="11">
        <v>2</v>
      </c>
      <c r="F457" s="11">
        <v>0</v>
      </c>
      <c r="G457" s="11">
        <v>53501</v>
      </c>
    </row>
    <row r="458" spans="1:7" x14ac:dyDescent="0.2">
      <c r="A458" s="8">
        <v>2011</v>
      </c>
      <c r="B458" s="6" t="s">
        <v>26</v>
      </c>
      <c r="C458" s="11">
        <v>24513</v>
      </c>
      <c r="D458" s="11">
        <v>23886</v>
      </c>
      <c r="E458" s="11">
        <v>109</v>
      </c>
      <c r="F458" s="11">
        <v>0</v>
      </c>
      <c r="G458" s="11">
        <v>48508</v>
      </c>
    </row>
    <row r="459" spans="1:7" x14ac:dyDescent="0.2">
      <c r="A459" s="8">
        <v>2011</v>
      </c>
      <c r="B459" s="6" t="s">
        <v>27</v>
      </c>
      <c r="C459" s="11">
        <v>26075</v>
      </c>
      <c r="D459" s="11">
        <v>24645</v>
      </c>
      <c r="E459" s="11">
        <v>28</v>
      </c>
      <c r="F459" s="11">
        <v>0</v>
      </c>
      <c r="G459" s="11">
        <v>50748</v>
      </c>
    </row>
    <row r="460" spans="1:7" x14ac:dyDescent="0.2">
      <c r="A460" s="8">
        <v>2011</v>
      </c>
      <c r="B460" s="6" t="s">
        <v>28</v>
      </c>
      <c r="C460" s="11">
        <v>32483</v>
      </c>
      <c r="D460" s="11">
        <v>30973</v>
      </c>
      <c r="E460" s="11">
        <v>112</v>
      </c>
      <c r="F460" s="11">
        <v>0</v>
      </c>
      <c r="G460" s="11">
        <v>63568</v>
      </c>
    </row>
    <row r="461" spans="1:7" x14ac:dyDescent="0.2">
      <c r="A461" s="8">
        <v>2011</v>
      </c>
      <c r="B461" s="6" t="s">
        <v>29</v>
      </c>
      <c r="C461" s="11">
        <v>13119</v>
      </c>
      <c r="D461" s="11">
        <v>12524</v>
      </c>
      <c r="E461" s="11">
        <v>2</v>
      </c>
      <c r="F461" s="11">
        <v>0</v>
      </c>
      <c r="G461" s="11">
        <v>25645</v>
      </c>
    </row>
    <row r="462" spans="1:7" x14ac:dyDescent="0.2">
      <c r="A462" s="8">
        <v>2011</v>
      </c>
      <c r="B462" s="6" t="s">
        <v>36</v>
      </c>
      <c r="C462" s="11">
        <v>65646</v>
      </c>
      <c r="D462" s="11">
        <v>62164</v>
      </c>
      <c r="E462" s="11">
        <v>267</v>
      </c>
      <c r="F462" s="11">
        <v>0</v>
      </c>
      <c r="G462" s="11">
        <v>128077</v>
      </c>
    </row>
    <row r="463" spans="1:7" x14ac:dyDescent="0.2">
      <c r="A463" s="8">
        <v>2011</v>
      </c>
      <c r="B463" s="6" t="s">
        <v>30</v>
      </c>
      <c r="C463" s="11">
        <v>17083</v>
      </c>
      <c r="D463" s="11">
        <v>16580</v>
      </c>
      <c r="E463" s="11">
        <v>27</v>
      </c>
      <c r="F463" s="11">
        <v>0</v>
      </c>
      <c r="G463" s="11">
        <v>33690</v>
      </c>
    </row>
    <row r="464" spans="1:7" x14ac:dyDescent="0.2">
      <c r="A464" s="8">
        <v>2011</v>
      </c>
      <c r="B464" s="6" t="s">
        <v>31</v>
      </c>
      <c r="C464" s="11">
        <v>15461</v>
      </c>
      <c r="D464" s="11">
        <v>15168</v>
      </c>
      <c r="E464" s="11">
        <v>40</v>
      </c>
      <c r="F464" s="11">
        <v>0</v>
      </c>
      <c r="G464" s="11">
        <v>30669</v>
      </c>
    </row>
    <row r="465" spans="1:7" x14ac:dyDescent="0.2">
      <c r="A465" s="9">
        <v>2010</v>
      </c>
      <c r="B465" s="7" t="s">
        <v>2</v>
      </c>
      <c r="C465" s="10">
        <v>1052484</v>
      </c>
      <c r="D465" s="10">
        <v>1007794</v>
      </c>
      <c r="E465" s="10">
        <v>2742</v>
      </c>
      <c r="F465" s="10">
        <v>0</v>
      </c>
      <c r="G465" s="10">
        <v>2063020</v>
      </c>
    </row>
    <row r="466" spans="1:7" x14ac:dyDescent="0.2">
      <c r="A466" s="8">
        <v>2010</v>
      </c>
      <c r="B466" s="6" t="s">
        <v>5</v>
      </c>
      <c r="C466" s="11">
        <v>13269</v>
      </c>
      <c r="D466" s="11">
        <v>12516</v>
      </c>
      <c r="E466" s="11">
        <v>45</v>
      </c>
      <c r="F466" s="11">
        <v>0</v>
      </c>
      <c r="G466" s="11">
        <v>25830</v>
      </c>
    </row>
    <row r="467" spans="1:7" x14ac:dyDescent="0.2">
      <c r="A467" s="8">
        <v>2010</v>
      </c>
      <c r="B467" s="6" t="s">
        <v>6</v>
      </c>
      <c r="C467" s="11">
        <v>28482</v>
      </c>
      <c r="D467" s="11">
        <v>27221</v>
      </c>
      <c r="E467" s="11">
        <v>13</v>
      </c>
      <c r="F467" s="11">
        <v>0</v>
      </c>
      <c r="G467" s="11">
        <v>55716</v>
      </c>
    </row>
    <row r="468" spans="1:7" x14ac:dyDescent="0.2">
      <c r="A468" s="8">
        <v>2010</v>
      </c>
      <c r="B468" s="6" t="s">
        <v>7</v>
      </c>
      <c r="C468" s="11">
        <v>6473</v>
      </c>
      <c r="D468" s="11">
        <v>6220</v>
      </c>
      <c r="E468" s="11">
        <v>18</v>
      </c>
      <c r="F468" s="11">
        <v>0</v>
      </c>
      <c r="G468" s="11">
        <v>12711</v>
      </c>
    </row>
    <row r="469" spans="1:7" x14ac:dyDescent="0.2">
      <c r="A469" s="8">
        <v>2010</v>
      </c>
      <c r="B469" s="6" t="s">
        <v>8</v>
      </c>
      <c r="C469" s="11">
        <v>8032</v>
      </c>
      <c r="D469" s="11">
        <v>7603</v>
      </c>
      <c r="E469" s="11">
        <v>13</v>
      </c>
      <c r="F469" s="11">
        <v>0</v>
      </c>
      <c r="G469" s="11">
        <v>15648</v>
      </c>
    </row>
    <row r="470" spans="1:7" x14ac:dyDescent="0.2">
      <c r="A470" s="8">
        <v>2010</v>
      </c>
      <c r="B470" s="6" t="s">
        <v>33</v>
      </c>
      <c r="C470" s="11">
        <v>27180</v>
      </c>
      <c r="D470" s="11">
        <v>26501</v>
      </c>
      <c r="E470" s="11">
        <v>44</v>
      </c>
      <c r="F470" s="11">
        <v>0</v>
      </c>
      <c r="G470" s="11">
        <v>53725</v>
      </c>
    </row>
    <row r="471" spans="1:7" x14ac:dyDescent="0.2">
      <c r="A471" s="8">
        <v>2010</v>
      </c>
      <c r="B471" s="6" t="s">
        <v>9</v>
      </c>
      <c r="C471" s="11">
        <v>6099</v>
      </c>
      <c r="D471" s="11">
        <v>5810</v>
      </c>
      <c r="E471" s="11">
        <v>3</v>
      </c>
      <c r="F471" s="11">
        <v>0</v>
      </c>
      <c r="G471" s="11">
        <v>11912</v>
      </c>
    </row>
    <row r="472" spans="1:7" x14ac:dyDescent="0.2">
      <c r="A472" s="8">
        <v>2010</v>
      </c>
      <c r="B472" s="6" t="s">
        <v>10</v>
      </c>
      <c r="C472" s="11">
        <v>39193</v>
      </c>
      <c r="D472" s="11">
        <v>37596</v>
      </c>
      <c r="E472" s="11">
        <v>218</v>
      </c>
      <c r="F472" s="11">
        <v>0</v>
      </c>
      <c r="G472" s="11">
        <v>77007</v>
      </c>
    </row>
    <row r="473" spans="1:7" x14ac:dyDescent="0.2">
      <c r="A473" s="8">
        <v>2010</v>
      </c>
      <c r="B473" s="6" t="s">
        <v>11</v>
      </c>
      <c r="C473" s="11">
        <v>31554</v>
      </c>
      <c r="D473" s="11">
        <v>30428</v>
      </c>
      <c r="E473" s="11">
        <v>114</v>
      </c>
      <c r="F473" s="11">
        <v>0</v>
      </c>
      <c r="G473" s="11">
        <v>62096</v>
      </c>
    </row>
    <row r="474" spans="1:7" x14ac:dyDescent="0.2">
      <c r="A474" s="8">
        <v>2010</v>
      </c>
      <c r="B474" s="6" t="s">
        <v>32</v>
      </c>
      <c r="C474" s="11">
        <v>66490</v>
      </c>
      <c r="D474" s="11">
        <v>63844</v>
      </c>
      <c r="E474" s="11">
        <v>126</v>
      </c>
      <c r="F474" s="11">
        <v>0</v>
      </c>
      <c r="G474" s="11">
        <v>130460</v>
      </c>
    </row>
    <row r="475" spans="1:7" x14ac:dyDescent="0.2">
      <c r="A475" s="8">
        <v>2010</v>
      </c>
      <c r="B475" s="6" t="s">
        <v>12</v>
      </c>
      <c r="C475" s="11">
        <v>17944</v>
      </c>
      <c r="D475" s="11">
        <v>17202</v>
      </c>
      <c r="E475" s="11">
        <v>91</v>
      </c>
      <c r="F475" s="11">
        <v>0</v>
      </c>
      <c r="G475" s="11">
        <v>35237</v>
      </c>
    </row>
    <row r="476" spans="1:7" x14ac:dyDescent="0.2">
      <c r="A476" s="8">
        <v>2010</v>
      </c>
      <c r="B476" s="6" t="s">
        <v>13</v>
      </c>
      <c r="C476" s="11">
        <v>60215</v>
      </c>
      <c r="D476" s="11">
        <v>58461</v>
      </c>
      <c r="E476" s="11">
        <v>93</v>
      </c>
      <c r="F476" s="11">
        <v>0</v>
      </c>
      <c r="G476" s="11">
        <v>118769</v>
      </c>
    </row>
    <row r="477" spans="1:7" x14ac:dyDescent="0.2">
      <c r="A477" s="8">
        <v>2010</v>
      </c>
      <c r="B477" s="6" t="s">
        <v>14</v>
      </c>
      <c r="C477" s="11">
        <v>28388</v>
      </c>
      <c r="D477" s="11">
        <v>26965</v>
      </c>
      <c r="E477" s="11">
        <v>58</v>
      </c>
      <c r="F477" s="11">
        <v>0</v>
      </c>
      <c r="G477" s="11">
        <v>55411</v>
      </c>
    </row>
    <row r="478" spans="1:7" x14ac:dyDescent="0.2">
      <c r="A478" s="8">
        <v>2010</v>
      </c>
      <c r="B478" s="6" t="s">
        <v>15</v>
      </c>
      <c r="C478" s="11">
        <v>25594</v>
      </c>
      <c r="D478" s="11">
        <v>24669</v>
      </c>
      <c r="E478" s="11">
        <v>38</v>
      </c>
      <c r="F478" s="11">
        <v>0</v>
      </c>
      <c r="G478" s="11">
        <v>50301</v>
      </c>
    </row>
    <row r="479" spans="1:7" x14ac:dyDescent="0.2">
      <c r="A479" s="8">
        <v>2010</v>
      </c>
      <c r="B479" s="6" t="s">
        <v>16</v>
      </c>
      <c r="C479" s="11">
        <v>72757</v>
      </c>
      <c r="D479" s="11">
        <v>69714</v>
      </c>
      <c r="E479" s="11">
        <v>206</v>
      </c>
      <c r="F479" s="11">
        <v>0</v>
      </c>
      <c r="G479" s="11">
        <v>142677</v>
      </c>
    </row>
    <row r="480" spans="1:7" x14ac:dyDescent="0.2">
      <c r="A480" s="8">
        <v>2010</v>
      </c>
      <c r="B480" s="6" t="s">
        <v>17</v>
      </c>
      <c r="C480" s="11">
        <v>147898</v>
      </c>
      <c r="D480" s="11">
        <v>139545</v>
      </c>
      <c r="E480" s="11">
        <v>372</v>
      </c>
      <c r="F480" s="11">
        <v>0</v>
      </c>
      <c r="G480" s="11">
        <v>287815</v>
      </c>
    </row>
    <row r="481" spans="1:7" x14ac:dyDescent="0.2">
      <c r="A481" s="8">
        <v>2010</v>
      </c>
      <c r="B481" s="6" t="s">
        <v>34</v>
      </c>
      <c r="C481" s="11">
        <v>43843</v>
      </c>
      <c r="D481" s="11">
        <v>42243</v>
      </c>
      <c r="E481" s="11">
        <v>394</v>
      </c>
      <c r="F481" s="11">
        <v>0</v>
      </c>
      <c r="G481" s="11">
        <v>86480</v>
      </c>
    </row>
    <row r="482" spans="1:7" x14ac:dyDescent="0.2">
      <c r="A482" s="8">
        <v>2010</v>
      </c>
      <c r="B482" s="6" t="s">
        <v>18</v>
      </c>
      <c r="C482" s="11">
        <v>16200</v>
      </c>
      <c r="D482" s="11">
        <v>15899</v>
      </c>
      <c r="E482" s="11">
        <v>33</v>
      </c>
      <c r="F482" s="11">
        <v>0</v>
      </c>
      <c r="G482" s="11">
        <v>32132</v>
      </c>
    </row>
    <row r="483" spans="1:7" x14ac:dyDescent="0.2">
      <c r="A483" s="8">
        <v>2010</v>
      </c>
      <c r="B483" s="6" t="s">
        <v>19</v>
      </c>
      <c r="C483" s="11">
        <v>10764</v>
      </c>
      <c r="D483" s="11">
        <v>10108</v>
      </c>
      <c r="E483" s="11">
        <v>23</v>
      </c>
      <c r="F483" s="11">
        <v>0</v>
      </c>
      <c r="G483" s="11">
        <v>20895</v>
      </c>
    </row>
    <row r="484" spans="1:7" x14ac:dyDescent="0.2">
      <c r="A484" s="8">
        <v>2010</v>
      </c>
      <c r="B484" s="6" t="s">
        <v>20</v>
      </c>
      <c r="C484" s="11">
        <v>40481</v>
      </c>
      <c r="D484" s="11">
        <v>38718</v>
      </c>
      <c r="E484" s="11">
        <v>99</v>
      </c>
      <c r="F484" s="11">
        <v>0</v>
      </c>
      <c r="G484" s="11">
        <v>79298</v>
      </c>
    </row>
    <row r="485" spans="1:7" x14ac:dyDescent="0.2">
      <c r="A485" s="8">
        <v>2010</v>
      </c>
      <c r="B485" s="6" t="s">
        <v>21</v>
      </c>
      <c r="C485" s="11">
        <v>32116</v>
      </c>
      <c r="D485" s="11">
        <v>31037</v>
      </c>
      <c r="E485" s="11">
        <v>18</v>
      </c>
      <c r="F485" s="11">
        <v>0</v>
      </c>
      <c r="G485" s="11">
        <v>63171</v>
      </c>
    </row>
    <row r="486" spans="1:7" x14ac:dyDescent="0.2">
      <c r="A486" s="8">
        <v>2010</v>
      </c>
      <c r="B486" s="6" t="s">
        <v>22</v>
      </c>
      <c r="C486" s="11">
        <v>59877</v>
      </c>
      <c r="D486" s="11">
        <v>57243</v>
      </c>
      <c r="E486" s="11">
        <v>6</v>
      </c>
      <c r="F486" s="11">
        <v>0</v>
      </c>
      <c r="G486" s="11">
        <v>117126</v>
      </c>
    </row>
    <row r="487" spans="1:7" x14ac:dyDescent="0.2">
      <c r="A487" s="8">
        <v>2010</v>
      </c>
      <c r="B487" s="6" t="s">
        <v>35</v>
      </c>
      <c r="C487" s="11">
        <v>19239</v>
      </c>
      <c r="D487" s="11">
        <v>18323</v>
      </c>
      <c r="E487" s="11">
        <v>86</v>
      </c>
      <c r="F487" s="11">
        <v>0</v>
      </c>
      <c r="G487" s="11">
        <v>37648</v>
      </c>
    </row>
    <row r="488" spans="1:7" x14ac:dyDescent="0.2">
      <c r="A488" s="8">
        <v>2010</v>
      </c>
      <c r="B488" s="6" t="s">
        <v>23</v>
      </c>
      <c r="C488" s="11">
        <v>12335</v>
      </c>
      <c r="D488" s="11">
        <v>11793</v>
      </c>
      <c r="E488" s="11">
        <v>11</v>
      </c>
      <c r="F488" s="11">
        <v>0</v>
      </c>
      <c r="G488" s="11">
        <v>24139</v>
      </c>
    </row>
    <row r="489" spans="1:7" x14ac:dyDescent="0.2">
      <c r="A489" s="8">
        <v>2010</v>
      </c>
      <c r="B489" s="6" t="s">
        <v>24</v>
      </c>
      <c r="C489" s="11">
        <v>25443</v>
      </c>
      <c r="D489" s="11">
        <v>24428</v>
      </c>
      <c r="E489" s="11">
        <v>79</v>
      </c>
      <c r="F489" s="11">
        <v>0</v>
      </c>
      <c r="G489" s="11">
        <v>49950</v>
      </c>
    </row>
    <row r="490" spans="1:7" x14ac:dyDescent="0.2">
      <c r="A490" s="8">
        <v>2010</v>
      </c>
      <c r="B490" s="6" t="s">
        <v>25</v>
      </c>
      <c r="C490" s="11">
        <v>27066</v>
      </c>
      <c r="D490" s="11">
        <v>25520</v>
      </c>
      <c r="E490" s="11">
        <v>38</v>
      </c>
      <c r="F490" s="11">
        <v>0</v>
      </c>
      <c r="G490" s="11">
        <v>52624</v>
      </c>
    </row>
    <row r="491" spans="1:7" x14ac:dyDescent="0.2">
      <c r="A491" s="8">
        <v>2010</v>
      </c>
      <c r="B491" s="6" t="s">
        <v>26</v>
      </c>
      <c r="C491" s="11">
        <v>21642</v>
      </c>
      <c r="D491" s="11">
        <v>20635</v>
      </c>
      <c r="E491" s="11">
        <v>36</v>
      </c>
      <c r="F491" s="11">
        <v>0</v>
      </c>
      <c r="G491" s="11">
        <v>42313</v>
      </c>
    </row>
    <row r="492" spans="1:7" x14ac:dyDescent="0.2">
      <c r="A492" s="8">
        <v>2010</v>
      </c>
      <c r="B492" s="6" t="s">
        <v>27</v>
      </c>
      <c r="C492" s="11">
        <v>25597</v>
      </c>
      <c r="D492" s="11">
        <v>24479</v>
      </c>
      <c r="E492" s="11">
        <v>108</v>
      </c>
      <c r="F492" s="11">
        <v>0</v>
      </c>
      <c r="G492" s="11">
        <v>50184</v>
      </c>
    </row>
    <row r="493" spans="1:7" x14ac:dyDescent="0.2">
      <c r="A493" s="8">
        <v>2010</v>
      </c>
      <c r="B493" s="6" t="s">
        <v>28</v>
      </c>
      <c r="C493" s="11">
        <v>33167</v>
      </c>
      <c r="D493" s="11">
        <v>31582</v>
      </c>
      <c r="E493" s="11">
        <v>87</v>
      </c>
      <c r="F493" s="11">
        <v>0</v>
      </c>
      <c r="G493" s="11">
        <v>64836</v>
      </c>
    </row>
    <row r="494" spans="1:7" x14ac:dyDescent="0.2">
      <c r="A494" s="8">
        <v>2010</v>
      </c>
      <c r="B494" s="6" t="s">
        <v>29</v>
      </c>
      <c r="C494" s="11">
        <v>12326</v>
      </c>
      <c r="D494" s="11">
        <v>11962</v>
      </c>
      <c r="E494" s="11">
        <v>0</v>
      </c>
      <c r="F494" s="11">
        <v>0</v>
      </c>
      <c r="G494" s="11">
        <v>24288</v>
      </c>
    </row>
    <row r="495" spans="1:7" x14ac:dyDescent="0.2">
      <c r="A495" s="8">
        <v>2010</v>
      </c>
      <c r="B495" s="6" t="s">
        <v>36</v>
      </c>
      <c r="C495" s="11">
        <v>60120</v>
      </c>
      <c r="D495" s="11">
        <v>57861</v>
      </c>
      <c r="E495" s="11">
        <v>183</v>
      </c>
      <c r="F495" s="11">
        <v>0</v>
      </c>
      <c r="G495" s="11">
        <v>118164</v>
      </c>
    </row>
    <row r="496" spans="1:7" x14ac:dyDescent="0.2">
      <c r="A496" s="8">
        <v>2010</v>
      </c>
      <c r="B496" s="6" t="s">
        <v>30</v>
      </c>
      <c r="C496" s="11">
        <v>17386</v>
      </c>
      <c r="D496" s="11">
        <v>16675</v>
      </c>
      <c r="E496" s="11">
        <v>42</v>
      </c>
      <c r="F496" s="11">
        <v>0</v>
      </c>
      <c r="G496" s="11">
        <v>34103</v>
      </c>
    </row>
    <row r="497" spans="1:7" x14ac:dyDescent="0.2">
      <c r="A497" s="8">
        <v>2010</v>
      </c>
      <c r="B497" s="6" t="s">
        <v>31</v>
      </c>
      <c r="C497" s="11">
        <v>15314</v>
      </c>
      <c r="D497" s="11">
        <v>14993</v>
      </c>
      <c r="E497" s="11">
        <v>47</v>
      </c>
      <c r="F497" s="11">
        <v>0</v>
      </c>
      <c r="G497" s="11">
        <v>30354</v>
      </c>
    </row>
    <row r="498" spans="1:7" x14ac:dyDescent="0.2">
      <c r="A498" s="9">
        <v>2009</v>
      </c>
      <c r="B498" s="7" t="s">
        <v>2</v>
      </c>
      <c r="C498" s="10">
        <v>1045451</v>
      </c>
      <c r="D498" s="10">
        <v>999510</v>
      </c>
      <c r="E498" s="10">
        <v>2489</v>
      </c>
      <c r="F498" s="10">
        <v>0</v>
      </c>
      <c r="G498" s="10">
        <v>2047450</v>
      </c>
    </row>
    <row r="499" spans="1:7" x14ac:dyDescent="0.2">
      <c r="A499" s="8">
        <v>2009</v>
      </c>
      <c r="B499" s="6" t="s">
        <v>5</v>
      </c>
      <c r="C499" s="11">
        <v>13204</v>
      </c>
      <c r="D499" s="11">
        <v>12789</v>
      </c>
      <c r="E499" s="11">
        <v>72</v>
      </c>
      <c r="F499" s="11">
        <v>0</v>
      </c>
      <c r="G499" s="11">
        <v>26065</v>
      </c>
    </row>
    <row r="500" spans="1:7" x14ac:dyDescent="0.2">
      <c r="A500" s="8">
        <v>2009</v>
      </c>
      <c r="B500" s="6" t="s">
        <v>6</v>
      </c>
      <c r="C500" s="11">
        <v>29506</v>
      </c>
      <c r="D500" s="11">
        <v>28097</v>
      </c>
      <c r="E500" s="11">
        <v>39</v>
      </c>
      <c r="F500" s="11">
        <v>0</v>
      </c>
      <c r="G500" s="11">
        <v>57642</v>
      </c>
    </row>
    <row r="501" spans="1:7" x14ac:dyDescent="0.2">
      <c r="A501" s="8">
        <v>2009</v>
      </c>
      <c r="B501" s="6" t="s">
        <v>7</v>
      </c>
      <c r="C501" s="11">
        <v>6155</v>
      </c>
      <c r="D501" s="11">
        <v>5977</v>
      </c>
      <c r="E501" s="11">
        <v>17</v>
      </c>
      <c r="F501" s="11">
        <v>0</v>
      </c>
      <c r="G501" s="11">
        <v>12149</v>
      </c>
    </row>
    <row r="502" spans="1:7" x14ac:dyDescent="0.2">
      <c r="A502" s="8">
        <v>2009</v>
      </c>
      <c r="B502" s="6" t="s">
        <v>8</v>
      </c>
      <c r="C502" s="11">
        <v>7755</v>
      </c>
      <c r="D502" s="11">
        <v>7195</v>
      </c>
      <c r="E502" s="11">
        <v>27</v>
      </c>
      <c r="F502" s="11">
        <v>0</v>
      </c>
      <c r="G502" s="11">
        <v>14977</v>
      </c>
    </row>
    <row r="503" spans="1:7" x14ac:dyDescent="0.2">
      <c r="A503" s="8">
        <v>2009</v>
      </c>
      <c r="B503" s="6" t="s">
        <v>33</v>
      </c>
      <c r="C503" s="11">
        <v>27473</v>
      </c>
      <c r="D503" s="11">
        <v>26959</v>
      </c>
      <c r="E503" s="11">
        <v>33</v>
      </c>
      <c r="F503" s="11">
        <v>0</v>
      </c>
      <c r="G503" s="11">
        <v>54465</v>
      </c>
    </row>
    <row r="504" spans="1:7" x14ac:dyDescent="0.2">
      <c r="A504" s="8">
        <v>2009</v>
      </c>
      <c r="B504" s="6" t="s">
        <v>9</v>
      </c>
      <c r="C504" s="11">
        <v>6169</v>
      </c>
      <c r="D504" s="11">
        <v>5982</v>
      </c>
      <c r="E504" s="11">
        <v>11</v>
      </c>
      <c r="F504" s="11">
        <v>0</v>
      </c>
      <c r="G504" s="11">
        <v>12162</v>
      </c>
    </row>
    <row r="505" spans="1:7" x14ac:dyDescent="0.2">
      <c r="A505" s="8">
        <v>2009</v>
      </c>
      <c r="B505" s="6" t="s">
        <v>10</v>
      </c>
      <c r="C505" s="11">
        <v>38713</v>
      </c>
      <c r="D505" s="11">
        <v>36971</v>
      </c>
      <c r="E505" s="11">
        <v>131</v>
      </c>
      <c r="F505" s="11">
        <v>0</v>
      </c>
      <c r="G505" s="11">
        <v>75815</v>
      </c>
    </row>
    <row r="506" spans="1:7" x14ac:dyDescent="0.2">
      <c r="A506" s="8">
        <v>2009</v>
      </c>
      <c r="B506" s="6" t="s">
        <v>11</v>
      </c>
      <c r="C506" s="11">
        <v>30328</v>
      </c>
      <c r="D506" s="11">
        <v>29253</v>
      </c>
      <c r="E506" s="11">
        <v>98</v>
      </c>
      <c r="F506" s="11">
        <v>0</v>
      </c>
      <c r="G506" s="11">
        <v>59679</v>
      </c>
    </row>
    <row r="507" spans="1:7" x14ac:dyDescent="0.2">
      <c r="A507" s="8">
        <v>2009</v>
      </c>
      <c r="B507" s="6" t="s">
        <v>32</v>
      </c>
      <c r="C507" s="11">
        <v>65407</v>
      </c>
      <c r="D507" s="11">
        <v>61898</v>
      </c>
      <c r="E507" s="11">
        <v>134</v>
      </c>
      <c r="F507" s="11">
        <v>0</v>
      </c>
      <c r="G507" s="11">
        <v>127439</v>
      </c>
    </row>
    <row r="508" spans="1:7" x14ac:dyDescent="0.2">
      <c r="A508" s="8">
        <v>2009</v>
      </c>
      <c r="B508" s="6" t="s">
        <v>12</v>
      </c>
      <c r="C508" s="11">
        <v>17344</v>
      </c>
      <c r="D508" s="11">
        <v>16462</v>
      </c>
      <c r="E508" s="11">
        <v>83</v>
      </c>
      <c r="F508" s="11">
        <v>0</v>
      </c>
      <c r="G508" s="11">
        <v>33889</v>
      </c>
    </row>
    <row r="509" spans="1:7" x14ac:dyDescent="0.2">
      <c r="A509" s="8">
        <v>2009</v>
      </c>
      <c r="B509" s="6" t="s">
        <v>13</v>
      </c>
      <c r="C509" s="11">
        <v>59657</v>
      </c>
      <c r="D509" s="11">
        <v>56737</v>
      </c>
      <c r="E509" s="11">
        <v>68</v>
      </c>
      <c r="F509" s="11">
        <v>0</v>
      </c>
      <c r="G509" s="11">
        <v>116462</v>
      </c>
    </row>
    <row r="510" spans="1:7" x14ac:dyDescent="0.2">
      <c r="A510" s="8">
        <v>2009</v>
      </c>
      <c r="B510" s="6" t="s">
        <v>14</v>
      </c>
      <c r="C510" s="11">
        <v>27867</v>
      </c>
      <c r="D510" s="11">
        <v>26030</v>
      </c>
      <c r="E510" s="11">
        <v>52</v>
      </c>
      <c r="F510" s="11">
        <v>0</v>
      </c>
      <c r="G510" s="11">
        <v>53949</v>
      </c>
    </row>
    <row r="511" spans="1:7" x14ac:dyDescent="0.2">
      <c r="A511" s="8">
        <v>2009</v>
      </c>
      <c r="B511" s="6" t="s">
        <v>15</v>
      </c>
      <c r="C511" s="11">
        <v>24764</v>
      </c>
      <c r="D511" s="11">
        <v>23961</v>
      </c>
      <c r="E511" s="11">
        <v>22</v>
      </c>
      <c r="F511" s="11">
        <v>0</v>
      </c>
      <c r="G511" s="11">
        <v>48747</v>
      </c>
    </row>
    <row r="512" spans="1:7" x14ac:dyDescent="0.2">
      <c r="A512" s="8">
        <v>2009</v>
      </c>
      <c r="B512" s="6" t="s">
        <v>16</v>
      </c>
      <c r="C512" s="11">
        <v>68902</v>
      </c>
      <c r="D512" s="11">
        <v>65976</v>
      </c>
      <c r="E512" s="11">
        <v>266</v>
      </c>
      <c r="F512" s="11">
        <v>0</v>
      </c>
      <c r="G512" s="11">
        <v>135144</v>
      </c>
    </row>
    <row r="513" spans="1:7" x14ac:dyDescent="0.2">
      <c r="A513" s="8">
        <v>2009</v>
      </c>
      <c r="B513" s="6" t="s">
        <v>17</v>
      </c>
      <c r="C513" s="11">
        <v>155008</v>
      </c>
      <c r="D513" s="11">
        <v>147799</v>
      </c>
      <c r="E513" s="11">
        <v>424</v>
      </c>
      <c r="F513" s="11">
        <v>0</v>
      </c>
      <c r="G513" s="11">
        <v>303231</v>
      </c>
    </row>
    <row r="514" spans="1:7" x14ac:dyDescent="0.2">
      <c r="A514" s="8">
        <v>2009</v>
      </c>
      <c r="B514" s="6" t="s">
        <v>34</v>
      </c>
      <c r="C514" s="11">
        <v>42893</v>
      </c>
      <c r="D514" s="11">
        <v>41399</v>
      </c>
      <c r="E514" s="11">
        <v>166</v>
      </c>
      <c r="F514" s="11">
        <v>0</v>
      </c>
      <c r="G514" s="11">
        <v>84458</v>
      </c>
    </row>
    <row r="515" spans="1:7" x14ac:dyDescent="0.2">
      <c r="A515" s="8">
        <v>2009</v>
      </c>
      <c r="B515" s="6" t="s">
        <v>18</v>
      </c>
      <c r="C515" s="11">
        <v>15300</v>
      </c>
      <c r="D515" s="11">
        <v>14706</v>
      </c>
      <c r="E515" s="11">
        <v>17</v>
      </c>
      <c r="F515" s="11">
        <v>0</v>
      </c>
      <c r="G515" s="11">
        <v>30023</v>
      </c>
    </row>
    <row r="516" spans="1:7" x14ac:dyDescent="0.2">
      <c r="A516" s="8">
        <v>2009</v>
      </c>
      <c r="B516" s="6" t="s">
        <v>19</v>
      </c>
      <c r="C516" s="11">
        <v>10817</v>
      </c>
      <c r="D516" s="11">
        <v>10156</v>
      </c>
      <c r="E516" s="11">
        <v>25</v>
      </c>
      <c r="F516" s="11">
        <v>0</v>
      </c>
      <c r="G516" s="11">
        <v>20998</v>
      </c>
    </row>
    <row r="517" spans="1:7" x14ac:dyDescent="0.2">
      <c r="A517" s="8">
        <v>2009</v>
      </c>
      <c r="B517" s="6" t="s">
        <v>20</v>
      </c>
      <c r="C517" s="11">
        <v>38598</v>
      </c>
      <c r="D517" s="11">
        <v>36793</v>
      </c>
      <c r="E517" s="11">
        <v>76</v>
      </c>
      <c r="F517" s="11">
        <v>0</v>
      </c>
      <c r="G517" s="11">
        <v>75467</v>
      </c>
    </row>
    <row r="518" spans="1:7" x14ac:dyDescent="0.2">
      <c r="A518" s="8">
        <v>2009</v>
      </c>
      <c r="B518" s="6" t="s">
        <v>21</v>
      </c>
      <c r="C518" s="11">
        <v>28439</v>
      </c>
      <c r="D518" s="11">
        <v>27234</v>
      </c>
      <c r="E518" s="11">
        <v>39</v>
      </c>
      <c r="F518" s="11">
        <v>0</v>
      </c>
      <c r="G518" s="11">
        <v>55712</v>
      </c>
    </row>
    <row r="519" spans="1:7" x14ac:dyDescent="0.2">
      <c r="A519" s="8">
        <v>2009</v>
      </c>
      <c r="B519" s="6" t="s">
        <v>22</v>
      </c>
      <c r="C519" s="11">
        <v>58978</v>
      </c>
      <c r="D519" s="11">
        <v>56342</v>
      </c>
      <c r="E519" s="11">
        <v>8</v>
      </c>
      <c r="F519" s="11">
        <v>0</v>
      </c>
      <c r="G519" s="11">
        <v>115328</v>
      </c>
    </row>
    <row r="520" spans="1:7" x14ac:dyDescent="0.2">
      <c r="A520" s="8">
        <v>2009</v>
      </c>
      <c r="B520" s="6" t="s">
        <v>35</v>
      </c>
      <c r="C520" s="11">
        <v>18884</v>
      </c>
      <c r="D520" s="11">
        <v>17847</v>
      </c>
      <c r="E520" s="11">
        <v>58</v>
      </c>
      <c r="F520" s="11">
        <v>0</v>
      </c>
      <c r="G520" s="11">
        <v>36789</v>
      </c>
    </row>
    <row r="521" spans="1:7" x14ac:dyDescent="0.2">
      <c r="A521" s="8">
        <v>2009</v>
      </c>
      <c r="B521" s="6" t="s">
        <v>23</v>
      </c>
      <c r="C521" s="11">
        <v>14221</v>
      </c>
      <c r="D521" s="11">
        <v>13378</v>
      </c>
      <c r="E521" s="11">
        <v>28</v>
      </c>
      <c r="F521" s="11">
        <v>0</v>
      </c>
      <c r="G521" s="11">
        <v>27627</v>
      </c>
    </row>
    <row r="522" spans="1:7" x14ac:dyDescent="0.2">
      <c r="A522" s="8">
        <v>2009</v>
      </c>
      <c r="B522" s="6" t="s">
        <v>24</v>
      </c>
      <c r="C522" s="11">
        <v>24815</v>
      </c>
      <c r="D522" s="11">
        <v>23969</v>
      </c>
      <c r="E522" s="11">
        <v>76</v>
      </c>
      <c r="F522" s="11">
        <v>0</v>
      </c>
      <c r="G522" s="11">
        <v>48860</v>
      </c>
    </row>
    <row r="523" spans="1:7" x14ac:dyDescent="0.2">
      <c r="A523" s="8">
        <v>2009</v>
      </c>
      <c r="B523" s="6" t="s">
        <v>25</v>
      </c>
      <c r="C523" s="11">
        <v>26233</v>
      </c>
      <c r="D523" s="11">
        <v>25370</v>
      </c>
      <c r="E523" s="11">
        <v>69</v>
      </c>
      <c r="F523" s="11">
        <v>0</v>
      </c>
      <c r="G523" s="11">
        <v>51672</v>
      </c>
    </row>
    <row r="524" spans="1:7" x14ac:dyDescent="0.2">
      <c r="A524" s="8">
        <v>2009</v>
      </c>
      <c r="B524" s="6" t="s">
        <v>26</v>
      </c>
      <c r="C524" s="11">
        <v>23866</v>
      </c>
      <c r="D524" s="11">
        <v>23085</v>
      </c>
      <c r="E524" s="11">
        <v>59</v>
      </c>
      <c r="F524" s="11">
        <v>0</v>
      </c>
      <c r="G524" s="11">
        <v>47010</v>
      </c>
    </row>
    <row r="525" spans="1:7" x14ac:dyDescent="0.2">
      <c r="A525" s="8">
        <v>2009</v>
      </c>
      <c r="B525" s="6" t="s">
        <v>27</v>
      </c>
      <c r="C525" s="11">
        <v>25816</v>
      </c>
      <c r="D525" s="11">
        <v>24459</v>
      </c>
      <c r="E525" s="11">
        <v>95</v>
      </c>
      <c r="F525" s="11">
        <v>0</v>
      </c>
      <c r="G525" s="11">
        <v>50370</v>
      </c>
    </row>
    <row r="526" spans="1:7" x14ac:dyDescent="0.2">
      <c r="A526" s="8">
        <v>2009</v>
      </c>
      <c r="B526" s="6" t="s">
        <v>28</v>
      </c>
      <c r="C526" s="11">
        <v>33374</v>
      </c>
      <c r="D526" s="11">
        <v>32181</v>
      </c>
      <c r="E526" s="11">
        <v>93</v>
      </c>
      <c r="F526" s="11">
        <v>0</v>
      </c>
      <c r="G526" s="11">
        <v>65648</v>
      </c>
    </row>
    <row r="527" spans="1:7" x14ac:dyDescent="0.2">
      <c r="A527" s="8">
        <v>2009</v>
      </c>
      <c r="B527" s="6" t="s">
        <v>29</v>
      </c>
      <c r="C527" s="11">
        <v>12679</v>
      </c>
      <c r="D527" s="11">
        <v>12014</v>
      </c>
      <c r="E527" s="11">
        <v>0</v>
      </c>
      <c r="F527" s="11">
        <v>0</v>
      </c>
      <c r="G527" s="11">
        <v>24693</v>
      </c>
    </row>
    <row r="528" spans="1:7" x14ac:dyDescent="0.2">
      <c r="A528" s="8">
        <v>2009</v>
      </c>
      <c r="B528" s="6" t="s">
        <v>36</v>
      </c>
      <c r="C528" s="11">
        <v>59538</v>
      </c>
      <c r="D528" s="11">
        <v>56928</v>
      </c>
      <c r="E528" s="11">
        <v>125</v>
      </c>
      <c r="F528" s="11">
        <v>0</v>
      </c>
      <c r="G528" s="11">
        <v>116591</v>
      </c>
    </row>
    <row r="529" spans="1:7" x14ac:dyDescent="0.2">
      <c r="A529" s="8">
        <v>2009</v>
      </c>
      <c r="B529" s="6" t="s">
        <v>30</v>
      </c>
      <c r="C529" s="11">
        <v>17740</v>
      </c>
      <c r="D529" s="11">
        <v>17094</v>
      </c>
      <c r="E529" s="11">
        <v>29</v>
      </c>
      <c r="F529" s="11">
        <v>0</v>
      </c>
      <c r="G529" s="11">
        <v>34863</v>
      </c>
    </row>
    <row r="530" spans="1:7" x14ac:dyDescent="0.2">
      <c r="A530" s="8">
        <v>2009</v>
      </c>
      <c r="B530" s="6" t="s">
        <v>31</v>
      </c>
      <c r="C530" s="11">
        <v>15008</v>
      </c>
      <c r="D530" s="11">
        <v>14469</v>
      </c>
      <c r="E530" s="11">
        <v>49</v>
      </c>
      <c r="F530" s="11">
        <v>0</v>
      </c>
      <c r="G530" s="11">
        <v>29526</v>
      </c>
    </row>
    <row r="531" spans="1:7" x14ac:dyDescent="0.2">
      <c r="A531" s="9">
        <v>2008</v>
      </c>
      <c r="B531" s="7" t="s">
        <v>2</v>
      </c>
      <c r="C531" s="10">
        <v>998970</v>
      </c>
      <c r="D531" s="10">
        <v>960026</v>
      </c>
      <c r="E531" s="10">
        <v>3146</v>
      </c>
      <c r="F531" s="10">
        <v>0</v>
      </c>
      <c r="G531" s="10">
        <v>1962142</v>
      </c>
    </row>
    <row r="532" spans="1:7" x14ac:dyDescent="0.2">
      <c r="A532" s="8">
        <v>2008</v>
      </c>
      <c r="B532" s="6" t="s">
        <v>5</v>
      </c>
      <c r="C532" s="11">
        <v>13132</v>
      </c>
      <c r="D532" s="11">
        <v>12483</v>
      </c>
      <c r="E532" s="11">
        <v>168</v>
      </c>
      <c r="F532" s="11">
        <v>0</v>
      </c>
      <c r="G532" s="11">
        <v>25783</v>
      </c>
    </row>
    <row r="533" spans="1:7" x14ac:dyDescent="0.2">
      <c r="A533" s="8">
        <v>2008</v>
      </c>
      <c r="B533" s="6" t="s">
        <v>6</v>
      </c>
      <c r="C533" s="11">
        <v>23721</v>
      </c>
      <c r="D533" s="11">
        <v>22991</v>
      </c>
      <c r="E533" s="11">
        <v>122</v>
      </c>
      <c r="F533" s="11">
        <v>0</v>
      </c>
      <c r="G533" s="11">
        <v>46834</v>
      </c>
    </row>
    <row r="534" spans="1:7" x14ac:dyDescent="0.2">
      <c r="A534" s="8">
        <v>2008</v>
      </c>
      <c r="B534" s="6" t="s">
        <v>7</v>
      </c>
      <c r="C534" s="11">
        <v>5642</v>
      </c>
      <c r="D534" s="11">
        <v>5577</v>
      </c>
      <c r="E534" s="11">
        <v>21</v>
      </c>
      <c r="F534" s="11">
        <v>0</v>
      </c>
      <c r="G534" s="11">
        <v>11240</v>
      </c>
    </row>
    <row r="535" spans="1:7" x14ac:dyDescent="0.2">
      <c r="A535" s="8">
        <v>2008</v>
      </c>
      <c r="B535" s="6" t="s">
        <v>8</v>
      </c>
      <c r="C535" s="11">
        <v>7139</v>
      </c>
      <c r="D535" s="11">
        <v>6700</v>
      </c>
      <c r="E535" s="11">
        <v>52</v>
      </c>
      <c r="F535" s="11">
        <v>0</v>
      </c>
      <c r="G535" s="11">
        <v>13891</v>
      </c>
    </row>
    <row r="536" spans="1:7" x14ac:dyDescent="0.2">
      <c r="A536" s="8">
        <v>2008</v>
      </c>
      <c r="B536" s="6" t="s">
        <v>33</v>
      </c>
      <c r="C536" s="11">
        <v>27811</v>
      </c>
      <c r="D536" s="11">
        <v>26737</v>
      </c>
      <c r="E536" s="11">
        <v>22</v>
      </c>
      <c r="F536" s="11">
        <v>0</v>
      </c>
      <c r="G536" s="11">
        <v>54570</v>
      </c>
    </row>
    <row r="537" spans="1:7" x14ac:dyDescent="0.2">
      <c r="A537" s="8">
        <v>2008</v>
      </c>
      <c r="B537" s="6" t="s">
        <v>9</v>
      </c>
      <c r="C537" s="11">
        <v>5799</v>
      </c>
      <c r="D537" s="11">
        <v>5526</v>
      </c>
      <c r="E537" s="11">
        <v>20</v>
      </c>
      <c r="F537" s="11">
        <v>0</v>
      </c>
      <c r="G537" s="11">
        <v>11345</v>
      </c>
    </row>
    <row r="538" spans="1:7" x14ac:dyDescent="0.2">
      <c r="A538" s="8">
        <v>2008</v>
      </c>
      <c r="B538" s="6" t="s">
        <v>10</v>
      </c>
      <c r="C538" s="11">
        <v>33439</v>
      </c>
      <c r="D538" s="11">
        <v>31899</v>
      </c>
      <c r="E538" s="11">
        <v>132</v>
      </c>
      <c r="F538" s="11">
        <v>0</v>
      </c>
      <c r="G538" s="11">
        <v>65470</v>
      </c>
    </row>
    <row r="539" spans="1:7" x14ac:dyDescent="0.2">
      <c r="A539" s="8">
        <v>2008</v>
      </c>
      <c r="B539" s="6" t="s">
        <v>11</v>
      </c>
      <c r="C539" s="11">
        <v>27435</v>
      </c>
      <c r="D539" s="11">
        <v>26457</v>
      </c>
      <c r="E539" s="11">
        <v>130</v>
      </c>
      <c r="F539" s="11">
        <v>0</v>
      </c>
      <c r="G539" s="11">
        <v>54022</v>
      </c>
    </row>
    <row r="540" spans="1:7" x14ac:dyDescent="0.2">
      <c r="A540" s="8">
        <v>2008</v>
      </c>
      <c r="B540" s="6" t="s">
        <v>32</v>
      </c>
      <c r="C540" s="11">
        <v>60755</v>
      </c>
      <c r="D540" s="11">
        <v>58417</v>
      </c>
      <c r="E540" s="11">
        <v>231</v>
      </c>
      <c r="F540" s="11">
        <v>0</v>
      </c>
      <c r="G540" s="11">
        <v>119403</v>
      </c>
    </row>
    <row r="541" spans="1:7" x14ac:dyDescent="0.2">
      <c r="A541" s="8">
        <v>2008</v>
      </c>
      <c r="B541" s="6" t="s">
        <v>12</v>
      </c>
      <c r="C541" s="11">
        <v>15331</v>
      </c>
      <c r="D541" s="11">
        <v>14535</v>
      </c>
      <c r="E541" s="11">
        <v>93</v>
      </c>
      <c r="F541" s="11">
        <v>0</v>
      </c>
      <c r="G541" s="11">
        <v>29959</v>
      </c>
    </row>
    <row r="542" spans="1:7" x14ac:dyDescent="0.2">
      <c r="A542" s="8">
        <v>2008</v>
      </c>
      <c r="B542" s="6" t="s">
        <v>13</v>
      </c>
      <c r="C542" s="11">
        <v>59521</v>
      </c>
      <c r="D542" s="11">
        <v>57226</v>
      </c>
      <c r="E542" s="11">
        <v>67</v>
      </c>
      <c r="F542" s="11">
        <v>0</v>
      </c>
      <c r="G542" s="11">
        <v>116814</v>
      </c>
    </row>
    <row r="543" spans="1:7" x14ac:dyDescent="0.2">
      <c r="A543" s="8">
        <v>2008</v>
      </c>
      <c r="B543" s="6" t="s">
        <v>14</v>
      </c>
      <c r="C543" s="11">
        <v>23460</v>
      </c>
      <c r="D543" s="11">
        <v>22264</v>
      </c>
      <c r="E543" s="11">
        <v>68</v>
      </c>
      <c r="F543" s="11">
        <v>0</v>
      </c>
      <c r="G543" s="11">
        <v>45792</v>
      </c>
    </row>
    <row r="544" spans="1:7" x14ac:dyDescent="0.2">
      <c r="A544" s="8">
        <v>2008</v>
      </c>
      <c r="B544" s="6" t="s">
        <v>15</v>
      </c>
      <c r="C544" s="11">
        <v>23989</v>
      </c>
      <c r="D544" s="11">
        <v>23020</v>
      </c>
      <c r="E544" s="11">
        <v>30</v>
      </c>
      <c r="F544" s="11">
        <v>0</v>
      </c>
      <c r="G544" s="11">
        <v>47039</v>
      </c>
    </row>
    <row r="545" spans="1:7" x14ac:dyDescent="0.2">
      <c r="A545" s="8">
        <v>2008</v>
      </c>
      <c r="B545" s="6" t="s">
        <v>16</v>
      </c>
      <c r="C545" s="11">
        <v>68722</v>
      </c>
      <c r="D545" s="11">
        <v>65711</v>
      </c>
      <c r="E545" s="11">
        <v>162</v>
      </c>
      <c r="F545" s="11">
        <v>0</v>
      </c>
      <c r="G545" s="11">
        <v>134595</v>
      </c>
    </row>
    <row r="546" spans="1:7" x14ac:dyDescent="0.2">
      <c r="A546" s="8">
        <v>2008</v>
      </c>
      <c r="B546" s="6" t="s">
        <v>17</v>
      </c>
      <c r="C546" s="11">
        <v>152941</v>
      </c>
      <c r="D546" s="11">
        <v>148104</v>
      </c>
      <c r="E546" s="11">
        <v>454</v>
      </c>
      <c r="F546" s="11">
        <v>0</v>
      </c>
      <c r="G546" s="11">
        <v>301499</v>
      </c>
    </row>
    <row r="547" spans="1:7" x14ac:dyDescent="0.2">
      <c r="A547" s="8">
        <v>2008</v>
      </c>
      <c r="B547" s="6" t="s">
        <v>34</v>
      </c>
      <c r="C547" s="11">
        <v>43081</v>
      </c>
      <c r="D547" s="11">
        <v>41928</v>
      </c>
      <c r="E547" s="11">
        <v>229</v>
      </c>
      <c r="F547" s="11">
        <v>0</v>
      </c>
      <c r="G547" s="11">
        <v>85238</v>
      </c>
    </row>
    <row r="548" spans="1:7" x14ac:dyDescent="0.2">
      <c r="A548" s="8">
        <v>2008</v>
      </c>
      <c r="B548" s="6" t="s">
        <v>18</v>
      </c>
      <c r="C548" s="11">
        <v>15988</v>
      </c>
      <c r="D548" s="11">
        <v>15206</v>
      </c>
      <c r="E548" s="11">
        <v>38</v>
      </c>
      <c r="F548" s="11">
        <v>0</v>
      </c>
      <c r="G548" s="11">
        <v>31232</v>
      </c>
    </row>
    <row r="549" spans="1:7" x14ac:dyDescent="0.2">
      <c r="A549" s="8">
        <v>2008</v>
      </c>
      <c r="B549" s="6" t="s">
        <v>19</v>
      </c>
      <c r="C549" s="11">
        <v>10289</v>
      </c>
      <c r="D549" s="11">
        <v>9770</v>
      </c>
      <c r="E549" s="11">
        <v>7</v>
      </c>
      <c r="F549" s="11">
        <v>0</v>
      </c>
      <c r="G549" s="11">
        <v>20066</v>
      </c>
    </row>
    <row r="550" spans="1:7" x14ac:dyDescent="0.2">
      <c r="A550" s="8">
        <v>2008</v>
      </c>
      <c r="B550" s="6" t="s">
        <v>20</v>
      </c>
      <c r="C550" s="11">
        <v>38237</v>
      </c>
      <c r="D550" s="11">
        <v>37115</v>
      </c>
      <c r="E550" s="11">
        <v>84</v>
      </c>
      <c r="F550" s="11">
        <v>0</v>
      </c>
      <c r="G550" s="11">
        <v>75436</v>
      </c>
    </row>
    <row r="551" spans="1:7" x14ac:dyDescent="0.2">
      <c r="A551" s="8">
        <v>2008</v>
      </c>
      <c r="B551" s="6" t="s">
        <v>21</v>
      </c>
      <c r="C551" s="11">
        <v>22094</v>
      </c>
      <c r="D551" s="11">
        <v>21205</v>
      </c>
      <c r="E551" s="11">
        <v>25</v>
      </c>
      <c r="F551" s="11">
        <v>0</v>
      </c>
      <c r="G551" s="11">
        <v>43324</v>
      </c>
    </row>
    <row r="552" spans="1:7" x14ac:dyDescent="0.2">
      <c r="A552" s="8">
        <v>2008</v>
      </c>
      <c r="B552" s="6" t="s">
        <v>22</v>
      </c>
      <c r="C552" s="11">
        <v>56391</v>
      </c>
      <c r="D552" s="11">
        <v>54351</v>
      </c>
      <c r="E552" s="11">
        <v>26</v>
      </c>
      <c r="F552" s="11">
        <v>0</v>
      </c>
      <c r="G552" s="11">
        <v>110768</v>
      </c>
    </row>
    <row r="553" spans="1:7" x14ac:dyDescent="0.2">
      <c r="A553" s="8">
        <v>2008</v>
      </c>
      <c r="B553" s="6" t="s">
        <v>35</v>
      </c>
      <c r="C553" s="11">
        <v>19444</v>
      </c>
      <c r="D553" s="11">
        <v>18873</v>
      </c>
      <c r="E553" s="11">
        <v>72</v>
      </c>
      <c r="F553" s="11">
        <v>0</v>
      </c>
      <c r="G553" s="11">
        <v>38389</v>
      </c>
    </row>
    <row r="554" spans="1:7" x14ac:dyDescent="0.2">
      <c r="A554" s="8">
        <v>2008</v>
      </c>
      <c r="B554" s="6" t="s">
        <v>23</v>
      </c>
      <c r="C554" s="11">
        <v>12457</v>
      </c>
      <c r="D554" s="11">
        <v>11781</v>
      </c>
      <c r="E554" s="11">
        <v>89</v>
      </c>
      <c r="F554" s="11">
        <v>0</v>
      </c>
      <c r="G554" s="11">
        <v>24327</v>
      </c>
    </row>
    <row r="555" spans="1:7" x14ac:dyDescent="0.2">
      <c r="A555" s="8">
        <v>2008</v>
      </c>
      <c r="B555" s="6" t="s">
        <v>24</v>
      </c>
      <c r="C555" s="11">
        <v>24805</v>
      </c>
      <c r="D555" s="11">
        <v>23793</v>
      </c>
      <c r="E555" s="11">
        <v>136</v>
      </c>
      <c r="F555" s="11">
        <v>0</v>
      </c>
      <c r="G555" s="11">
        <v>48734</v>
      </c>
    </row>
    <row r="556" spans="1:7" x14ac:dyDescent="0.2">
      <c r="A556" s="8">
        <v>2008</v>
      </c>
      <c r="B556" s="6" t="s">
        <v>25</v>
      </c>
      <c r="C556" s="11">
        <v>25644</v>
      </c>
      <c r="D556" s="11">
        <v>24056</v>
      </c>
      <c r="E556" s="11">
        <v>175</v>
      </c>
      <c r="F556" s="11">
        <v>0</v>
      </c>
      <c r="G556" s="11">
        <v>49875</v>
      </c>
    </row>
    <row r="557" spans="1:7" x14ac:dyDescent="0.2">
      <c r="A557" s="8">
        <v>2008</v>
      </c>
      <c r="B557" s="6" t="s">
        <v>26</v>
      </c>
      <c r="C557" s="11">
        <v>24771</v>
      </c>
      <c r="D557" s="11">
        <v>24161</v>
      </c>
      <c r="E557" s="11">
        <v>49</v>
      </c>
      <c r="F557" s="11">
        <v>0</v>
      </c>
      <c r="G557" s="11">
        <v>48981</v>
      </c>
    </row>
    <row r="558" spans="1:7" x14ac:dyDescent="0.2">
      <c r="A558" s="8">
        <v>2008</v>
      </c>
      <c r="B558" s="6" t="s">
        <v>27</v>
      </c>
      <c r="C558" s="11">
        <v>24718</v>
      </c>
      <c r="D558" s="11">
        <v>23460</v>
      </c>
      <c r="E558" s="11">
        <v>94</v>
      </c>
      <c r="F558" s="11">
        <v>0</v>
      </c>
      <c r="G558" s="11">
        <v>48272</v>
      </c>
    </row>
    <row r="559" spans="1:7" x14ac:dyDescent="0.2">
      <c r="A559" s="8">
        <v>2008</v>
      </c>
      <c r="B559" s="6" t="s">
        <v>28</v>
      </c>
      <c r="C559" s="11">
        <v>33818</v>
      </c>
      <c r="D559" s="11">
        <v>32025</v>
      </c>
      <c r="E559" s="11">
        <v>152</v>
      </c>
      <c r="F559" s="11">
        <v>0</v>
      </c>
      <c r="G559" s="11">
        <v>65995</v>
      </c>
    </row>
    <row r="560" spans="1:7" x14ac:dyDescent="0.2">
      <c r="A560" s="8">
        <v>2008</v>
      </c>
      <c r="B560" s="6" t="s">
        <v>29</v>
      </c>
      <c r="C560" s="11">
        <v>12329</v>
      </c>
      <c r="D560" s="11">
        <v>11940</v>
      </c>
      <c r="E560" s="11">
        <v>16</v>
      </c>
      <c r="F560" s="11">
        <v>0</v>
      </c>
      <c r="G560" s="11">
        <v>24285</v>
      </c>
    </row>
    <row r="561" spans="1:7" x14ac:dyDescent="0.2">
      <c r="A561" s="8">
        <v>2008</v>
      </c>
      <c r="B561" s="6" t="s">
        <v>36</v>
      </c>
      <c r="C561" s="11">
        <v>54798</v>
      </c>
      <c r="D561" s="11">
        <v>52665</v>
      </c>
      <c r="E561" s="11">
        <v>111</v>
      </c>
      <c r="F561" s="11">
        <v>0</v>
      </c>
      <c r="G561" s="11">
        <v>107574</v>
      </c>
    </row>
    <row r="562" spans="1:7" x14ac:dyDescent="0.2">
      <c r="A562" s="8">
        <v>2008</v>
      </c>
      <c r="B562" s="6" t="s">
        <v>30</v>
      </c>
      <c r="C562" s="11">
        <v>16816</v>
      </c>
      <c r="D562" s="11">
        <v>16370</v>
      </c>
      <c r="E562" s="11">
        <v>25</v>
      </c>
      <c r="F562" s="11">
        <v>0</v>
      </c>
      <c r="G562" s="11">
        <v>33211</v>
      </c>
    </row>
    <row r="563" spans="1:7" x14ac:dyDescent="0.2">
      <c r="A563" s="8">
        <v>2008</v>
      </c>
      <c r="B563" s="6" t="s">
        <v>31</v>
      </c>
      <c r="C563" s="11">
        <v>14453</v>
      </c>
      <c r="D563" s="11">
        <v>13680</v>
      </c>
      <c r="E563" s="11">
        <v>46</v>
      </c>
      <c r="F563" s="11">
        <v>0</v>
      </c>
      <c r="G563" s="11">
        <v>28179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0" zoomScaleNormal="110" workbookViewId="0"/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7.100000000000001" customHeight="1" x14ac:dyDescent="0.25">
      <c r="A2" s="8">
        <v>2008</v>
      </c>
      <c r="B2" s="11">
        <f>SUMIFS(Concentrado!C$36:C$563,Concentrado!$A$36:$A$563,"="&amp;$A2,Concentrado!$B$36:$B$563, "=Chihuahua")</f>
        <v>27435</v>
      </c>
      <c r="C2" s="11">
        <f>SUMIFS(Concentrado!D$36:D$563,Concentrado!$A$36:$A$563,"="&amp;$A2,Concentrado!$B$36:$B$563, "=Chihuahua")</f>
        <v>26457</v>
      </c>
      <c r="D2" s="11">
        <f>SUMIFS(Concentrado!E$36:E$563,Concentrado!$A$36:$A$563,"="&amp;$A2,Concentrado!$B$36:$B$563, "=Chihuahua")</f>
        <v>130</v>
      </c>
      <c r="E2" s="11">
        <f>SUMIFS(Concentrado!F$36:F$563,Concentrado!$A$36:$A$563,"="&amp;$A2,Concentrado!$B$36:$B$563, "=Chihuahua")</f>
        <v>0</v>
      </c>
      <c r="F2" s="11">
        <f>SUMIFS(Concentrado!G$36:G$563,Concentrado!$A$36:$A$563,"="&amp;$A2,Concentrado!$B$36:$B$563, "=Chihuahua")</f>
        <v>54022</v>
      </c>
    </row>
    <row r="3" spans="1:6" ht="17.100000000000001" customHeight="1" x14ac:dyDescent="0.25">
      <c r="A3" s="8">
        <v>2009</v>
      </c>
      <c r="B3" s="11">
        <f>SUMIFS(Concentrado!C$36:C$563,Concentrado!$A$36:$A$563,"="&amp;$A3,Concentrado!$B$36:$B$563, "=Chihuahua")</f>
        <v>30328</v>
      </c>
      <c r="C3" s="11">
        <f>SUMIFS(Concentrado!D$36:D$563,Concentrado!$A$36:$A$563,"="&amp;$A3,Concentrado!$B$36:$B$563, "=Chihuahua")</f>
        <v>29253</v>
      </c>
      <c r="D3" s="11">
        <f>SUMIFS(Concentrado!E$36:E$563,Concentrado!$A$36:$A$563,"="&amp;$A3,Concentrado!$B$36:$B$563, "=Chihuahua")</f>
        <v>98</v>
      </c>
      <c r="E3" s="11">
        <f>SUMIFS(Concentrado!F$36:F$563,Concentrado!$A$36:$A$563,"="&amp;$A3,Concentrado!$B$36:$B$563, "=Chihuahua")</f>
        <v>0</v>
      </c>
      <c r="F3" s="11">
        <f>SUMIFS(Concentrado!G$36:G$563,Concentrado!$A$36:$A$563,"="&amp;$A3,Concentrado!$B$36:$B$563, "=Chihuahua")</f>
        <v>59679</v>
      </c>
    </row>
    <row r="4" spans="1:6" ht="17.100000000000001" customHeight="1" x14ac:dyDescent="0.25">
      <c r="A4" s="8">
        <v>2010</v>
      </c>
      <c r="B4" s="11">
        <f>SUMIFS(Concentrado!C$36:C$563,Concentrado!$A$36:$A$563,"="&amp;$A4,Concentrado!$B$36:$B$563, "=Chihuahua")</f>
        <v>31554</v>
      </c>
      <c r="C4" s="11">
        <f>SUMIFS(Concentrado!D$36:D$563,Concentrado!$A$36:$A$563,"="&amp;$A4,Concentrado!$B$36:$B$563, "=Chihuahua")</f>
        <v>30428</v>
      </c>
      <c r="D4" s="11">
        <f>SUMIFS(Concentrado!E$36:E$563,Concentrado!$A$36:$A$563,"="&amp;$A4,Concentrado!$B$36:$B$563, "=Chihuahua")</f>
        <v>114</v>
      </c>
      <c r="E4" s="11">
        <f>SUMIFS(Concentrado!F$36:F$563,Concentrado!$A$36:$A$563,"="&amp;$A4,Concentrado!$B$36:$B$563, "=Chihuahua")</f>
        <v>0</v>
      </c>
      <c r="F4" s="11">
        <f>SUMIFS(Concentrado!G$36:G$563,Concentrado!$A$36:$A$563,"="&amp;$A4,Concentrado!$B$36:$B$563, "=Chihuahua")</f>
        <v>62096</v>
      </c>
    </row>
    <row r="5" spans="1:6" ht="17.100000000000001" customHeight="1" x14ac:dyDescent="0.25">
      <c r="A5" s="8">
        <v>2011</v>
      </c>
      <c r="B5" s="11">
        <f>SUMIFS(Concentrado!C$36:C$563,Concentrado!$A$36:$A$563,"="&amp;$A5,Concentrado!$B$36:$B$563, "=Chihuahua")</f>
        <v>31978</v>
      </c>
      <c r="C5" s="11">
        <f>SUMIFS(Concentrado!D$36:D$563,Concentrado!$A$36:$A$563,"="&amp;$A5,Concentrado!$B$36:$B$563, "=Chihuahua")</f>
        <v>30840</v>
      </c>
      <c r="D5" s="11">
        <f>SUMIFS(Concentrado!E$36:E$563,Concentrado!$A$36:$A$563,"="&amp;$A5,Concentrado!$B$36:$B$563, "=Chihuahua")</f>
        <v>71</v>
      </c>
      <c r="E5" s="11">
        <f>SUMIFS(Concentrado!F$36:F$563,Concentrado!$A$36:$A$563,"="&amp;$A5,Concentrado!$B$36:$B$563, "=Chihuahua")</f>
        <v>0</v>
      </c>
      <c r="F5" s="11">
        <f>SUMIFS(Concentrado!G$36:G$563,Concentrado!$A$36:$A$563,"="&amp;$A5,Concentrado!$B$36:$B$563, "=Chihuahua")</f>
        <v>62889</v>
      </c>
    </row>
    <row r="6" spans="1:6" ht="17.100000000000001" customHeight="1" x14ac:dyDescent="0.25">
      <c r="A6" s="8">
        <v>2012</v>
      </c>
      <c r="B6" s="11">
        <f>SUMIFS(Concentrado!C$36:C$563,Concentrado!$A$36:$A$563,"="&amp;$A6,Concentrado!$B$36:$B$563, "=Chihuahua")</f>
        <v>32347</v>
      </c>
      <c r="C6" s="11">
        <f>SUMIFS(Concentrado!D$36:D$563,Concentrado!$A$36:$A$563,"="&amp;$A6,Concentrado!$B$36:$B$563, "=Chihuahua")</f>
        <v>30664</v>
      </c>
      <c r="D6" s="11">
        <f>SUMIFS(Concentrado!E$36:E$563,Concentrado!$A$36:$A$563,"="&amp;$A6,Concentrado!$B$36:$B$563, "=Chihuahua")</f>
        <v>57</v>
      </c>
      <c r="E6" s="11">
        <f>SUMIFS(Concentrado!F$36:F$563,Concentrado!$A$36:$A$563,"="&amp;$A6,Concentrado!$B$36:$B$563, "=Chihuahua")</f>
        <v>0</v>
      </c>
      <c r="F6" s="11">
        <f>SUMIFS(Concentrado!G$36:G$563,Concentrado!$A$36:$A$563,"="&amp;$A6,Concentrado!$B$36:$B$563, "=Chihuahua")</f>
        <v>63068</v>
      </c>
    </row>
    <row r="7" spans="1:6" ht="17.100000000000001" customHeight="1" x14ac:dyDescent="0.25">
      <c r="A7" s="8">
        <v>2013</v>
      </c>
      <c r="B7" s="11">
        <f>SUMIFS(Concentrado!C$36:C$563,Concentrado!$A$36:$A$563,"="&amp;$A7,Concentrado!$B$36:$B$563, "=Chihuahua")</f>
        <v>31451</v>
      </c>
      <c r="C7" s="11">
        <f>SUMIFS(Concentrado!D$36:D$563,Concentrado!$A$36:$A$563,"="&amp;$A7,Concentrado!$B$36:$B$563, "=Chihuahua")</f>
        <v>30303</v>
      </c>
      <c r="D7" s="11">
        <f>SUMIFS(Concentrado!E$36:E$563,Concentrado!$A$36:$A$563,"="&amp;$A7,Concentrado!$B$36:$B$563, "=Chihuahua")</f>
        <v>58</v>
      </c>
      <c r="E7" s="11">
        <f>SUMIFS(Concentrado!F$36:F$563,Concentrado!$A$36:$A$563,"="&amp;$A7,Concentrado!$B$36:$B$563, "=Chihuahua")</f>
        <v>0</v>
      </c>
      <c r="F7" s="11">
        <f>SUMIFS(Concentrado!G$36:G$563,Concentrado!$A$36:$A$563,"="&amp;$A7,Concentrado!$B$36:$B$563, "=Chihuahua")</f>
        <v>61812</v>
      </c>
    </row>
    <row r="8" spans="1:6" ht="17.100000000000001" customHeight="1" x14ac:dyDescent="0.25">
      <c r="A8" s="8">
        <v>2014</v>
      </c>
      <c r="B8" s="11">
        <f>SUMIFS(Concentrado!C$36:C$563,Concentrado!$A$36:$A$563,"="&amp;$A8,Concentrado!$B$36:$B$563, "=Chihuahua")</f>
        <v>31107</v>
      </c>
      <c r="C8" s="11">
        <f>SUMIFS(Concentrado!D$36:D$563,Concentrado!$A$36:$A$563,"="&amp;$A8,Concentrado!$B$36:$B$563, "=Chihuahua")</f>
        <v>29747</v>
      </c>
      <c r="D8" s="11">
        <f>SUMIFS(Concentrado!E$36:E$563,Concentrado!$A$36:$A$563,"="&amp;$A8,Concentrado!$B$36:$B$563, "=Chihuahua")</f>
        <v>42</v>
      </c>
      <c r="E8" s="11">
        <f>SUMIFS(Concentrado!F$36:F$563,Concentrado!$A$36:$A$563,"="&amp;$A8,Concentrado!$B$36:$B$563, "=Chihuahua")</f>
        <v>0</v>
      </c>
      <c r="F8" s="11">
        <f>SUMIFS(Concentrado!G$36:G$563,Concentrado!$A$36:$A$563,"="&amp;$A8,Concentrado!$B$36:$B$563, "=Chihuahua")</f>
        <v>60896</v>
      </c>
    </row>
    <row r="9" spans="1:6" ht="17.100000000000001" customHeight="1" x14ac:dyDescent="0.25">
      <c r="A9" s="8">
        <v>2015</v>
      </c>
      <c r="B9" s="11">
        <f>SUMIFS(Concentrado!C$36:C$563,Concentrado!$A$36:$A$563,"="&amp;$A9,Concentrado!$B$36:$B$563, "=Chihuahua")</f>
        <v>31692</v>
      </c>
      <c r="C9" s="11">
        <f>SUMIFS(Concentrado!D$36:D$563,Concentrado!$A$36:$A$563,"="&amp;$A9,Concentrado!$B$36:$B$563, "=Chihuahua")</f>
        <v>30355</v>
      </c>
      <c r="D9" s="11">
        <f>SUMIFS(Concentrado!E$36:E$563,Concentrado!$A$36:$A$563,"="&amp;$A9,Concentrado!$B$36:$B$563, "=Chihuahua")</f>
        <v>62</v>
      </c>
      <c r="E9" s="11">
        <f>SUMIFS(Concentrado!F$36:F$563,Concentrado!$A$36:$A$563,"="&amp;$A9,Concentrado!$B$36:$B$563, "=Chihuahua")</f>
        <v>0</v>
      </c>
      <c r="F9" s="11">
        <f>SUMIFS(Concentrado!G$36:G$563,Concentrado!$A$36:$A$563,"="&amp;$A9,Concentrado!$B$36:$B$563, "=Chihuahua")</f>
        <v>62109</v>
      </c>
    </row>
    <row r="10" spans="1:6" ht="17.100000000000001" customHeight="1" x14ac:dyDescent="0.25">
      <c r="A10" s="8">
        <v>2016</v>
      </c>
      <c r="B10" s="11">
        <f>SUMIFS(Concentrado!C$36:C$563,Concentrado!$A$36:$A$563,"="&amp;$A10,Concentrado!$B$36:$B$563, "=Chihuahua")</f>
        <v>31036</v>
      </c>
      <c r="C10" s="11">
        <f>SUMIFS(Concentrado!D$36:D$563,Concentrado!$A$36:$A$563,"="&amp;$A10,Concentrado!$B$36:$B$563, "=Chihuahua")</f>
        <v>30297</v>
      </c>
      <c r="D10" s="11">
        <f>SUMIFS(Concentrado!E$36:E$563,Concentrado!$A$36:$A$563,"="&amp;$A10,Concentrado!$B$36:$B$563, "=Chihuahua")</f>
        <v>63</v>
      </c>
      <c r="E10" s="11">
        <f>SUMIFS(Concentrado!F$36:F$563,Concentrado!$A$36:$A$563,"="&amp;$A10,Concentrado!$B$36:$B$563, "=Chihuahua")</f>
        <v>0</v>
      </c>
      <c r="F10" s="11">
        <f>SUMIFS(Concentrado!G$36:G$563,Concentrado!$A$36:$A$563,"="&amp;$A10,Concentrado!$B$36:$B$563, "=Chihuahua")</f>
        <v>61396</v>
      </c>
    </row>
    <row r="11" spans="1:6" ht="17.100000000000001" customHeight="1" x14ac:dyDescent="0.25">
      <c r="A11" s="8">
        <v>2017</v>
      </c>
      <c r="B11" s="11">
        <f>SUMIFS(Concentrado!C$36:C$563,Concentrado!$A$36:$A$563,"="&amp;$A11,Concentrado!$B$36:$B$563, "=Chihuahua")</f>
        <v>31290</v>
      </c>
      <c r="C11" s="11">
        <f>SUMIFS(Concentrado!D$36:D$563,Concentrado!$A$36:$A$563,"="&amp;$A11,Concentrado!$B$36:$B$563, "=Chihuahua")</f>
        <v>29945</v>
      </c>
      <c r="D11" s="11">
        <f>SUMIFS(Concentrado!E$36:E$563,Concentrado!$A$36:$A$563,"="&amp;$A11,Concentrado!$B$36:$B$563, "=Chihuahua")</f>
        <v>84</v>
      </c>
      <c r="E11" s="11">
        <f>SUMIFS(Concentrado!F$36:F$563,Concentrado!$A$36:$A$563,"="&amp;$A11,Concentrado!$B$36:$B$563, "=Chihuahua")</f>
        <v>0</v>
      </c>
      <c r="F11" s="11">
        <f>SUMIFS(Concentrado!G$36:G$563,Concentrado!$A$36:$A$563,"="&amp;$A11,Concentrado!$B$36:$B$563, "=Chihuahua")</f>
        <v>61319</v>
      </c>
    </row>
    <row r="12" spans="1:6" ht="17.100000000000001" customHeight="1" x14ac:dyDescent="0.25">
      <c r="A12" s="8">
        <v>2018</v>
      </c>
      <c r="B12" s="11">
        <f>SUMIFS(Concentrado!C$36:C$563,Concentrado!$A$36:$A$563,"="&amp;$A12,Concentrado!$B$36:$B$563, "=Chihuahua")</f>
        <v>29308</v>
      </c>
      <c r="C12" s="11">
        <f>SUMIFS(Concentrado!D$36:D$563,Concentrado!$A$36:$A$563,"="&amp;$A12,Concentrado!$B$36:$B$563, "=Chihuahua")</f>
        <v>27945</v>
      </c>
      <c r="D12" s="11">
        <f>SUMIFS(Concentrado!E$36:E$563,Concentrado!$A$36:$A$563,"="&amp;$A12,Concentrado!$B$36:$B$563, "=Chihuahua")</f>
        <v>94</v>
      </c>
      <c r="E12" s="11">
        <f>SUMIFS(Concentrado!F$36:F$563,Concentrado!$A$36:$A$563,"="&amp;$A12,Concentrado!$B$36:$B$563, "=Chihuahua")</f>
        <v>0</v>
      </c>
      <c r="F12" s="11">
        <f>SUMIFS(Concentrado!G$36:G$563,Concentrado!$A$36:$A$563,"="&amp;$A12,Concentrado!$B$36:$B$563, "=Chihuahua")</f>
        <v>57347</v>
      </c>
    </row>
    <row r="13" spans="1:6" ht="17.100000000000001" customHeight="1" x14ac:dyDescent="0.25">
      <c r="A13" s="8">
        <v>2019</v>
      </c>
      <c r="B13" s="11">
        <f>SUMIFS(Concentrado!C$36:C$563,Concentrado!$A$36:$A$563,"="&amp;$A13,Concentrado!$B$36:$B$563, "=Chihuahua")</f>
        <v>27091</v>
      </c>
      <c r="C13" s="11">
        <f>SUMIFS(Concentrado!D$36:D$563,Concentrado!$A$36:$A$563,"="&amp;$A13,Concentrado!$B$36:$B$563, "=Chihuahua")</f>
        <v>26132</v>
      </c>
      <c r="D13" s="11">
        <f>SUMIFS(Concentrado!E$36:E$563,Concentrado!$A$36:$A$563,"="&amp;$A13,Concentrado!$B$36:$B$563, "=Chihuahua")</f>
        <v>71</v>
      </c>
      <c r="E13" s="11">
        <f>SUMIFS(Concentrado!F$36:F$563,Concentrado!$A$36:$A$563,"="&amp;$A13,Concentrado!$B$36:$B$563, "=Chihuahua")</f>
        <v>0</v>
      </c>
      <c r="F13" s="11">
        <f>SUMIFS(Concentrado!G$36:G$563,Concentrado!$A$36:$A$563,"="&amp;$A13,Concentrado!$B$36:$B$563, "=Chihuahua")</f>
        <v>53294</v>
      </c>
    </row>
    <row r="14" spans="1:6" ht="17.100000000000001" customHeight="1" x14ac:dyDescent="0.25">
      <c r="A14" s="8">
        <v>2020</v>
      </c>
      <c r="B14" s="11">
        <f>SUMIFS(Concentrado!C$36:C$563,Concentrado!$A$36:$A$563,"="&amp;$A14,Concentrado!$B$36:$B$563, "=Chihuahua")</f>
        <v>26334</v>
      </c>
      <c r="C14" s="11">
        <f>SUMIFS(Concentrado!D$36:D$563,Concentrado!$A$36:$A$563,"="&amp;$A14,Concentrado!$B$36:$B$563, "=Chihuahua")</f>
        <v>25283</v>
      </c>
      <c r="D14" s="11">
        <f>SUMIFS(Concentrado!E$36:E$563,Concentrado!$A$36:$A$563,"="&amp;$A14,Concentrado!$B$36:$B$563, "=Chihuahua")</f>
        <v>37</v>
      </c>
      <c r="E14" s="11">
        <f>SUMIFS(Concentrado!F$36:F$563,Concentrado!$A$36:$A$563,"="&amp;$A14,Concentrado!$B$36:$B$563, "=Chihuahua")</f>
        <v>30</v>
      </c>
      <c r="F14" s="11">
        <f>SUMIFS(Concentrado!G$36:G$563,Concentrado!$A$36:$A$563,"="&amp;$A14,Concentrado!$B$36:$B$563, "=Chihuahua")</f>
        <v>51684</v>
      </c>
    </row>
    <row r="15" spans="1:6" ht="17.100000000000001" customHeight="1" x14ac:dyDescent="0.25">
      <c r="A15" s="8">
        <v>2021</v>
      </c>
      <c r="B15" s="11">
        <f>SUMIFS(Concentrado!C$36:C$563,Concentrado!$A$36:$A$563,"="&amp;$A15,Concentrado!$B$36:$B$563, "=Chihuahua")</f>
        <v>24552</v>
      </c>
      <c r="C15" s="11">
        <f>SUMIFS(Concentrado!D$36:D$563,Concentrado!$A$36:$A$563,"="&amp;$A15,Concentrado!$B$36:$B$563, "=Chihuahua")</f>
        <v>23520</v>
      </c>
      <c r="D15" s="11">
        <f>SUMIFS(Concentrado!E$36:E$563,Concentrado!$A$36:$A$563,"="&amp;$A15,Concentrado!$B$36:$B$563, "=Chihuahua")</f>
        <v>46</v>
      </c>
      <c r="E15" s="11">
        <f>SUMIFS(Concentrado!F$36:F$563,Concentrado!$A$36:$A$563,"="&amp;$A15,Concentrado!$B$36:$B$563, "=Chihuahua")</f>
        <v>1</v>
      </c>
      <c r="F15" s="11">
        <f>SUMIFS(Concentrado!G$36:G$563,Concentrado!$A$36:$A$563,"="&amp;$A15,Concentrado!$B$36:$B$563, "=Chihuahua")</f>
        <v>48119</v>
      </c>
    </row>
    <row r="16" spans="1:6" ht="17.100000000000001" customHeight="1" x14ac:dyDescent="0.25">
      <c r="A16" s="8">
        <v>2022</v>
      </c>
      <c r="B16" s="11">
        <f>SUMIFS(Concentrado!C$36:C$563,Concentrado!$A$36:$A$563,"="&amp;$A16,Concentrado!$B$36:$B$563, "=Chihuahua")</f>
        <v>24130</v>
      </c>
      <c r="C16" s="11">
        <f>SUMIFS(Concentrado!D$36:D$563,Concentrado!$A$36:$A$563,"="&amp;$A16,Concentrado!$B$36:$B$563, "=Chihuahua")</f>
        <v>23181</v>
      </c>
      <c r="D16" s="11">
        <f>SUMIFS(Concentrado!E$36:E$563,Concentrado!$A$36:$A$563,"="&amp;$A16,Concentrado!$B$36:$B$563, "=Chihuahua")</f>
        <v>36</v>
      </c>
      <c r="E16" s="11">
        <f>SUMIFS(Concentrado!F$36:F$563,Concentrado!$A$36:$A$563,"="&amp;$A16,Concentrado!$B$36:$B$563, "=Chihuahua")</f>
        <v>1</v>
      </c>
      <c r="F16" s="11">
        <f>SUMIFS(Concentrado!G$36:G$563,Concentrado!$A$36:$A$563,"="&amp;$A16,Concentrado!$B$36:$B$563, "=Chihuahua")</f>
        <v>47348</v>
      </c>
    </row>
    <row r="17" spans="1:6" ht="17.100000000000001" customHeight="1" x14ac:dyDescent="0.25">
      <c r="A17" s="8">
        <v>2023</v>
      </c>
      <c r="B17" s="11">
        <f>SUMIFS(Concentrado!C$36:C$563,Concentrado!$A$36:$A$563,"="&amp;$A17,Concentrado!$B$36:$B$563, "=Chihuahua")</f>
        <v>22944</v>
      </c>
      <c r="C17" s="11">
        <f>SUMIFS(Concentrado!D$36:D$563,Concentrado!$A$36:$A$563,"="&amp;$A17,Concentrado!$B$36:$B$563, "=Chihuahua")</f>
        <v>22338</v>
      </c>
      <c r="D17" s="11">
        <f>SUMIFS(Concentrado!E$36:E$563,Concentrado!$A$36:$A$563,"="&amp;$A17,Concentrado!$B$36:$B$563, "=Chihuahua")</f>
        <v>8</v>
      </c>
      <c r="E17" s="11">
        <f>SUMIFS(Concentrado!F$36:F$563,Concentrado!$A$36:$A$563,"="&amp;$A17,Concentrado!$B$36:$B$563, "=Chihuahua")</f>
        <v>0</v>
      </c>
      <c r="F17" s="11">
        <f>SUMIFS(Concentrado!G$36:G$563,Concentrado!$A$36:$A$563,"="&amp;$A17,Concentrado!$B$36:$B$563, "=Chihuahua")</f>
        <v>45290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0" zoomScaleNormal="110" workbookViewId="0"/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7.100000000000001" customHeight="1" x14ac:dyDescent="0.25">
      <c r="A2" s="8">
        <v>2008</v>
      </c>
      <c r="B2" s="11">
        <f>SUMIFS(Concentrado!C$36:C$563,Concentrado!$A$36:$A$563,"="&amp;$A2,Concentrado!$B$36:$B$563, "=CDMX")</f>
        <v>60755</v>
      </c>
      <c r="C2" s="11">
        <f>SUMIFS(Concentrado!D$36:D$563,Concentrado!$A$36:$A$563,"="&amp;$A2,Concentrado!$B$36:$B$563, "=CDMX")</f>
        <v>58417</v>
      </c>
      <c r="D2" s="11">
        <f>SUMIFS(Concentrado!E$36:E$563,Concentrado!$A$36:$A$563,"="&amp;$A2,Concentrado!$B$36:$B$563, "=CDMX")</f>
        <v>231</v>
      </c>
      <c r="E2" s="11">
        <f>SUMIFS(Concentrado!F$36:F$563,Concentrado!$A$36:$A$563,"="&amp;$A2,Concentrado!$B$36:$B$563, "=CDMX")</f>
        <v>0</v>
      </c>
      <c r="F2" s="11">
        <f>SUMIFS(Concentrado!G$36:G$563,Concentrado!$A$36:$A$563,"="&amp;$A2,Concentrado!$B$36:$B$563, "=CDMX")</f>
        <v>119403</v>
      </c>
    </row>
    <row r="3" spans="1:6" ht="17.100000000000001" customHeight="1" x14ac:dyDescent="0.25">
      <c r="A3" s="8">
        <v>2009</v>
      </c>
      <c r="B3" s="11">
        <f>SUMIFS(Concentrado!C$36:C$563,Concentrado!$A$36:$A$563,"="&amp;$A3,Concentrado!$B$36:$B$563, "=CDMX")</f>
        <v>65407</v>
      </c>
      <c r="C3" s="11">
        <f>SUMIFS(Concentrado!D$36:D$563,Concentrado!$A$36:$A$563,"="&amp;$A3,Concentrado!$B$36:$B$563, "=CDMX")</f>
        <v>61898</v>
      </c>
      <c r="D3" s="11">
        <f>SUMIFS(Concentrado!E$36:E$563,Concentrado!$A$36:$A$563,"="&amp;$A3,Concentrado!$B$36:$B$563, "=CDMX")</f>
        <v>134</v>
      </c>
      <c r="E3" s="11">
        <f>SUMIFS(Concentrado!F$36:F$563,Concentrado!$A$36:$A$563,"="&amp;$A3,Concentrado!$B$36:$B$563, "=CDMX")</f>
        <v>0</v>
      </c>
      <c r="F3" s="11">
        <f>SUMIFS(Concentrado!G$36:G$563,Concentrado!$A$36:$A$563,"="&amp;$A3,Concentrado!$B$36:$B$563, "=CDMX")</f>
        <v>127439</v>
      </c>
    </row>
    <row r="4" spans="1:6" ht="17.100000000000001" customHeight="1" x14ac:dyDescent="0.25">
      <c r="A4" s="8">
        <v>2010</v>
      </c>
      <c r="B4" s="11">
        <f>SUMIFS(Concentrado!C$36:C$563,Concentrado!$A$36:$A$563,"="&amp;$A4,Concentrado!$B$36:$B$563, "=CDMX")</f>
        <v>66490</v>
      </c>
      <c r="C4" s="11">
        <f>SUMIFS(Concentrado!D$36:D$563,Concentrado!$A$36:$A$563,"="&amp;$A4,Concentrado!$B$36:$B$563, "=CDMX")</f>
        <v>63844</v>
      </c>
      <c r="D4" s="11">
        <f>SUMIFS(Concentrado!E$36:E$563,Concentrado!$A$36:$A$563,"="&amp;$A4,Concentrado!$B$36:$B$563, "=CDMX")</f>
        <v>126</v>
      </c>
      <c r="E4" s="11">
        <f>SUMIFS(Concentrado!F$36:F$563,Concentrado!$A$36:$A$563,"="&amp;$A4,Concentrado!$B$36:$B$563, "=CDMX")</f>
        <v>0</v>
      </c>
      <c r="F4" s="11">
        <f>SUMIFS(Concentrado!G$36:G$563,Concentrado!$A$36:$A$563,"="&amp;$A4,Concentrado!$B$36:$B$563, "=CDMX")</f>
        <v>130460</v>
      </c>
    </row>
    <row r="5" spans="1:6" ht="17.100000000000001" customHeight="1" x14ac:dyDescent="0.25">
      <c r="A5" s="8">
        <v>2011</v>
      </c>
      <c r="B5" s="11">
        <f>SUMIFS(Concentrado!C$36:C$563,Concentrado!$A$36:$A$563,"="&amp;$A5,Concentrado!$B$36:$B$563, "=CDMX")</f>
        <v>69504</v>
      </c>
      <c r="C5" s="11">
        <f>SUMIFS(Concentrado!D$36:D$563,Concentrado!$A$36:$A$563,"="&amp;$A5,Concentrado!$B$36:$B$563, "=CDMX")</f>
        <v>67619</v>
      </c>
      <c r="D5" s="11">
        <f>SUMIFS(Concentrado!E$36:E$563,Concentrado!$A$36:$A$563,"="&amp;$A5,Concentrado!$B$36:$B$563, "=CDMX")</f>
        <v>192</v>
      </c>
      <c r="E5" s="11">
        <f>SUMIFS(Concentrado!F$36:F$563,Concentrado!$A$36:$A$563,"="&amp;$A5,Concentrado!$B$36:$B$563, "=CDMX")</f>
        <v>0</v>
      </c>
      <c r="F5" s="11">
        <f>SUMIFS(Concentrado!G$36:G$563,Concentrado!$A$36:$A$563,"="&amp;$A5,Concentrado!$B$36:$B$563, "=CDMX")</f>
        <v>137315</v>
      </c>
    </row>
    <row r="6" spans="1:6" ht="17.100000000000001" customHeight="1" x14ac:dyDescent="0.25">
      <c r="A6" s="8">
        <v>2012</v>
      </c>
      <c r="B6" s="11">
        <f>SUMIFS(Concentrado!C$36:C$563,Concentrado!$A$36:$A$563,"="&amp;$A6,Concentrado!$B$36:$B$563, "=CDMX")</f>
        <v>70911</v>
      </c>
      <c r="C6" s="11">
        <f>SUMIFS(Concentrado!D$36:D$563,Concentrado!$A$36:$A$563,"="&amp;$A6,Concentrado!$B$36:$B$563, "=CDMX")</f>
        <v>68402</v>
      </c>
      <c r="D6" s="11">
        <f>SUMIFS(Concentrado!E$36:E$563,Concentrado!$A$36:$A$563,"="&amp;$A6,Concentrado!$B$36:$B$563, "=CDMX")</f>
        <v>178</v>
      </c>
      <c r="E6" s="11">
        <f>SUMIFS(Concentrado!F$36:F$563,Concentrado!$A$36:$A$563,"="&amp;$A6,Concentrado!$B$36:$B$563, "=CDMX")</f>
        <v>0</v>
      </c>
      <c r="F6" s="11">
        <f>SUMIFS(Concentrado!G$36:G$563,Concentrado!$A$36:$A$563,"="&amp;$A6,Concentrado!$B$36:$B$563, "=CDMX")</f>
        <v>139491</v>
      </c>
    </row>
    <row r="7" spans="1:6" ht="17.100000000000001" customHeight="1" x14ac:dyDescent="0.25">
      <c r="A7" s="8">
        <v>2013</v>
      </c>
      <c r="B7" s="11">
        <f>SUMIFS(Concentrado!C$36:C$563,Concentrado!$A$36:$A$563,"="&amp;$A7,Concentrado!$B$36:$B$563, "=CDMX")</f>
        <v>69639</v>
      </c>
      <c r="C7" s="11">
        <f>SUMIFS(Concentrado!D$36:D$563,Concentrado!$A$36:$A$563,"="&amp;$A7,Concentrado!$B$36:$B$563, "=CDMX")</f>
        <v>66166</v>
      </c>
      <c r="D7" s="11">
        <f>SUMIFS(Concentrado!E$36:E$563,Concentrado!$A$36:$A$563,"="&amp;$A7,Concentrado!$B$36:$B$563, "=CDMX")</f>
        <v>157</v>
      </c>
      <c r="E7" s="11">
        <f>SUMIFS(Concentrado!F$36:F$563,Concentrado!$A$36:$A$563,"="&amp;$A7,Concentrado!$B$36:$B$563, "=CDMX")</f>
        <v>0</v>
      </c>
      <c r="F7" s="11">
        <f>SUMIFS(Concentrado!G$36:G$563,Concentrado!$A$36:$A$563,"="&amp;$A7,Concentrado!$B$36:$B$563, "=CDMX")</f>
        <v>135962</v>
      </c>
    </row>
    <row r="8" spans="1:6" ht="17.100000000000001" customHeight="1" x14ac:dyDescent="0.25">
      <c r="A8" s="8">
        <v>2014</v>
      </c>
      <c r="B8" s="11">
        <f>SUMIFS(Concentrado!C$36:C$563,Concentrado!$A$36:$A$563,"="&amp;$A8,Concentrado!$B$36:$B$563, "=CDMX")</f>
        <v>68292</v>
      </c>
      <c r="C8" s="11">
        <f>SUMIFS(Concentrado!D$36:D$563,Concentrado!$A$36:$A$563,"="&amp;$A8,Concentrado!$B$36:$B$563, "=CDMX")</f>
        <v>65344</v>
      </c>
      <c r="D8" s="11">
        <f>SUMIFS(Concentrado!E$36:E$563,Concentrado!$A$36:$A$563,"="&amp;$A8,Concentrado!$B$36:$B$563, "=CDMX")</f>
        <v>129</v>
      </c>
      <c r="E8" s="11">
        <f>SUMIFS(Concentrado!F$36:F$563,Concentrado!$A$36:$A$563,"="&amp;$A8,Concentrado!$B$36:$B$563, "=CDMX")</f>
        <v>0</v>
      </c>
      <c r="F8" s="11">
        <f>SUMIFS(Concentrado!G$36:G$563,Concentrado!$A$36:$A$563,"="&amp;$A8,Concentrado!$B$36:$B$563, "=CDMX")</f>
        <v>133765</v>
      </c>
    </row>
    <row r="9" spans="1:6" ht="17.100000000000001" customHeight="1" x14ac:dyDescent="0.25">
      <c r="A9" s="8">
        <v>2015</v>
      </c>
      <c r="B9" s="11">
        <f>SUMIFS(Concentrado!C$36:C$563,Concentrado!$A$36:$A$563,"="&amp;$A9,Concentrado!$B$36:$B$563, "=CDMX")</f>
        <v>64169</v>
      </c>
      <c r="C9" s="11">
        <f>SUMIFS(Concentrado!D$36:D$563,Concentrado!$A$36:$A$563,"="&amp;$A9,Concentrado!$B$36:$B$563, "=CDMX")</f>
        <v>62026</v>
      </c>
      <c r="D9" s="11">
        <f>SUMIFS(Concentrado!E$36:E$563,Concentrado!$A$36:$A$563,"="&amp;$A9,Concentrado!$B$36:$B$563, "=CDMX")</f>
        <v>124</v>
      </c>
      <c r="E9" s="11">
        <f>SUMIFS(Concentrado!F$36:F$563,Concentrado!$A$36:$A$563,"="&amp;$A9,Concentrado!$B$36:$B$563, "=CDMX")</f>
        <v>0</v>
      </c>
      <c r="F9" s="11">
        <f>SUMIFS(Concentrado!G$36:G$563,Concentrado!$A$36:$A$563,"="&amp;$A9,Concentrado!$B$36:$B$563, "=CDMX")</f>
        <v>126319</v>
      </c>
    </row>
    <row r="10" spans="1:6" ht="17.100000000000001" customHeight="1" x14ac:dyDescent="0.25">
      <c r="A10" s="8">
        <v>2016</v>
      </c>
      <c r="B10" s="11">
        <f>SUMIFS(Concentrado!C$36:C$563,Concentrado!$A$36:$A$563,"="&amp;$A10,Concentrado!$B$36:$B$563, "=CDMX")</f>
        <v>61030</v>
      </c>
      <c r="C10" s="11">
        <f>SUMIFS(Concentrado!D$36:D$563,Concentrado!$A$36:$A$563,"="&amp;$A10,Concentrado!$B$36:$B$563, "=CDMX")</f>
        <v>58881</v>
      </c>
      <c r="D10" s="11">
        <f>SUMIFS(Concentrado!E$36:E$563,Concentrado!$A$36:$A$563,"="&amp;$A10,Concentrado!$B$36:$B$563, "=CDMX")</f>
        <v>105</v>
      </c>
      <c r="E10" s="11">
        <f>SUMIFS(Concentrado!F$36:F$563,Concentrado!$A$36:$A$563,"="&amp;$A10,Concentrado!$B$36:$B$563, "=CDMX")</f>
        <v>0</v>
      </c>
      <c r="F10" s="11">
        <f>SUMIFS(Concentrado!G$36:G$563,Concentrado!$A$36:$A$563,"="&amp;$A10,Concentrado!$B$36:$B$563, "=CDMX")</f>
        <v>120016</v>
      </c>
    </row>
    <row r="11" spans="1:6" ht="17.100000000000001" customHeight="1" x14ac:dyDescent="0.25">
      <c r="A11" s="8">
        <v>2017</v>
      </c>
      <c r="B11" s="11">
        <f>SUMIFS(Concentrado!C$36:C$563,Concentrado!$A$36:$A$563,"="&amp;$A11,Concentrado!$B$36:$B$563, "=CDMX")</f>
        <v>57586</v>
      </c>
      <c r="C11" s="11">
        <f>SUMIFS(Concentrado!D$36:D$563,Concentrado!$A$36:$A$563,"="&amp;$A11,Concentrado!$B$36:$B$563, "=CDMX")</f>
        <v>55473</v>
      </c>
      <c r="D11" s="11">
        <f>SUMIFS(Concentrado!E$36:E$563,Concentrado!$A$36:$A$563,"="&amp;$A11,Concentrado!$B$36:$B$563, "=CDMX")</f>
        <v>98</v>
      </c>
      <c r="E11" s="11">
        <f>SUMIFS(Concentrado!F$36:F$563,Concentrado!$A$36:$A$563,"="&amp;$A11,Concentrado!$B$36:$B$563, "=CDMX")</f>
        <v>0</v>
      </c>
      <c r="F11" s="11">
        <f>SUMIFS(Concentrado!G$36:G$563,Concentrado!$A$36:$A$563,"="&amp;$A11,Concentrado!$B$36:$B$563, "=CDMX")</f>
        <v>113157</v>
      </c>
    </row>
    <row r="12" spans="1:6" ht="17.100000000000001" customHeight="1" x14ac:dyDescent="0.25">
      <c r="A12" s="8">
        <v>2018</v>
      </c>
      <c r="B12" s="11">
        <f>SUMIFS(Concentrado!C$36:C$563,Concentrado!$A$36:$A$563,"="&amp;$A12,Concentrado!$B$36:$B$563, "=CDMX")</f>
        <v>51676</v>
      </c>
      <c r="C12" s="11">
        <f>SUMIFS(Concentrado!D$36:D$563,Concentrado!$A$36:$A$563,"="&amp;$A12,Concentrado!$B$36:$B$563, "=CDMX")</f>
        <v>49713</v>
      </c>
      <c r="D12" s="11">
        <f>SUMIFS(Concentrado!E$36:E$563,Concentrado!$A$36:$A$563,"="&amp;$A12,Concentrado!$B$36:$B$563, "=CDMX")</f>
        <v>74</v>
      </c>
      <c r="E12" s="11">
        <f>SUMIFS(Concentrado!F$36:F$563,Concentrado!$A$36:$A$563,"="&amp;$A12,Concentrado!$B$36:$B$563, "=CDMX")</f>
        <v>0</v>
      </c>
      <c r="F12" s="11">
        <f>SUMIFS(Concentrado!G$36:G$563,Concentrado!$A$36:$A$563,"="&amp;$A12,Concentrado!$B$36:$B$563, "=CDMX")</f>
        <v>101463</v>
      </c>
    </row>
    <row r="13" spans="1:6" ht="17.100000000000001" customHeight="1" x14ac:dyDescent="0.25">
      <c r="A13" s="8">
        <v>2019</v>
      </c>
      <c r="B13" s="11">
        <f>SUMIFS(Concentrado!C$36:C$563,Concentrado!$A$36:$A$563,"="&amp;$A13,Concentrado!$B$36:$B$563, "=CDMX")</f>
        <v>49247</v>
      </c>
      <c r="C13" s="11">
        <f>SUMIFS(Concentrado!D$36:D$563,Concentrado!$A$36:$A$563,"="&amp;$A13,Concentrado!$B$36:$B$563, "=CDMX")</f>
        <v>47610</v>
      </c>
      <c r="D13" s="11">
        <f>SUMIFS(Concentrado!E$36:E$563,Concentrado!$A$36:$A$563,"="&amp;$A13,Concentrado!$B$36:$B$563, "=CDMX")</f>
        <v>59</v>
      </c>
      <c r="E13" s="11">
        <f>SUMIFS(Concentrado!F$36:F$563,Concentrado!$A$36:$A$563,"="&amp;$A13,Concentrado!$B$36:$B$563, "=CDMX")</f>
        <v>0</v>
      </c>
      <c r="F13" s="11">
        <f>SUMIFS(Concentrado!G$36:G$563,Concentrado!$A$36:$A$563,"="&amp;$A13,Concentrado!$B$36:$B$563, "=CDMX")</f>
        <v>96916</v>
      </c>
    </row>
    <row r="14" spans="1:6" ht="17.100000000000001" customHeight="1" x14ac:dyDescent="0.25">
      <c r="A14" s="8">
        <v>2020</v>
      </c>
      <c r="B14" s="11">
        <f>SUMIFS(Concentrado!C$36:C$563,Concentrado!$A$36:$A$563,"="&amp;$A14,Concentrado!$B$36:$B$563, "=CDMX")</f>
        <v>44432</v>
      </c>
      <c r="C14" s="11">
        <f>SUMIFS(Concentrado!D$36:D$563,Concentrado!$A$36:$A$563,"="&amp;$A14,Concentrado!$B$36:$B$563, "=CDMX")</f>
        <v>42515</v>
      </c>
      <c r="D14" s="11">
        <f>SUMIFS(Concentrado!E$36:E$563,Concentrado!$A$36:$A$563,"="&amp;$A14,Concentrado!$B$36:$B$563, "=CDMX")</f>
        <v>23</v>
      </c>
      <c r="E14" s="11">
        <f>SUMIFS(Concentrado!F$36:F$563,Concentrado!$A$36:$A$563,"="&amp;$A14,Concentrado!$B$36:$B$563, "=CDMX")</f>
        <v>35</v>
      </c>
      <c r="F14" s="11">
        <f>SUMIFS(Concentrado!G$36:G$563,Concentrado!$A$36:$A$563,"="&amp;$A14,Concentrado!$B$36:$B$563, "=CDMX")</f>
        <v>87005</v>
      </c>
    </row>
    <row r="15" spans="1:6" ht="17.100000000000001" customHeight="1" x14ac:dyDescent="0.25">
      <c r="A15" s="8">
        <v>2021</v>
      </c>
      <c r="B15" s="11">
        <f>SUMIFS(Concentrado!C$36:C$563,Concentrado!$A$36:$A$563,"="&amp;$A15,Concentrado!$B$36:$B$563, "=CDMX")</f>
        <v>39321</v>
      </c>
      <c r="C15" s="11">
        <f>SUMIFS(Concentrado!D$36:D$563,Concentrado!$A$36:$A$563,"="&amp;$A15,Concentrado!$B$36:$B$563, "=CDMX")</f>
        <v>38118</v>
      </c>
      <c r="D15" s="11">
        <f>SUMIFS(Concentrado!E$36:E$563,Concentrado!$A$36:$A$563,"="&amp;$A15,Concentrado!$B$36:$B$563, "=CDMX")</f>
        <v>36</v>
      </c>
      <c r="E15" s="11">
        <f>SUMIFS(Concentrado!F$36:F$563,Concentrado!$A$36:$A$563,"="&amp;$A15,Concentrado!$B$36:$B$563, "=CDMX")</f>
        <v>1</v>
      </c>
      <c r="F15" s="11">
        <f>SUMIFS(Concentrado!G$36:G$563,Concentrado!$A$36:$A$563,"="&amp;$A15,Concentrado!$B$36:$B$563, "=CDMX")</f>
        <v>77476</v>
      </c>
    </row>
    <row r="16" spans="1:6" ht="17.100000000000001" customHeight="1" x14ac:dyDescent="0.25">
      <c r="A16" s="8">
        <v>2022</v>
      </c>
      <c r="B16" s="11">
        <f>SUMIFS(Concentrado!C$36:C$563,Concentrado!$A$36:$A$563,"="&amp;$A16,Concentrado!$B$36:$B$563, "=CDMX")</f>
        <v>41211</v>
      </c>
      <c r="C16" s="11">
        <f>SUMIFS(Concentrado!D$36:D$563,Concentrado!$A$36:$A$563,"="&amp;$A16,Concentrado!$B$36:$B$563, "=CDMX")</f>
        <v>39623</v>
      </c>
      <c r="D16" s="11">
        <f>SUMIFS(Concentrado!E$36:E$563,Concentrado!$A$36:$A$563,"="&amp;$A16,Concentrado!$B$36:$B$563, "=CDMX")</f>
        <v>58</v>
      </c>
      <c r="E16" s="11">
        <f>SUMIFS(Concentrado!F$36:F$563,Concentrado!$A$36:$A$563,"="&amp;$A16,Concentrado!$B$36:$B$563, "=CDMX")</f>
        <v>0</v>
      </c>
      <c r="F16" s="11">
        <f>SUMIFS(Concentrado!G$36:G$563,Concentrado!$A$36:$A$563,"="&amp;$A16,Concentrado!$B$36:$B$563, "=CDMX")</f>
        <v>80892</v>
      </c>
    </row>
    <row r="17" spans="1:6" ht="17.100000000000001" customHeight="1" x14ac:dyDescent="0.25">
      <c r="A17" s="8">
        <v>2023</v>
      </c>
      <c r="B17" s="11">
        <f>SUMIFS(Concentrado!C$36:C$563,Concentrado!$A$36:$A$563,"="&amp;$A17,Concentrado!$B$36:$B$563, "=CDMX")</f>
        <v>39752</v>
      </c>
      <c r="C17" s="11">
        <f>SUMIFS(Concentrado!D$36:D$563,Concentrado!$A$36:$A$563,"="&amp;$A17,Concentrado!$B$36:$B$563, "=CDMX")</f>
        <v>38266</v>
      </c>
      <c r="D17" s="11">
        <f>SUMIFS(Concentrado!E$36:E$563,Concentrado!$A$36:$A$563,"="&amp;$A17,Concentrado!$B$36:$B$563, "=CDMX")</f>
        <v>14</v>
      </c>
      <c r="E17" s="11">
        <f>SUMIFS(Concentrado!F$36:F$563,Concentrado!$A$36:$A$563,"="&amp;$A17,Concentrado!$B$36:$B$563, "=CDMX")</f>
        <v>0</v>
      </c>
      <c r="F17" s="11">
        <f>SUMIFS(Concentrado!G$36:G$563,Concentrado!$A$36:$A$563,"="&amp;$A17,Concentrado!$B$36:$B$563, "=CDMX")</f>
        <v>78032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0" zoomScaleNormal="110" workbookViewId="0"/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7.100000000000001" customHeight="1" x14ac:dyDescent="0.25">
      <c r="A2" s="8">
        <v>2008</v>
      </c>
      <c r="B2" s="11">
        <f>SUMIFS(Concentrado!C$36:C$563,Concentrado!$A$36:$A$563,"="&amp;$A2,Concentrado!$B$36:$B$563, "=Durango")</f>
        <v>15331</v>
      </c>
      <c r="C2" s="11">
        <f>SUMIFS(Concentrado!D$36:D$563,Concentrado!$A$36:$A$563,"="&amp;$A2,Concentrado!$B$36:$B$563, "=Durango")</f>
        <v>14535</v>
      </c>
      <c r="D2" s="11">
        <f>SUMIFS(Concentrado!E$36:E$563,Concentrado!$A$36:$A$563,"="&amp;$A2,Concentrado!$B$36:$B$563, "=Durango")</f>
        <v>93</v>
      </c>
      <c r="E2" s="11">
        <f>SUMIFS(Concentrado!F$36:F$563,Concentrado!$A$36:$A$563,"="&amp;$A2,Concentrado!$B$36:$B$563, "=Durango")</f>
        <v>0</v>
      </c>
      <c r="F2" s="11">
        <f>SUMIFS(Concentrado!G$36:G$563,Concentrado!$A$36:$A$563,"="&amp;$A2,Concentrado!$B$36:$B$563, "=Durango")</f>
        <v>29959</v>
      </c>
    </row>
    <row r="3" spans="1:6" ht="17.100000000000001" customHeight="1" x14ac:dyDescent="0.25">
      <c r="A3" s="8">
        <v>2009</v>
      </c>
      <c r="B3" s="11">
        <f>SUMIFS(Concentrado!C$36:C$563,Concentrado!$A$36:$A$563,"="&amp;$A3,Concentrado!$B$36:$B$563, "=Durango")</f>
        <v>17344</v>
      </c>
      <c r="C3" s="11">
        <f>SUMIFS(Concentrado!D$36:D$563,Concentrado!$A$36:$A$563,"="&amp;$A3,Concentrado!$B$36:$B$563, "=Durango")</f>
        <v>16462</v>
      </c>
      <c r="D3" s="11">
        <f>SUMIFS(Concentrado!E$36:E$563,Concentrado!$A$36:$A$563,"="&amp;$A3,Concentrado!$B$36:$B$563, "=Durango")</f>
        <v>83</v>
      </c>
      <c r="E3" s="11">
        <f>SUMIFS(Concentrado!F$36:F$563,Concentrado!$A$36:$A$563,"="&amp;$A3,Concentrado!$B$36:$B$563, "=Durango")</f>
        <v>0</v>
      </c>
      <c r="F3" s="11">
        <f>SUMIFS(Concentrado!G$36:G$563,Concentrado!$A$36:$A$563,"="&amp;$A3,Concentrado!$B$36:$B$563, "=Durango")</f>
        <v>33889</v>
      </c>
    </row>
    <row r="4" spans="1:6" ht="17.100000000000001" customHeight="1" x14ac:dyDescent="0.25">
      <c r="A4" s="8">
        <v>2010</v>
      </c>
      <c r="B4" s="11">
        <f>SUMIFS(Concentrado!C$36:C$563,Concentrado!$A$36:$A$563,"="&amp;$A4,Concentrado!$B$36:$B$563, "=Durango")</f>
        <v>17944</v>
      </c>
      <c r="C4" s="11">
        <f>SUMIFS(Concentrado!D$36:D$563,Concentrado!$A$36:$A$563,"="&amp;$A4,Concentrado!$B$36:$B$563, "=Durango")</f>
        <v>17202</v>
      </c>
      <c r="D4" s="11">
        <f>SUMIFS(Concentrado!E$36:E$563,Concentrado!$A$36:$A$563,"="&amp;$A4,Concentrado!$B$36:$B$563, "=Durango")</f>
        <v>91</v>
      </c>
      <c r="E4" s="11">
        <f>SUMIFS(Concentrado!F$36:F$563,Concentrado!$A$36:$A$563,"="&amp;$A4,Concentrado!$B$36:$B$563, "=Durango")</f>
        <v>0</v>
      </c>
      <c r="F4" s="11">
        <f>SUMIFS(Concentrado!G$36:G$563,Concentrado!$A$36:$A$563,"="&amp;$A4,Concentrado!$B$36:$B$563, "=Durango")</f>
        <v>35237</v>
      </c>
    </row>
    <row r="5" spans="1:6" ht="17.100000000000001" customHeight="1" x14ac:dyDescent="0.25">
      <c r="A5" s="8">
        <v>2011</v>
      </c>
      <c r="B5" s="11">
        <f>SUMIFS(Concentrado!C$36:C$563,Concentrado!$A$36:$A$563,"="&amp;$A5,Concentrado!$B$36:$B$563, "=Durango")</f>
        <v>18553</v>
      </c>
      <c r="C5" s="11">
        <f>SUMIFS(Concentrado!D$36:D$563,Concentrado!$A$36:$A$563,"="&amp;$A5,Concentrado!$B$36:$B$563, "=Durango")</f>
        <v>17546</v>
      </c>
      <c r="D5" s="11">
        <f>SUMIFS(Concentrado!E$36:E$563,Concentrado!$A$36:$A$563,"="&amp;$A5,Concentrado!$B$36:$B$563, "=Durango")</f>
        <v>90</v>
      </c>
      <c r="E5" s="11">
        <f>SUMIFS(Concentrado!F$36:F$563,Concentrado!$A$36:$A$563,"="&amp;$A5,Concentrado!$B$36:$B$563, "=Durango")</f>
        <v>0</v>
      </c>
      <c r="F5" s="11">
        <f>SUMIFS(Concentrado!G$36:G$563,Concentrado!$A$36:$A$563,"="&amp;$A5,Concentrado!$B$36:$B$563, "=Durango")</f>
        <v>36189</v>
      </c>
    </row>
    <row r="6" spans="1:6" ht="17.100000000000001" customHeight="1" x14ac:dyDescent="0.25">
      <c r="A6" s="8">
        <v>2012</v>
      </c>
      <c r="B6" s="11">
        <f>SUMIFS(Concentrado!C$36:C$563,Concentrado!$A$36:$A$563,"="&amp;$A6,Concentrado!$B$36:$B$563, "=Durango")</f>
        <v>18612</v>
      </c>
      <c r="C6" s="11">
        <f>SUMIFS(Concentrado!D$36:D$563,Concentrado!$A$36:$A$563,"="&amp;$A6,Concentrado!$B$36:$B$563, "=Durango")</f>
        <v>17510</v>
      </c>
      <c r="D6" s="11">
        <f>SUMIFS(Concentrado!E$36:E$563,Concentrado!$A$36:$A$563,"="&amp;$A6,Concentrado!$B$36:$B$563, "=Durango")</f>
        <v>58</v>
      </c>
      <c r="E6" s="11">
        <f>SUMIFS(Concentrado!F$36:F$563,Concentrado!$A$36:$A$563,"="&amp;$A6,Concentrado!$B$36:$B$563, "=Durango")</f>
        <v>0</v>
      </c>
      <c r="F6" s="11">
        <f>SUMIFS(Concentrado!G$36:G$563,Concentrado!$A$36:$A$563,"="&amp;$A6,Concentrado!$B$36:$B$563, "=Durango")</f>
        <v>36180</v>
      </c>
    </row>
    <row r="7" spans="1:6" ht="17.100000000000001" customHeight="1" x14ac:dyDescent="0.25">
      <c r="A7" s="8">
        <v>2013</v>
      </c>
      <c r="B7" s="11">
        <f>SUMIFS(Concentrado!C$36:C$563,Concentrado!$A$36:$A$563,"="&amp;$A7,Concentrado!$B$36:$B$563, "=Durango")</f>
        <v>18800</v>
      </c>
      <c r="C7" s="11">
        <f>SUMIFS(Concentrado!D$36:D$563,Concentrado!$A$36:$A$563,"="&amp;$A7,Concentrado!$B$36:$B$563, "=Durango")</f>
        <v>17518</v>
      </c>
      <c r="D7" s="11">
        <f>SUMIFS(Concentrado!E$36:E$563,Concentrado!$A$36:$A$563,"="&amp;$A7,Concentrado!$B$36:$B$563, "=Durango")</f>
        <v>53</v>
      </c>
      <c r="E7" s="11">
        <f>SUMIFS(Concentrado!F$36:F$563,Concentrado!$A$36:$A$563,"="&amp;$A7,Concentrado!$B$36:$B$563, "=Durango")</f>
        <v>0</v>
      </c>
      <c r="F7" s="11">
        <f>SUMIFS(Concentrado!G$36:G$563,Concentrado!$A$36:$A$563,"="&amp;$A7,Concentrado!$B$36:$B$563, "=Durango")</f>
        <v>36371</v>
      </c>
    </row>
    <row r="8" spans="1:6" ht="17.100000000000001" customHeight="1" x14ac:dyDescent="0.25">
      <c r="A8" s="8">
        <v>2014</v>
      </c>
      <c r="B8" s="11">
        <f>SUMIFS(Concentrado!C$36:C$563,Concentrado!$A$36:$A$563,"="&amp;$A8,Concentrado!$B$36:$B$563, "=Durango")</f>
        <v>17976</v>
      </c>
      <c r="C8" s="11">
        <f>SUMIFS(Concentrado!D$36:D$563,Concentrado!$A$36:$A$563,"="&amp;$A8,Concentrado!$B$36:$B$563, "=Durango")</f>
        <v>17080</v>
      </c>
      <c r="D8" s="11">
        <f>SUMIFS(Concentrado!E$36:E$563,Concentrado!$A$36:$A$563,"="&amp;$A8,Concentrado!$B$36:$B$563, "=Durango")</f>
        <v>46</v>
      </c>
      <c r="E8" s="11">
        <f>SUMIFS(Concentrado!F$36:F$563,Concentrado!$A$36:$A$563,"="&amp;$A8,Concentrado!$B$36:$B$563, "=Durango")</f>
        <v>0</v>
      </c>
      <c r="F8" s="11">
        <f>SUMIFS(Concentrado!G$36:G$563,Concentrado!$A$36:$A$563,"="&amp;$A8,Concentrado!$B$36:$B$563, "=Durango")</f>
        <v>35102</v>
      </c>
    </row>
    <row r="9" spans="1:6" ht="17.100000000000001" customHeight="1" x14ac:dyDescent="0.25">
      <c r="A9" s="8">
        <v>2015</v>
      </c>
      <c r="B9" s="11">
        <f>SUMIFS(Concentrado!C$36:C$563,Concentrado!$A$36:$A$563,"="&amp;$A9,Concentrado!$B$36:$B$563, "=Durango")</f>
        <v>18097</v>
      </c>
      <c r="C9" s="11">
        <f>SUMIFS(Concentrado!D$36:D$563,Concentrado!$A$36:$A$563,"="&amp;$A9,Concentrado!$B$36:$B$563, "=Durango")</f>
        <v>17202</v>
      </c>
      <c r="D9" s="11">
        <f>SUMIFS(Concentrado!E$36:E$563,Concentrado!$A$36:$A$563,"="&amp;$A9,Concentrado!$B$36:$B$563, "=Durango")</f>
        <v>21</v>
      </c>
      <c r="E9" s="11">
        <f>SUMIFS(Concentrado!F$36:F$563,Concentrado!$A$36:$A$563,"="&amp;$A9,Concentrado!$B$36:$B$563, "=Durango")</f>
        <v>0</v>
      </c>
      <c r="F9" s="11">
        <f>SUMIFS(Concentrado!G$36:G$563,Concentrado!$A$36:$A$563,"="&amp;$A9,Concentrado!$B$36:$B$563, "=Durango")</f>
        <v>35320</v>
      </c>
    </row>
    <row r="10" spans="1:6" ht="17.100000000000001" customHeight="1" x14ac:dyDescent="0.25">
      <c r="A10" s="8">
        <v>2016</v>
      </c>
      <c r="B10" s="11">
        <f>SUMIFS(Concentrado!C$36:C$563,Concentrado!$A$36:$A$563,"="&amp;$A10,Concentrado!$B$36:$B$563, "=Durango")</f>
        <v>17934</v>
      </c>
      <c r="C10" s="11">
        <f>SUMIFS(Concentrado!D$36:D$563,Concentrado!$A$36:$A$563,"="&amp;$A10,Concentrado!$B$36:$B$563, "=Durango")</f>
        <v>17008</v>
      </c>
      <c r="D10" s="11">
        <f>SUMIFS(Concentrado!E$36:E$563,Concentrado!$A$36:$A$563,"="&amp;$A10,Concentrado!$B$36:$B$563, "=Durango")</f>
        <v>7</v>
      </c>
      <c r="E10" s="11">
        <f>SUMIFS(Concentrado!F$36:F$563,Concentrado!$A$36:$A$563,"="&amp;$A10,Concentrado!$B$36:$B$563, "=Durango")</f>
        <v>0</v>
      </c>
      <c r="F10" s="11">
        <f>SUMIFS(Concentrado!G$36:G$563,Concentrado!$A$36:$A$563,"="&amp;$A10,Concentrado!$B$36:$B$563, "=Durango")</f>
        <v>34949</v>
      </c>
    </row>
    <row r="11" spans="1:6" ht="17.100000000000001" customHeight="1" x14ac:dyDescent="0.25">
      <c r="A11" s="8">
        <v>2017</v>
      </c>
      <c r="B11" s="11">
        <f>SUMIFS(Concentrado!C$36:C$563,Concentrado!$A$36:$A$563,"="&amp;$A11,Concentrado!$B$36:$B$563, "=Durango")</f>
        <v>17555</v>
      </c>
      <c r="C11" s="11">
        <f>SUMIFS(Concentrado!D$36:D$563,Concentrado!$A$36:$A$563,"="&amp;$A11,Concentrado!$B$36:$B$563, "=Durango")</f>
        <v>16709</v>
      </c>
      <c r="D11" s="11">
        <f>SUMIFS(Concentrado!E$36:E$563,Concentrado!$A$36:$A$563,"="&amp;$A11,Concentrado!$B$36:$B$563, "=Durango")</f>
        <v>2</v>
      </c>
      <c r="E11" s="11">
        <f>SUMIFS(Concentrado!F$36:F$563,Concentrado!$A$36:$A$563,"="&amp;$A11,Concentrado!$B$36:$B$563, "=Durango")</f>
        <v>0</v>
      </c>
      <c r="F11" s="11">
        <f>SUMIFS(Concentrado!G$36:G$563,Concentrado!$A$36:$A$563,"="&amp;$A11,Concentrado!$B$36:$B$563, "=Durango")</f>
        <v>34266</v>
      </c>
    </row>
    <row r="12" spans="1:6" ht="17.100000000000001" customHeight="1" x14ac:dyDescent="0.25">
      <c r="A12" s="8">
        <v>2018</v>
      </c>
      <c r="B12" s="11">
        <f>SUMIFS(Concentrado!C$36:C$563,Concentrado!$A$36:$A$563,"="&amp;$A12,Concentrado!$B$36:$B$563, "=Durango")</f>
        <v>16156</v>
      </c>
      <c r="C12" s="11">
        <f>SUMIFS(Concentrado!D$36:D$563,Concentrado!$A$36:$A$563,"="&amp;$A12,Concentrado!$B$36:$B$563, "=Durango")</f>
        <v>15649</v>
      </c>
      <c r="D12" s="11">
        <f>SUMIFS(Concentrado!E$36:E$563,Concentrado!$A$36:$A$563,"="&amp;$A12,Concentrado!$B$36:$B$563, "=Durango")</f>
        <v>9</v>
      </c>
      <c r="E12" s="11">
        <f>SUMIFS(Concentrado!F$36:F$563,Concentrado!$A$36:$A$563,"="&amp;$A12,Concentrado!$B$36:$B$563, "=Durango")</f>
        <v>0</v>
      </c>
      <c r="F12" s="11">
        <f>SUMIFS(Concentrado!G$36:G$563,Concentrado!$A$36:$A$563,"="&amp;$A12,Concentrado!$B$36:$B$563, "=Durango")</f>
        <v>31814</v>
      </c>
    </row>
    <row r="13" spans="1:6" ht="17.100000000000001" customHeight="1" x14ac:dyDescent="0.25">
      <c r="A13" s="8">
        <v>2019</v>
      </c>
      <c r="B13" s="11">
        <f>SUMIFS(Concentrado!C$36:C$563,Concentrado!$A$36:$A$563,"="&amp;$A13,Concentrado!$B$36:$B$563, "=Durango")</f>
        <v>15250</v>
      </c>
      <c r="C13" s="11">
        <f>SUMIFS(Concentrado!D$36:D$563,Concentrado!$A$36:$A$563,"="&amp;$A13,Concentrado!$B$36:$B$563, "=Durango")</f>
        <v>14744</v>
      </c>
      <c r="D13" s="11">
        <f>SUMIFS(Concentrado!E$36:E$563,Concentrado!$A$36:$A$563,"="&amp;$A13,Concentrado!$B$36:$B$563, "=Durango")</f>
        <v>12</v>
      </c>
      <c r="E13" s="11">
        <f>SUMIFS(Concentrado!F$36:F$563,Concentrado!$A$36:$A$563,"="&amp;$A13,Concentrado!$B$36:$B$563, "=Durango")</f>
        <v>0</v>
      </c>
      <c r="F13" s="11">
        <f>SUMIFS(Concentrado!G$36:G$563,Concentrado!$A$36:$A$563,"="&amp;$A13,Concentrado!$B$36:$B$563, "=Durango")</f>
        <v>30006</v>
      </c>
    </row>
    <row r="14" spans="1:6" ht="17.100000000000001" customHeight="1" x14ac:dyDescent="0.25">
      <c r="A14" s="8">
        <v>2020</v>
      </c>
      <c r="B14" s="11">
        <f>SUMIFS(Concentrado!C$36:C$563,Concentrado!$A$36:$A$563,"="&amp;$A14,Concentrado!$B$36:$B$563, "=Durango")</f>
        <v>14407</v>
      </c>
      <c r="C14" s="11">
        <f>SUMIFS(Concentrado!D$36:D$563,Concentrado!$A$36:$A$563,"="&amp;$A14,Concentrado!$B$36:$B$563, "=Durango")</f>
        <v>13869</v>
      </c>
      <c r="D14" s="11">
        <f>SUMIFS(Concentrado!E$36:E$563,Concentrado!$A$36:$A$563,"="&amp;$A14,Concentrado!$B$36:$B$563, "=Durango")</f>
        <v>5</v>
      </c>
      <c r="E14" s="11">
        <f>SUMIFS(Concentrado!F$36:F$563,Concentrado!$A$36:$A$563,"="&amp;$A14,Concentrado!$B$36:$B$563, "=Durango")</f>
        <v>4</v>
      </c>
      <c r="F14" s="11">
        <f>SUMIFS(Concentrado!G$36:G$563,Concentrado!$A$36:$A$563,"="&amp;$A14,Concentrado!$B$36:$B$563, "=Durango")</f>
        <v>28285</v>
      </c>
    </row>
    <row r="15" spans="1:6" ht="17.100000000000001" customHeight="1" x14ac:dyDescent="0.25">
      <c r="A15" s="8">
        <v>2021</v>
      </c>
      <c r="B15" s="11">
        <f>SUMIFS(Concentrado!C$36:C$563,Concentrado!$A$36:$A$563,"="&amp;$A15,Concentrado!$B$36:$B$563, "=Durango")</f>
        <v>14129</v>
      </c>
      <c r="C15" s="11">
        <f>SUMIFS(Concentrado!D$36:D$563,Concentrado!$A$36:$A$563,"="&amp;$A15,Concentrado!$B$36:$B$563, "=Durango")</f>
        <v>13476</v>
      </c>
      <c r="D15" s="11">
        <f>SUMIFS(Concentrado!E$36:E$563,Concentrado!$A$36:$A$563,"="&amp;$A15,Concentrado!$B$36:$B$563, "=Durango")</f>
        <v>6</v>
      </c>
      <c r="E15" s="11">
        <f>SUMIFS(Concentrado!F$36:F$563,Concentrado!$A$36:$A$563,"="&amp;$A15,Concentrado!$B$36:$B$563, "=Durango")</f>
        <v>0</v>
      </c>
      <c r="F15" s="11">
        <f>SUMIFS(Concentrado!G$36:G$563,Concentrado!$A$36:$A$563,"="&amp;$A15,Concentrado!$B$36:$B$563, "=Durango")</f>
        <v>27611</v>
      </c>
    </row>
    <row r="16" spans="1:6" ht="17.100000000000001" customHeight="1" x14ac:dyDescent="0.25">
      <c r="A16" s="8">
        <v>2022</v>
      </c>
      <c r="B16" s="11">
        <f>SUMIFS(Concentrado!C$36:C$563,Concentrado!$A$36:$A$563,"="&amp;$A16,Concentrado!$B$36:$B$563, "=Durango")</f>
        <v>13793</v>
      </c>
      <c r="C16" s="11">
        <f>SUMIFS(Concentrado!D$36:D$563,Concentrado!$A$36:$A$563,"="&amp;$A16,Concentrado!$B$36:$B$563, "=Durango")</f>
        <v>13220</v>
      </c>
      <c r="D16" s="11">
        <f>SUMIFS(Concentrado!E$36:E$563,Concentrado!$A$36:$A$563,"="&amp;$A16,Concentrado!$B$36:$B$563, "=Durango")</f>
        <v>7</v>
      </c>
      <c r="E16" s="11">
        <f>SUMIFS(Concentrado!F$36:F$563,Concentrado!$A$36:$A$563,"="&amp;$A16,Concentrado!$B$36:$B$563, "=Durango")</f>
        <v>0</v>
      </c>
      <c r="F16" s="11">
        <f>SUMIFS(Concentrado!G$36:G$563,Concentrado!$A$36:$A$563,"="&amp;$A16,Concentrado!$B$36:$B$563, "=Durango")</f>
        <v>27020</v>
      </c>
    </row>
    <row r="17" spans="1:6" ht="17.100000000000001" customHeight="1" x14ac:dyDescent="0.25">
      <c r="A17" s="8">
        <v>2023</v>
      </c>
      <c r="B17" s="11">
        <f>SUMIFS(Concentrado!C$36:C$563,Concentrado!$A$36:$A$563,"="&amp;$A17,Concentrado!$B$36:$B$563, "=Durango")</f>
        <v>12619</v>
      </c>
      <c r="C17" s="11">
        <f>SUMIFS(Concentrado!D$36:D$563,Concentrado!$A$36:$A$563,"="&amp;$A17,Concentrado!$B$36:$B$563, "=Durango")</f>
        <v>12002</v>
      </c>
      <c r="D17" s="11">
        <f>SUMIFS(Concentrado!E$36:E$563,Concentrado!$A$36:$A$563,"="&amp;$A17,Concentrado!$B$36:$B$563, "=Durango")</f>
        <v>2</v>
      </c>
      <c r="E17" s="11">
        <f>SUMIFS(Concentrado!F$36:F$563,Concentrado!$A$36:$A$563,"="&amp;$A17,Concentrado!$B$36:$B$563, "=Durango")</f>
        <v>0</v>
      </c>
      <c r="F17" s="11">
        <f>SUMIFS(Concentrado!G$36:G$563,Concentrado!$A$36:$A$563,"="&amp;$A17,Concentrado!$B$36:$B$563, "=Durango")</f>
        <v>24623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0" zoomScaleNormal="110" workbookViewId="0"/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7.100000000000001" customHeight="1" x14ac:dyDescent="0.25">
      <c r="A2" s="8">
        <v>2008</v>
      </c>
      <c r="B2" s="11">
        <f>SUMIFS(Concentrado!C$36:C$563,Concentrado!$A$36:$A$563,"="&amp;$A2,Concentrado!$B$36:$B$563, "=Guanajuato")</f>
        <v>59521</v>
      </c>
      <c r="C2" s="11">
        <f>SUMIFS(Concentrado!D$36:D$563,Concentrado!$A$36:$A$563,"="&amp;$A2,Concentrado!$B$36:$B$563, "=Guanajuato")</f>
        <v>57226</v>
      </c>
      <c r="D2" s="11">
        <f>SUMIFS(Concentrado!E$36:E$563,Concentrado!$A$36:$A$563,"="&amp;$A2,Concentrado!$B$36:$B$563, "=Guanajuato")</f>
        <v>67</v>
      </c>
      <c r="E2" s="11">
        <f>SUMIFS(Concentrado!F$36:F$563,Concentrado!$A$36:$A$563,"="&amp;$A2,Concentrado!$B$36:$B$563, "=Guanajuato")</f>
        <v>0</v>
      </c>
      <c r="F2" s="11">
        <f>SUMIFS(Concentrado!G$36:G$563,Concentrado!$A$36:$A$563,"="&amp;$A2,Concentrado!$B$36:$B$563, "=Guanajuato")</f>
        <v>116814</v>
      </c>
    </row>
    <row r="3" spans="1:6" ht="17.100000000000001" customHeight="1" x14ac:dyDescent="0.25">
      <c r="A3" s="8">
        <v>2009</v>
      </c>
      <c r="B3" s="11">
        <f>SUMIFS(Concentrado!C$36:C$563,Concentrado!$A$36:$A$563,"="&amp;$A3,Concentrado!$B$36:$B$563, "=Guanajuato")</f>
        <v>59657</v>
      </c>
      <c r="C3" s="11">
        <f>SUMIFS(Concentrado!D$36:D$563,Concentrado!$A$36:$A$563,"="&amp;$A3,Concentrado!$B$36:$B$563, "=Guanajuato")</f>
        <v>56737</v>
      </c>
      <c r="D3" s="11">
        <f>SUMIFS(Concentrado!E$36:E$563,Concentrado!$A$36:$A$563,"="&amp;$A3,Concentrado!$B$36:$B$563, "=Guanajuato")</f>
        <v>68</v>
      </c>
      <c r="E3" s="11">
        <f>SUMIFS(Concentrado!F$36:F$563,Concentrado!$A$36:$A$563,"="&amp;$A3,Concentrado!$B$36:$B$563, "=Guanajuato")</f>
        <v>0</v>
      </c>
      <c r="F3" s="11">
        <f>SUMIFS(Concentrado!G$36:G$563,Concentrado!$A$36:$A$563,"="&amp;$A3,Concentrado!$B$36:$B$563, "=Guanajuato")</f>
        <v>116462</v>
      </c>
    </row>
    <row r="4" spans="1:6" ht="17.100000000000001" customHeight="1" x14ac:dyDescent="0.25">
      <c r="A4" s="8">
        <v>2010</v>
      </c>
      <c r="B4" s="11">
        <f>SUMIFS(Concentrado!C$36:C$563,Concentrado!$A$36:$A$563,"="&amp;$A4,Concentrado!$B$36:$B$563, "=Guanajuato")</f>
        <v>60215</v>
      </c>
      <c r="C4" s="11">
        <f>SUMIFS(Concentrado!D$36:D$563,Concentrado!$A$36:$A$563,"="&amp;$A4,Concentrado!$B$36:$B$563, "=Guanajuato")</f>
        <v>58461</v>
      </c>
      <c r="D4" s="11">
        <f>SUMIFS(Concentrado!E$36:E$563,Concentrado!$A$36:$A$563,"="&amp;$A4,Concentrado!$B$36:$B$563, "=Guanajuato")</f>
        <v>93</v>
      </c>
      <c r="E4" s="11">
        <f>SUMIFS(Concentrado!F$36:F$563,Concentrado!$A$36:$A$563,"="&amp;$A4,Concentrado!$B$36:$B$563, "=Guanajuato")</f>
        <v>0</v>
      </c>
      <c r="F4" s="11">
        <f>SUMIFS(Concentrado!G$36:G$563,Concentrado!$A$36:$A$563,"="&amp;$A4,Concentrado!$B$36:$B$563, "=Guanajuato")</f>
        <v>118769</v>
      </c>
    </row>
    <row r="5" spans="1:6" ht="17.100000000000001" customHeight="1" x14ac:dyDescent="0.25">
      <c r="A5" s="8">
        <v>2011</v>
      </c>
      <c r="B5" s="11">
        <f>SUMIFS(Concentrado!C$36:C$563,Concentrado!$A$36:$A$563,"="&amp;$A5,Concentrado!$B$36:$B$563, "=Guanajuato")</f>
        <v>61209</v>
      </c>
      <c r="C5" s="11">
        <f>SUMIFS(Concentrado!D$36:D$563,Concentrado!$A$36:$A$563,"="&amp;$A5,Concentrado!$B$36:$B$563, "=Guanajuato")</f>
        <v>58867</v>
      </c>
      <c r="D5" s="11">
        <f>SUMIFS(Concentrado!E$36:E$563,Concentrado!$A$36:$A$563,"="&amp;$A5,Concentrado!$B$36:$B$563, "=Guanajuato")</f>
        <v>6</v>
      </c>
      <c r="E5" s="11">
        <f>SUMIFS(Concentrado!F$36:F$563,Concentrado!$A$36:$A$563,"="&amp;$A5,Concentrado!$B$36:$B$563, "=Guanajuato")</f>
        <v>0</v>
      </c>
      <c r="F5" s="11">
        <f>SUMIFS(Concentrado!G$36:G$563,Concentrado!$A$36:$A$563,"="&amp;$A5,Concentrado!$B$36:$B$563, "=Guanajuato")</f>
        <v>120082</v>
      </c>
    </row>
    <row r="6" spans="1:6" ht="17.100000000000001" customHeight="1" x14ac:dyDescent="0.25">
      <c r="A6" s="8">
        <v>2012</v>
      </c>
      <c r="B6" s="11">
        <f>SUMIFS(Concentrado!C$36:C$563,Concentrado!$A$36:$A$563,"="&amp;$A6,Concentrado!$B$36:$B$563, "=Guanajuato")</f>
        <v>61472</v>
      </c>
      <c r="C6" s="11">
        <f>SUMIFS(Concentrado!D$36:D$563,Concentrado!$A$36:$A$563,"="&amp;$A6,Concentrado!$B$36:$B$563, "=Guanajuato")</f>
        <v>59128</v>
      </c>
      <c r="D6" s="11">
        <f>SUMIFS(Concentrado!E$36:E$563,Concentrado!$A$36:$A$563,"="&amp;$A6,Concentrado!$B$36:$B$563, "=Guanajuato")</f>
        <v>9</v>
      </c>
      <c r="E6" s="11">
        <f>SUMIFS(Concentrado!F$36:F$563,Concentrado!$A$36:$A$563,"="&amp;$A6,Concentrado!$B$36:$B$563, "=Guanajuato")</f>
        <v>0</v>
      </c>
      <c r="F6" s="11">
        <f>SUMIFS(Concentrado!G$36:G$563,Concentrado!$A$36:$A$563,"="&amp;$A6,Concentrado!$B$36:$B$563, "=Guanajuato")</f>
        <v>120609</v>
      </c>
    </row>
    <row r="7" spans="1:6" ht="17.100000000000001" customHeight="1" x14ac:dyDescent="0.25">
      <c r="A7" s="8">
        <v>2013</v>
      </c>
      <c r="B7" s="11">
        <f>SUMIFS(Concentrado!C$36:C$563,Concentrado!$A$36:$A$563,"="&amp;$A7,Concentrado!$B$36:$B$563, "=Guanajuato")</f>
        <v>59707</v>
      </c>
      <c r="C7" s="11">
        <f>SUMIFS(Concentrado!D$36:D$563,Concentrado!$A$36:$A$563,"="&amp;$A7,Concentrado!$B$36:$B$563, "=Guanajuato")</f>
        <v>57702</v>
      </c>
      <c r="D7" s="11">
        <f>SUMIFS(Concentrado!E$36:E$563,Concentrado!$A$36:$A$563,"="&amp;$A7,Concentrado!$B$36:$B$563, "=Guanajuato")</f>
        <v>16</v>
      </c>
      <c r="E7" s="11">
        <f>SUMIFS(Concentrado!F$36:F$563,Concentrado!$A$36:$A$563,"="&amp;$A7,Concentrado!$B$36:$B$563, "=Guanajuato")</f>
        <v>0</v>
      </c>
      <c r="F7" s="11">
        <f>SUMIFS(Concentrado!G$36:G$563,Concentrado!$A$36:$A$563,"="&amp;$A7,Concentrado!$B$36:$B$563, "=Guanajuato")</f>
        <v>117425</v>
      </c>
    </row>
    <row r="8" spans="1:6" ht="17.100000000000001" customHeight="1" x14ac:dyDescent="0.25">
      <c r="A8" s="8">
        <v>2014</v>
      </c>
      <c r="B8" s="11">
        <f>SUMIFS(Concentrado!C$36:C$563,Concentrado!$A$36:$A$563,"="&amp;$A8,Concentrado!$B$36:$B$563, "=Guanajuato")</f>
        <v>59271</v>
      </c>
      <c r="C8" s="11">
        <f>SUMIFS(Concentrado!D$36:D$563,Concentrado!$A$36:$A$563,"="&amp;$A8,Concentrado!$B$36:$B$563, "=Guanajuato")</f>
        <v>56360</v>
      </c>
      <c r="D8" s="11">
        <f>SUMIFS(Concentrado!E$36:E$563,Concentrado!$A$36:$A$563,"="&amp;$A8,Concentrado!$B$36:$B$563, "=Guanajuato")</f>
        <v>7</v>
      </c>
      <c r="E8" s="11">
        <f>SUMIFS(Concentrado!F$36:F$563,Concentrado!$A$36:$A$563,"="&amp;$A8,Concentrado!$B$36:$B$563, "=Guanajuato")</f>
        <v>0</v>
      </c>
      <c r="F8" s="11">
        <f>SUMIFS(Concentrado!G$36:G$563,Concentrado!$A$36:$A$563,"="&amp;$A8,Concentrado!$B$36:$B$563, "=Guanajuato")</f>
        <v>115638</v>
      </c>
    </row>
    <row r="9" spans="1:6" ht="17.100000000000001" customHeight="1" x14ac:dyDescent="0.25">
      <c r="A9" s="8">
        <v>2015</v>
      </c>
      <c r="B9" s="11">
        <f>SUMIFS(Concentrado!C$36:C$563,Concentrado!$A$36:$A$563,"="&amp;$A9,Concentrado!$B$36:$B$563, "=Guanajuato")</f>
        <v>58683</v>
      </c>
      <c r="C9" s="11">
        <f>SUMIFS(Concentrado!D$36:D$563,Concentrado!$A$36:$A$563,"="&amp;$A9,Concentrado!$B$36:$B$563, "=Guanajuato")</f>
        <v>56713</v>
      </c>
      <c r="D9" s="11">
        <f>SUMIFS(Concentrado!E$36:E$563,Concentrado!$A$36:$A$563,"="&amp;$A9,Concentrado!$B$36:$B$563, "=Guanajuato")</f>
        <v>9</v>
      </c>
      <c r="E9" s="11">
        <f>SUMIFS(Concentrado!F$36:F$563,Concentrado!$A$36:$A$563,"="&amp;$A9,Concentrado!$B$36:$B$563, "=Guanajuato")</f>
        <v>0</v>
      </c>
      <c r="F9" s="11">
        <f>SUMIFS(Concentrado!G$36:G$563,Concentrado!$A$36:$A$563,"="&amp;$A9,Concentrado!$B$36:$B$563, "=Guanajuato")</f>
        <v>115405</v>
      </c>
    </row>
    <row r="10" spans="1:6" ht="17.100000000000001" customHeight="1" x14ac:dyDescent="0.25">
      <c r="A10" s="8">
        <v>2016</v>
      </c>
      <c r="B10" s="11">
        <f>SUMIFS(Concentrado!C$36:C$563,Concentrado!$A$36:$A$563,"="&amp;$A10,Concentrado!$B$36:$B$563, "=Guanajuato")</f>
        <v>58266</v>
      </c>
      <c r="C10" s="11">
        <f>SUMIFS(Concentrado!D$36:D$563,Concentrado!$A$36:$A$563,"="&amp;$A10,Concentrado!$B$36:$B$563, "=Guanajuato")</f>
        <v>56039</v>
      </c>
      <c r="D10" s="11">
        <f>SUMIFS(Concentrado!E$36:E$563,Concentrado!$A$36:$A$563,"="&amp;$A10,Concentrado!$B$36:$B$563, "=Guanajuato")</f>
        <v>7</v>
      </c>
      <c r="E10" s="11">
        <f>SUMIFS(Concentrado!F$36:F$563,Concentrado!$A$36:$A$563,"="&amp;$A10,Concentrado!$B$36:$B$563, "=Guanajuato")</f>
        <v>0</v>
      </c>
      <c r="F10" s="11">
        <f>SUMIFS(Concentrado!G$36:G$563,Concentrado!$A$36:$A$563,"="&amp;$A10,Concentrado!$B$36:$B$563, "=Guanajuato")</f>
        <v>114312</v>
      </c>
    </row>
    <row r="11" spans="1:6" ht="17.100000000000001" customHeight="1" x14ac:dyDescent="0.25">
      <c r="A11" s="8">
        <v>2017</v>
      </c>
      <c r="B11" s="11">
        <f>SUMIFS(Concentrado!C$36:C$563,Concentrado!$A$36:$A$563,"="&amp;$A11,Concentrado!$B$36:$B$563, "=Guanajuato")</f>
        <v>58808</v>
      </c>
      <c r="C11" s="11">
        <f>SUMIFS(Concentrado!D$36:D$563,Concentrado!$A$36:$A$563,"="&amp;$A11,Concentrado!$B$36:$B$563, "=Guanajuato")</f>
        <v>57015</v>
      </c>
      <c r="D11" s="11">
        <f>SUMIFS(Concentrado!E$36:E$563,Concentrado!$A$36:$A$563,"="&amp;$A11,Concentrado!$B$36:$B$563, "=Guanajuato")</f>
        <v>14</v>
      </c>
      <c r="E11" s="11">
        <f>SUMIFS(Concentrado!F$36:F$563,Concentrado!$A$36:$A$563,"="&amp;$A11,Concentrado!$B$36:$B$563, "=Guanajuato")</f>
        <v>0</v>
      </c>
      <c r="F11" s="11">
        <f>SUMIFS(Concentrado!G$36:G$563,Concentrado!$A$36:$A$563,"="&amp;$A11,Concentrado!$B$36:$B$563, "=Guanajuato")</f>
        <v>115837</v>
      </c>
    </row>
    <row r="12" spans="1:6" ht="17.100000000000001" customHeight="1" x14ac:dyDescent="0.25">
      <c r="A12" s="8">
        <v>2018</v>
      </c>
      <c r="B12" s="11">
        <f>SUMIFS(Concentrado!C$36:C$563,Concentrado!$A$36:$A$563,"="&amp;$A12,Concentrado!$B$36:$B$563, "=Guanajuato")</f>
        <v>56669</v>
      </c>
      <c r="C12" s="11">
        <f>SUMIFS(Concentrado!D$36:D$563,Concentrado!$A$36:$A$563,"="&amp;$A12,Concentrado!$B$36:$B$563, "=Guanajuato")</f>
        <v>54136</v>
      </c>
      <c r="D12" s="11">
        <f>SUMIFS(Concentrado!E$36:E$563,Concentrado!$A$36:$A$563,"="&amp;$A12,Concentrado!$B$36:$B$563, "=Guanajuato")</f>
        <v>16</v>
      </c>
      <c r="E12" s="11">
        <f>SUMIFS(Concentrado!F$36:F$563,Concentrado!$A$36:$A$563,"="&amp;$A12,Concentrado!$B$36:$B$563, "=Guanajuato")</f>
        <v>0</v>
      </c>
      <c r="F12" s="11">
        <f>SUMIFS(Concentrado!G$36:G$563,Concentrado!$A$36:$A$563,"="&amp;$A12,Concentrado!$B$36:$B$563, "=Guanajuato")</f>
        <v>110821</v>
      </c>
    </row>
    <row r="13" spans="1:6" ht="17.100000000000001" customHeight="1" x14ac:dyDescent="0.25">
      <c r="A13" s="8">
        <v>2019</v>
      </c>
      <c r="B13" s="11">
        <f>SUMIFS(Concentrado!C$36:C$563,Concentrado!$A$36:$A$563,"="&amp;$A13,Concentrado!$B$36:$B$563, "=Guanajuato")</f>
        <v>53558</v>
      </c>
      <c r="C13" s="11">
        <f>SUMIFS(Concentrado!D$36:D$563,Concentrado!$A$36:$A$563,"="&amp;$A13,Concentrado!$B$36:$B$563, "=Guanajuato")</f>
        <v>51458</v>
      </c>
      <c r="D13" s="11">
        <f>SUMIFS(Concentrado!E$36:E$563,Concentrado!$A$36:$A$563,"="&amp;$A13,Concentrado!$B$36:$B$563, "=Guanajuato")</f>
        <v>11</v>
      </c>
      <c r="E13" s="11">
        <f>SUMIFS(Concentrado!F$36:F$563,Concentrado!$A$36:$A$563,"="&amp;$A13,Concentrado!$B$36:$B$563, "=Guanajuato")</f>
        <v>0</v>
      </c>
      <c r="F13" s="11">
        <f>SUMIFS(Concentrado!G$36:G$563,Concentrado!$A$36:$A$563,"="&amp;$A13,Concentrado!$B$36:$B$563, "=Guanajuato")</f>
        <v>105027</v>
      </c>
    </row>
    <row r="14" spans="1:6" ht="17.100000000000001" customHeight="1" x14ac:dyDescent="0.25">
      <c r="A14" s="8">
        <v>2020</v>
      </c>
      <c r="B14" s="11">
        <f>SUMIFS(Concentrado!C$36:C$563,Concentrado!$A$36:$A$563,"="&amp;$A14,Concentrado!$B$36:$B$563, "=Guanajuato")</f>
        <v>49352</v>
      </c>
      <c r="C14" s="11">
        <f>SUMIFS(Concentrado!D$36:D$563,Concentrado!$A$36:$A$563,"="&amp;$A14,Concentrado!$B$36:$B$563, "=Guanajuato")</f>
        <v>47825</v>
      </c>
      <c r="D14" s="11">
        <f>SUMIFS(Concentrado!E$36:E$563,Concentrado!$A$36:$A$563,"="&amp;$A14,Concentrado!$B$36:$B$563, "=Guanajuato")</f>
        <v>5</v>
      </c>
      <c r="E14" s="11">
        <f>SUMIFS(Concentrado!F$36:F$563,Concentrado!$A$36:$A$563,"="&amp;$A14,Concentrado!$B$36:$B$563, "=Guanajuato")</f>
        <v>19</v>
      </c>
      <c r="F14" s="11">
        <f>SUMIFS(Concentrado!G$36:G$563,Concentrado!$A$36:$A$563,"="&amp;$A14,Concentrado!$B$36:$B$563, "=Guanajuato")</f>
        <v>97201</v>
      </c>
    </row>
    <row r="15" spans="1:6" ht="17.100000000000001" customHeight="1" x14ac:dyDescent="0.25">
      <c r="A15" s="8">
        <v>2021</v>
      </c>
      <c r="B15" s="11">
        <f>SUMIFS(Concentrado!C$36:C$563,Concentrado!$A$36:$A$563,"="&amp;$A15,Concentrado!$B$36:$B$563, "=Guanajuato")</f>
        <v>45990</v>
      </c>
      <c r="C15" s="11">
        <f>SUMIFS(Concentrado!D$36:D$563,Concentrado!$A$36:$A$563,"="&amp;$A15,Concentrado!$B$36:$B$563, "=Guanajuato")</f>
        <v>44290</v>
      </c>
      <c r="D15" s="11">
        <f>SUMIFS(Concentrado!E$36:E$563,Concentrado!$A$36:$A$563,"="&amp;$A15,Concentrado!$B$36:$B$563, "=Guanajuato")</f>
        <v>40</v>
      </c>
      <c r="E15" s="11">
        <f>SUMIFS(Concentrado!F$36:F$563,Concentrado!$A$36:$A$563,"="&amp;$A15,Concentrado!$B$36:$B$563, "=Guanajuato")</f>
        <v>0</v>
      </c>
      <c r="F15" s="11">
        <f>SUMIFS(Concentrado!G$36:G$563,Concentrado!$A$36:$A$563,"="&amp;$A15,Concentrado!$B$36:$B$563, "=Guanajuato")</f>
        <v>90320</v>
      </c>
    </row>
    <row r="16" spans="1:6" ht="17.100000000000001" customHeight="1" x14ac:dyDescent="0.25">
      <c r="A16" s="8">
        <v>2022</v>
      </c>
      <c r="B16" s="11">
        <f>SUMIFS(Concentrado!C$36:C$563,Concentrado!$A$36:$A$563,"="&amp;$A16,Concentrado!$B$36:$B$563, "=Guanajuato")</f>
        <v>44960</v>
      </c>
      <c r="C16" s="11">
        <f>SUMIFS(Concentrado!D$36:D$563,Concentrado!$A$36:$A$563,"="&amp;$A16,Concentrado!$B$36:$B$563, "=Guanajuato")</f>
        <v>43557</v>
      </c>
      <c r="D16" s="11">
        <f>SUMIFS(Concentrado!E$36:E$563,Concentrado!$A$36:$A$563,"="&amp;$A16,Concentrado!$B$36:$B$563, "=Guanajuato")</f>
        <v>14</v>
      </c>
      <c r="E16" s="11">
        <f>SUMIFS(Concentrado!F$36:F$563,Concentrado!$A$36:$A$563,"="&amp;$A16,Concentrado!$B$36:$B$563, "=Guanajuato")</f>
        <v>0</v>
      </c>
      <c r="F16" s="11">
        <f>SUMIFS(Concentrado!G$36:G$563,Concentrado!$A$36:$A$563,"="&amp;$A16,Concentrado!$B$36:$B$563, "=Guanajuato")</f>
        <v>88531</v>
      </c>
    </row>
    <row r="17" spans="1:6" ht="17.100000000000001" customHeight="1" x14ac:dyDescent="0.25">
      <c r="A17" s="8">
        <v>2023</v>
      </c>
      <c r="B17" s="11">
        <f>SUMIFS(Concentrado!C$36:C$563,Concentrado!$A$36:$A$563,"="&amp;$A17,Concentrado!$B$36:$B$563, "=Guanajuato")</f>
        <v>42101</v>
      </c>
      <c r="C17" s="11">
        <f>SUMIFS(Concentrado!D$36:D$563,Concentrado!$A$36:$A$563,"="&amp;$A17,Concentrado!$B$36:$B$563, "=Guanajuato")</f>
        <v>40821</v>
      </c>
      <c r="D17" s="11">
        <f>SUMIFS(Concentrado!E$36:E$563,Concentrado!$A$36:$A$563,"="&amp;$A17,Concentrado!$B$36:$B$563, "=Guanajuato")</f>
        <v>20</v>
      </c>
      <c r="E17" s="11">
        <f>SUMIFS(Concentrado!F$36:F$563,Concentrado!$A$36:$A$563,"="&amp;$A17,Concentrado!$B$36:$B$563, "=Guanajuato")</f>
        <v>0</v>
      </c>
      <c r="F17" s="11">
        <f>SUMIFS(Concentrado!G$36:G$563,Concentrado!$A$36:$A$563,"="&amp;$A17,Concentrado!$B$36:$B$563, "=Guanajuato")</f>
        <v>82942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0" zoomScaleNormal="110" workbookViewId="0"/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7.100000000000001" customHeight="1" x14ac:dyDescent="0.25">
      <c r="A2" s="8">
        <v>2008</v>
      </c>
      <c r="B2" s="11">
        <f>SUMIFS(Concentrado!C$36:C$563,Concentrado!$A$36:$A$563,"="&amp;$A2,Concentrado!$B$36:$B$563, "=Guerrero")</f>
        <v>23460</v>
      </c>
      <c r="C2" s="11">
        <f>SUMIFS(Concentrado!D$36:D$563,Concentrado!$A$36:$A$563,"="&amp;$A2,Concentrado!$B$36:$B$563, "=Guerrero")</f>
        <v>22264</v>
      </c>
      <c r="D2" s="11">
        <f>SUMIFS(Concentrado!E$36:E$563,Concentrado!$A$36:$A$563,"="&amp;$A2,Concentrado!$B$36:$B$563, "=Guerrero")</f>
        <v>68</v>
      </c>
      <c r="E2" s="11">
        <f>SUMIFS(Concentrado!F$36:F$563,Concentrado!$A$36:$A$563,"="&amp;$A2,Concentrado!$B$36:$B$563, "=Guerrero")</f>
        <v>0</v>
      </c>
      <c r="F2" s="11">
        <f>SUMIFS(Concentrado!G$36:G$563,Concentrado!$A$36:$A$563,"="&amp;$A2,Concentrado!$B$36:$B$563, "=Guerrero")</f>
        <v>45792</v>
      </c>
    </row>
    <row r="3" spans="1:6" ht="17.100000000000001" customHeight="1" x14ac:dyDescent="0.25">
      <c r="A3" s="8">
        <v>2009</v>
      </c>
      <c r="B3" s="11">
        <f>SUMIFS(Concentrado!C$36:C$563,Concentrado!$A$36:$A$563,"="&amp;$A3,Concentrado!$B$36:$B$563, "=Guerrero")</f>
        <v>27867</v>
      </c>
      <c r="C3" s="11">
        <f>SUMIFS(Concentrado!D$36:D$563,Concentrado!$A$36:$A$563,"="&amp;$A3,Concentrado!$B$36:$B$563, "=Guerrero")</f>
        <v>26030</v>
      </c>
      <c r="D3" s="11">
        <f>SUMIFS(Concentrado!E$36:E$563,Concentrado!$A$36:$A$563,"="&amp;$A3,Concentrado!$B$36:$B$563, "=Guerrero")</f>
        <v>52</v>
      </c>
      <c r="E3" s="11">
        <f>SUMIFS(Concentrado!F$36:F$563,Concentrado!$A$36:$A$563,"="&amp;$A3,Concentrado!$B$36:$B$563, "=Guerrero")</f>
        <v>0</v>
      </c>
      <c r="F3" s="11">
        <f>SUMIFS(Concentrado!G$36:G$563,Concentrado!$A$36:$A$563,"="&amp;$A3,Concentrado!$B$36:$B$563, "=Guerrero")</f>
        <v>53949</v>
      </c>
    </row>
    <row r="4" spans="1:6" ht="17.100000000000001" customHeight="1" x14ac:dyDescent="0.25">
      <c r="A4" s="8">
        <v>2010</v>
      </c>
      <c r="B4" s="11">
        <f>SUMIFS(Concentrado!C$36:C$563,Concentrado!$A$36:$A$563,"="&amp;$A4,Concentrado!$B$36:$B$563, "=Guerrero")</f>
        <v>28388</v>
      </c>
      <c r="C4" s="11">
        <f>SUMIFS(Concentrado!D$36:D$563,Concentrado!$A$36:$A$563,"="&amp;$A4,Concentrado!$B$36:$B$563, "=Guerrero")</f>
        <v>26965</v>
      </c>
      <c r="D4" s="11">
        <f>SUMIFS(Concentrado!E$36:E$563,Concentrado!$A$36:$A$563,"="&amp;$A4,Concentrado!$B$36:$B$563, "=Guerrero")</f>
        <v>58</v>
      </c>
      <c r="E4" s="11">
        <f>SUMIFS(Concentrado!F$36:F$563,Concentrado!$A$36:$A$563,"="&amp;$A4,Concentrado!$B$36:$B$563, "=Guerrero")</f>
        <v>0</v>
      </c>
      <c r="F4" s="11">
        <f>SUMIFS(Concentrado!G$36:G$563,Concentrado!$A$36:$A$563,"="&amp;$A4,Concentrado!$B$36:$B$563, "=Guerrero")</f>
        <v>55411</v>
      </c>
    </row>
    <row r="5" spans="1:6" ht="17.100000000000001" customHeight="1" x14ac:dyDescent="0.25">
      <c r="A5" s="8">
        <v>2011</v>
      </c>
      <c r="B5" s="11">
        <f>SUMIFS(Concentrado!C$36:C$563,Concentrado!$A$36:$A$563,"="&amp;$A5,Concentrado!$B$36:$B$563, "=Guerrero")</f>
        <v>31332</v>
      </c>
      <c r="C5" s="11">
        <f>SUMIFS(Concentrado!D$36:D$563,Concentrado!$A$36:$A$563,"="&amp;$A5,Concentrado!$B$36:$B$563, "=Guerrero")</f>
        <v>30381</v>
      </c>
      <c r="D5" s="11">
        <f>SUMIFS(Concentrado!E$36:E$563,Concentrado!$A$36:$A$563,"="&amp;$A5,Concentrado!$B$36:$B$563, "=Guerrero")</f>
        <v>153</v>
      </c>
      <c r="E5" s="11">
        <f>SUMIFS(Concentrado!F$36:F$563,Concentrado!$A$36:$A$563,"="&amp;$A5,Concentrado!$B$36:$B$563, "=Guerrero")</f>
        <v>0</v>
      </c>
      <c r="F5" s="11">
        <f>SUMIFS(Concentrado!G$36:G$563,Concentrado!$A$36:$A$563,"="&amp;$A5,Concentrado!$B$36:$B$563, "=Guerrero")</f>
        <v>61866</v>
      </c>
    </row>
    <row r="6" spans="1:6" ht="17.100000000000001" customHeight="1" x14ac:dyDescent="0.25">
      <c r="A6" s="8">
        <v>2012</v>
      </c>
      <c r="B6" s="11">
        <f>SUMIFS(Concentrado!C$36:C$563,Concentrado!$A$36:$A$563,"="&amp;$A6,Concentrado!$B$36:$B$563, "=Guerrero")</f>
        <v>32730</v>
      </c>
      <c r="C6" s="11">
        <f>SUMIFS(Concentrado!D$36:D$563,Concentrado!$A$36:$A$563,"="&amp;$A6,Concentrado!$B$36:$B$563, "=Guerrero")</f>
        <v>31327</v>
      </c>
      <c r="D6" s="11">
        <f>SUMIFS(Concentrado!E$36:E$563,Concentrado!$A$36:$A$563,"="&amp;$A6,Concentrado!$B$36:$B$563, "=Guerrero")</f>
        <v>96</v>
      </c>
      <c r="E6" s="11">
        <f>SUMIFS(Concentrado!F$36:F$563,Concentrado!$A$36:$A$563,"="&amp;$A6,Concentrado!$B$36:$B$563, "=Guerrero")</f>
        <v>0</v>
      </c>
      <c r="F6" s="11">
        <f>SUMIFS(Concentrado!G$36:G$563,Concentrado!$A$36:$A$563,"="&amp;$A6,Concentrado!$B$36:$B$563, "=Guerrero")</f>
        <v>64153</v>
      </c>
    </row>
    <row r="7" spans="1:6" ht="17.100000000000001" customHeight="1" x14ac:dyDescent="0.25">
      <c r="A7" s="8">
        <v>2013</v>
      </c>
      <c r="B7" s="11">
        <f>SUMIFS(Concentrado!C$36:C$563,Concentrado!$A$36:$A$563,"="&amp;$A7,Concentrado!$B$36:$B$563, "=Guerrero")</f>
        <v>33291</v>
      </c>
      <c r="C7" s="11">
        <f>SUMIFS(Concentrado!D$36:D$563,Concentrado!$A$36:$A$563,"="&amp;$A7,Concentrado!$B$36:$B$563, "=Guerrero")</f>
        <v>32354</v>
      </c>
      <c r="D7" s="11">
        <f>SUMIFS(Concentrado!E$36:E$563,Concentrado!$A$36:$A$563,"="&amp;$A7,Concentrado!$B$36:$B$563, "=Guerrero")</f>
        <v>138</v>
      </c>
      <c r="E7" s="11">
        <f>SUMIFS(Concentrado!F$36:F$563,Concentrado!$A$36:$A$563,"="&amp;$A7,Concentrado!$B$36:$B$563, "=Guerrero")</f>
        <v>0</v>
      </c>
      <c r="F7" s="11">
        <f>SUMIFS(Concentrado!G$36:G$563,Concentrado!$A$36:$A$563,"="&amp;$A7,Concentrado!$B$36:$B$563, "=Guerrero")</f>
        <v>65783</v>
      </c>
    </row>
    <row r="8" spans="1:6" ht="17.100000000000001" customHeight="1" x14ac:dyDescent="0.25">
      <c r="A8" s="8">
        <v>2014</v>
      </c>
      <c r="B8" s="11">
        <f>SUMIFS(Concentrado!C$36:C$563,Concentrado!$A$36:$A$563,"="&amp;$A8,Concentrado!$B$36:$B$563, "=Guerrero")</f>
        <v>33612</v>
      </c>
      <c r="C8" s="11">
        <f>SUMIFS(Concentrado!D$36:D$563,Concentrado!$A$36:$A$563,"="&amp;$A8,Concentrado!$B$36:$B$563, "=Guerrero")</f>
        <v>31923</v>
      </c>
      <c r="D8" s="11">
        <f>SUMIFS(Concentrado!E$36:E$563,Concentrado!$A$36:$A$563,"="&amp;$A8,Concentrado!$B$36:$B$563, "=Guerrero")</f>
        <v>98</v>
      </c>
      <c r="E8" s="11">
        <f>SUMIFS(Concentrado!F$36:F$563,Concentrado!$A$36:$A$563,"="&amp;$A8,Concentrado!$B$36:$B$563, "=Guerrero")</f>
        <v>0</v>
      </c>
      <c r="F8" s="11">
        <f>SUMIFS(Concentrado!G$36:G$563,Concentrado!$A$36:$A$563,"="&amp;$A8,Concentrado!$B$36:$B$563, "=Guerrero")</f>
        <v>65633</v>
      </c>
    </row>
    <row r="9" spans="1:6" ht="17.100000000000001" customHeight="1" x14ac:dyDescent="0.25">
      <c r="A9" s="8">
        <v>2015</v>
      </c>
      <c r="B9" s="11">
        <f>SUMIFS(Concentrado!C$36:C$563,Concentrado!$A$36:$A$563,"="&amp;$A9,Concentrado!$B$36:$B$563, "=Guerrero")</f>
        <v>32930</v>
      </c>
      <c r="C9" s="11">
        <f>SUMIFS(Concentrado!D$36:D$563,Concentrado!$A$36:$A$563,"="&amp;$A9,Concentrado!$B$36:$B$563, "=Guerrero")</f>
        <v>31263</v>
      </c>
      <c r="D9" s="11">
        <f>SUMIFS(Concentrado!E$36:E$563,Concentrado!$A$36:$A$563,"="&amp;$A9,Concentrado!$B$36:$B$563, "=Guerrero")</f>
        <v>91</v>
      </c>
      <c r="E9" s="11">
        <f>SUMIFS(Concentrado!F$36:F$563,Concentrado!$A$36:$A$563,"="&amp;$A9,Concentrado!$B$36:$B$563, "=Guerrero")</f>
        <v>0</v>
      </c>
      <c r="F9" s="11">
        <f>SUMIFS(Concentrado!G$36:G$563,Concentrado!$A$36:$A$563,"="&amp;$A9,Concentrado!$B$36:$B$563, "=Guerrero")</f>
        <v>64284</v>
      </c>
    </row>
    <row r="10" spans="1:6" ht="17.100000000000001" customHeight="1" x14ac:dyDescent="0.25">
      <c r="A10" s="8">
        <v>2016</v>
      </c>
      <c r="B10" s="11">
        <f>SUMIFS(Concentrado!C$36:C$563,Concentrado!$A$36:$A$563,"="&amp;$A10,Concentrado!$B$36:$B$563, "=Guerrero")</f>
        <v>31719</v>
      </c>
      <c r="C10" s="11">
        <f>SUMIFS(Concentrado!D$36:D$563,Concentrado!$A$36:$A$563,"="&amp;$A10,Concentrado!$B$36:$B$563, "=Guerrero")</f>
        <v>30752</v>
      </c>
      <c r="D10" s="11">
        <f>SUMIFS(Concentrado!E$36:E$563,Concentrado!$A$36:$A$563,"="&amp;$A10,Concentrado!$B$36:$B$563, "=Guerrero")</f>
        <v>156</v>
      </c>
      <c r="E10" s="11">
        <f>SUMIFS(Concentrado!F$36:F$563,Concentrado!$A$36:$A$563,"="&amp;$A10,Concentrado!$B$36:$B$563, "=Guerrero")</f>
        <v>0</v>
      </c>
      <c r="F10" s="11">
        <f>SUMIFS(Concentrado!G$36:G$563,Concentrado!$A$36:$A$563,"="&amp;$A10,Concentrado!$B$36:$B$563, "=Guerrero")</f>
        <v>62627</v>
      </c>
    </row>
    <row r="11" spans="1:6" ht="17.100000000000001" customHeight="1" x14ac:dyDescent="0.25">
      <c r="A11" s="8">
        <v>2017</v>
      </c>
      <c r="B11" s="11">
        <f>SUMIFS(Concentrado!C$36:C$563,Concentrado!$A$36:$A$563,"="&amp;$A11,Concentrado!$B$36:$B$563, "=Guerrero")</f>
        <v>31242</v>
      </c>
      <c r="C11" s="11">
        <f>SUMIFS(Concentrado!D$36:D$563,Concentrado!$A$36:$A$563,"="&amp;$A11,Concentrado!$B$36:$B$563, "=Guerrero")</f>
        <v>29891</v>
      </c>
      <c r="D11" s="11">
        <f>SUMIFS(Concentrado!E$36:E$563,Concentrado!$A$36:$A$563,"="&amp;$A11,Concentrado!$B$36:$B$563, "=Guerrero")</f>
        <v>214</v>
      </c>
      <c r="E11" s="11">
        <f>SUMIFS(Concentrado!F$36:F$563,Concentrado!$A$36:$A$563,"="&amp;$A11,Concentrado!$B$36:$B$563, "=Guerrero")</f>
        <v>0</v>
      </c>
      <c r="F11" s="11">
        <f>SUMIFS(Concentrado!G$36:G$563,Concentrado!$A$36:$A$563,"="&amp;$A11,Concentrado!$B$36:$B$563, "=Guerrero")</f>
        <v>61347</v>
      </c>
    </row>
    <row r="12" spans="1:6" ht="17.100000000000001" customHeight="1" x14ac:dyDescent="0.25">
      <c r="A12" s="8">
        <v>2018</v>
      </c>
      <c r="B12" s="11">
        <f>SUMIFS(Concentrado!C$36:C$563,Concentrado!$A$36:$A$563,"="&amp;$A12,Concentrado!$B$36:$B$563, "=Guerrero")</f>
        <v>30843</v>
      </c>
      <c r="C12" s="11">
        <f>SUMIFS(Concentrado!D$36:D$563,Concentrado!$A$36:$A$563,"="&amp;$A12,Concentrado!$B$36:$B$563, "=Guerrero")</f>
        <v>29432</v>
      </c>
      <c r="D12" s="11">
        <f>SUMIFS(Concentrado!E$36:E$563,Concentrado!$A$36:$A$563,"="&amp;$A12,Concentrado!$B$36:$B$563, "=Guerrero")</f>
        <v>147</v>
      </c>
      <c r="E12" s="11">
        <f>SUMIFS(Concentrado!F$36:F$563,Concentrado!$A$36:$A$563,"="&amp;$A12,Concentrado!$B$36:$B$563, "=Guerrero")</f>
        <v>0</v>
      </c>
      <c r="F12" s="11">
        <f>SUMIFS(Concentrado!G$36:G$563,Concentrado!$A$36:$A$563,"="&amp;$A12,Concentrado!$B$36:$B$563, "=Guerrero")</f>
        <v>60422</v>
      </c>
    </row>
    <row r="13" spans="1:6" ht="17.100000000000001" customHeight="1" x14ac:dyDescent="0.25">
      <c r="A13" s="8">
        <v>2019</v>
      </c>
      <c r="B13" s="11">
        <f>SUMIFS(Concentrado!C$36:C$563,Concentrado!$A$36:$A$563,"="&amp;$A13,Concentrado!$B$36:$B$563, "=Guerrero")</f>
        <v>29430</v>
      </c>
      <c r="C13" s="11">
        <f>SUMIFS(Concentrado!D$36:D$563,Concentrado!$A$36:$A$563,"="&amp;$A13,Concentrado!$B$36:$B$563, "=Guerrero")</f>
        <v>28154</v>
      </c>
      <c r="D13" s="11">
        <f>SUMIFS(Concentrado!E$36:E$563,Concentrado!$A$36:$A$563,"="&amp;$A13,Concentrado!$B$36:$B$563, "=Guerrero")</f>
        <v>158</v>
      </c>
      <c r="E13" s="11">
        <f>SUMIFS(Concentrado!F$36:F$563,Concentrado!$A$36:$A$563,"="&amp;$A13,Concentrado!$B$36:$B$563, "=Guerrero")</f>
        <v>0</v>
      </c>
      <c r="F13" s="11">
        <f>SUMIFS(Concentrado!G$36:G$563,Concentrado!$A$36:$A$563,"="&amp;$A13,Concentrado!$B$36:$B$563, "=Guerrero")</f>
        <v>57742</v>
      </c>
    </row>
    <row r="14" spans="1:6" ht="17.100000000000001" customHeight="1" x14ac:dyDescent="0.25">
      <c r="A14" s="8">
        <v>2020</v>
      </c>
      <c r="B14" s="11">
        <f>SUMIFS(Concentrado!C$36:C$563,Concentrado!$A$36:$A$563,"="&amp;$A14,Concentrado!$B$36:$B$563, "=Guerrero")</f>
        <v>26591</v>
      </c>
      <c r="C14" s="11">
        <f>SUMIFS(Concentrado!D$36:D$563,Concentrado!$A$36:$A$563,"="&amp;$A14,Concentrado!$B$36:$B$563, "=Guerrero")</f>
        <v>25723</v>
      </c>
      <c r="D14" s="11">
        <f>SUMIFS(Concentrado!E$36:E$563,Concentrado!$A$36:$A$563,"="&amp;$A14,Concentrado!$B$36:$B$563, "=Guerrero")</f>
        <v>144</v>
      </c>
      <c r="E14" s="11">
        <f>SUMIFS(Concentrado!F$36:F$563,Concentrado!$A$36:$A$563,"="&amp;$A14,Concentrado!$B$36:$B$563, "=Guerrero")</f>
        <v>68</v>
      </c>
      <c r="F14" s="11">
        <f>SUMIFS(Concentrado!G$36:G$563,Concentrado!$A$36:$A$563,"="&amp;$A14,Concentrado!$B$36:$B$563, "=Guerrero")</f>
        <v>52526</v>
      </c>
    </row>
    <row r="15" spans="1:6" ht="17.100000000000001" customHeight="1" x14ac:dyDescent="0.25">
      <c r="A15" s="8">
        <v>2021</v>
      </c>
      <c r="B15" s="11">
        <f>SUMIFS(Concentrado!C$36:C$563,Concentrado!$A$36:$A$563,"="&amp;$A15,Concentrado!$B$36:$B$563, "=Guerrero")</f>
        <v>26763</v>
      </c>
      <c r="C15" s="11">
        <f>SUMIFS(Concentrado!D$36:D$563,Concentrado!$A$36:$A$563,"="&amp;$A15,Concentrado!$B$36:$B$563, "=Guerrero")</f>
        <v>25457</v>
      </c>
      <c r="D15" s="11">
        <f>SUMIFS(Concentrado!E$36:E$563,Concentrado!$A$36:$A$563,"="&amp;$A15,Concentrado!$B$36:$B$563, "=Guerrero")</f>
        <v>192</v>
      </c>
      <c r="E15" s="11">
        <f>SUMIFS(Concentrado!F$36:F$563,Concentrado!$A$36:$A$563,"="&amp;$A15,Concentrado!$B$36:$B$563, "=Guerrero")</f>
        <v>0</v>
      </c>
      <c r="F15" s="11">
        <f>SUMIFS(Concentrado!G$36:G$563,Concentrado!$A$36:$A$563,"="&amp;$A15,Concentrado!$B$36:$B$563, "=Guerrero")</f>
        <v>52412</v>
      </c>
    </row>
    <row r="16" spans="1:6" ht="17.100000000000001" customHeight="1" x14ac:dyDescent="0.25">
      <c r="A16" s="8">
        <v>2022</v>
      </c>
      <c r="B16" s="11">
        <f>SUMIFS(Concentrado!C$36:C$563,Concentrado!$A$36:$A$563,"="&amp;$A16,Concentrado!$B$36:$B$563, "=Guerrero")</f>
        <v>26327</v>
      </c>
      <c r="C16" s="11">
        <f>SUMIFS(Concentrado!D$36:D$563,Concentrado!$A$36:$A$563,"="&amp;$A16,Concentrado!$B$36:$B$563, "=Guerrero")</f>
        <v>25396</v>
      </c>
      <c r="D16" s="11">
        <f>SUMIFS(Concentrado!E$36:E$563,Concentrado!$A$36:$A$563,"="&amp;$A16,Concentrado!$B$36:$B$563, "=Guerrero")</f>
        <v>104</v>
      </c>
      <c r="E16" s="11">
        <f>SUMIFS(Concentrado!F$36:F$563,Concentrado!$A$36:$A$563,"="&amp;$A16,Concentrado!$B$36:$B$563, "=Guerrero")</f>
        <v>0</v>
      </c>
      <c r="F16" s="11">
        <f>SUMIFS(Concentrado!G$36:G$563,Concentrado!$A$36:$A$563,"="&amp;$A16,Concentrado!$B$36:$B$563, "=Guerrero")</f>
        <v>51827</v>
      </c>
    </row>
    <row r="17" spans="1:6" ht="17.100000000000001" customHeight="1" x14ac:dyDescent="0.25">
      <c r="A17" s="8">
        <v>2023</v>
      </c>
      <c r="B17" s="11">
        <f>SUMIFS(Concentrado!C$36:C$563,Concentrado!$A$36:$A$563,"="&amp;$A17,Concentrado!$B$36:$B$563, "=Guerrero")</f>
        <v>23460</v>
      </c>
      <c r="C17" s="11">
        <f>SUMIFS(Concentrado!D$36:D$563,Concentrado!$A$36:$A$563,"="&amp;$A17,Concentrado!$B$36:$B$563, "=Guerrero")</f>
        <v>22798</v>
      </c>
      <c r="D17" s="11">
        <f>SUMIFS(Concentrado!E$36:E$563,Concentrado!$A$36:$A$563,"="&amp;$A17,Concentrado!$B$36:$B$563, "=Guerrero")</f>
        <v>104</v>
      </c>
      <c r="E17" s="11">
        <f>SUMIFS(Concentrado!F$36:F$563,Concentrado!$A$36:$A$563,"="&amp;$A17,Concentrado!$B$36:$B$563, "=Guerrero")</f>
        <v>0</v>
      </c>
      <c r="F17" s="11">
        <f>SUMIFS(Concentrado!G$36:G$563,Concentrado!$A$36:$A$563,"="&amp;$A17,Concentrado!$B$36:$B$563, "=Guerrero")</f>
        <v>46362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0" zoomScaleNormal="110" workbookViewId="0"/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7.100000000000001" customHeight="1" x14ac:dyDescent="0.25">
      <c r="A2" s="8">
        <v>2008</v>
      </c>
      <c r="B2" s="11">
        <f>SUMIFS(Concentrado!C$36:C$563,Concentrado!$A$36:$A$563,"="&amp;$A2,Concentrado!$B$36:$B$563, "=Hidalgo")</f>
        <v>23989</v>
      </c>
      <c r="C2" s="11">
        <f>SUMIFS(Concentrado!D$36:D$563,Concentrado!$A$36:$A$563,"="&amp;$A2,Concentrado!$B$36:$B$563, "=Hidalgo")</f>
        <v>23020</v>
      </c>
      <c r="D2" s="11">
        <f>SUMIFS(Concentrado!E$36:E$563,Concentrado!$A$36:$A$563,"="&amp;$A2,Concentrado!$B$36:$B$563, "=Hidalgo")</f>
        <v>30</v>
      </c>
      <c r="E2" s="11">
        <f>SUMIFS(Concentrado!F$36:F$563,Concentrado!$A$36:$A$563,"="&amp;$A2,Concentrado!$B$36:$B$563, "=Hidalgo")</f>
        <v>0</v>
      </c>
      <c r="F2" s="11">
        <f>SUMIFS(Concentrado!G$36:G$563,Concentrado!$A$36:$A$563,"="&amp;$A2,Concentrado!$B$36:$B$563, "=Hidalgo")</f>
        <v>47039</v>
      </c>
    </row>
    <row r="3" spans="1:6" ht="17.100000000000001" customHeight="1" x14ac:dyDescent="0.25">
      <c r="A3" s="8">
        <v>2009</v>
      </c>
      <c r="B3" s="11">
        <f>SUMIFS(Concentrado!C$36:C$563,Concentrado!$A$36:$A$563,"="&amp;$A3,Concentrado!$B$36:$B$563, "=Hidalgo")</f>
        <v>24764</v>
      </c>
      <c r="C3" s="11">
        <f>SUMIFS(Concentrado!D$36:D$563,Concentrado!$A$36:$A$563,"="&amp;$A3,Concentrado!$B$36:$B$563, "=Hidalgo")</f>
        <v>23961</v>
      </c>
      <c r="D3" s="11">
        <f>SUMIFS(Concentrado!E$36:E$563,Concentrado!$A$36:$A$563,"="&amp;$A3,Concentrado!$B$36:$B$563, "=Hidalgo")</f>
        <v>22</v>
      </c>
      <c r="E3" s="11">
        <f>SUMIFS(Concentrado!F$36:F$563,Concentrado!$A$36:$A$563,"="&amp;$A3,Concentrado!$B$36:$B$563, "=Hidalgo")</f>
        <v>0</v>
      </c>
      <c r="F3" s="11">
        <f>SUMIFS(Concentrado!G$36:G$563,Concentrado!$A$36:$A$563,"="&amp;$A3,Concentrado!$B$36:$B$563, "=Hidalgo")</f>
        <v>48747</v>
      </c>
    </row>
    <row r="4" spans="1:6" ht="17.100000000000001" customHeight="1" x14ac:dyDescent="0.25">
      <c r="A4" s="8">
        <v>2010</v>
      </c>
      <c r="B4" s="11">
        <f>SUMIFS(Concentrado!C$36:C$563,Concentrado!$A$36:$A$563,"="&amp;$A4,Concentrado!$B$36:$B$563, "=Hidalgo")</f>
        <v>25594</v>
      </c>
      <c r="C4" s="11">
        <f>SUMIFS(Concentrado!D$36:D$563,Concentrado!$A$36:$A$563,"="&amp;$A4,Concentrado!$B$36:$B$563, "=Hidalgo")</f>
        <v>24669</v>
      </c>
      <c r="D4" s="11">
        <f>SUMIFS(Concentrado!E$36:E$563,Concentrado!$A$36:$A$563,"="&amp;$A4,Concentrado!$B$36:$B$563, "=Hidalgo")</f>
        <v>38</v>
      </c>
      <c r="E4" s="11">
        <f>SUMIFS(Concentrado!F$36:F$563,Concentrado!$A$36:$A$563,"="&amp;$A4,Concentrado!$B$36:$B$563, "=Hidalgo")</f>
        <v>0</v>
      </c>
      <c r="F4" s="11">
        <f>SUMIFS(Concentrado!G$36:G$563,Concentrado!$A$36:$A$563,"="&amp;$A4,Concentrado!$B$36:$B$563, "=Hidalgo")</f>
        <v>50301</v>
      </c>
    </row>
    <row r="5" spans="1:6" ht="17.100000000000001" customHeight="1" x14ac:dyDescent="0.25">
      <c r="A5" s="8">
        <v>2011</v>
      </c>
      <c r="B5" s="11">
        <f>SUMIFS(Concentrado!C$36:C$563,Concentrado!$A$36:$A$563,"="&amp;$A5,Concentrado!$B$36:$B$563, "=Hidalgo")</f>
        <v>25947</v>
      </c>
      <c r="C5" s="11">
        <f>SUMIFS(Concentrado!D$36:D$563,Concentrado!$A$36:$A$563,"="&amp;$A5,Concentrado!$B$36:$B$563, "=Hidalgo")</f>
        <v>24943</v>
      </c>
      <c r="D5" s="11">
        <f>SUMIFS(Concentrado!E$36:E$563,Concentrado!$A$36:$A$563,"="&amp;$A5,Concentrado!$B$36:$B$563, "=Hidalgo")</f>
        <v>47</v>
      </c>
      <c r="E5" s="11">
        <f>SUMIFS(Concentrado!F$36:F$563,Concentrado!$A$36:$A$563,"="&amp;$A5,Concentrado!$B$36:$B$563, "=Hidalgo")</f>
        <v>0</v>
      </c>
      <c r="F5" s="11">
        <f>SUMIFS(Concentrado!G$36:G$563,Concentrado!$A$36:$A$563,"="&amp;$A5,Concentrado!$B$36:$B$563, "=Hidalgo")</f>
        <v>50937</v>
      </c>
    </row>
    <row r="6" spans="1:6" ht="17.100000000000001" customHeight="1" x14ac:dyDescent="0.25">
      <c r="A6" s="8">
        <v>2012</v>
      </c>
      <c r="B6" s="11">
        <f>SUMIFS(Concentrado!C$36:C$563,Concentrado!$A$36:$A$563,"="&amp;$A6,Concentrado!$B$36:$B$563, "=Hidalgo")</f>
        <v>25607</v>
      </c>
      <c r="C6" s="11">
        <f>SUMIFS(Concentrado!D$36:D$563,Concentrado!$A$36:$A$563,"="&amp;$A6,Concentrado!$B$36:$B$563, "=Hidalgo")</f>
        <v>25031</v>
      </c>
      <c r="D6" s="11">
        <f>SUMIFS(Concentrado!E$36:E$563,Concentrado!$A$36:$A$563,"="&amp;$A6,Concentrado!$B$36:$B$563, "=Hidalgo")</f>
        <v>24</v>
      </c>
      <c r="E6" s="11">
        <f>SUMIFS(Concentrado!F$36:F$563,Concentrado!$A$36:$A$563,"="&amp;$A6,Concentrado!$B$36:$B$563, "=Hidalgo")</f>
        <v>0</v>
      </c>
      <c r="F6" s="11">
        <f>SUMIFS(Concentrado!G$36:G$563,Concentrado!$A$36:$A$563,"="&amp;$A6,Concentrado!$B$36:$B$563, "=Hidalgo")</f>
        <v>50662</v>
      </c>
    </row>
    <row r="7" spans="1:6" ht="17.100000000000001" customHeight="1" x14ac:dyDescent="0.25">
      <c r="A7" s="8">
        <v>2013</v>
      </c>
      <c r="B7" s="11">
        <f>SUMIFS(Concentrado!C$36:C$563,Concentrado!$A$36:$A$563,"="&amp;$A7,Concentrado!$B$36:$B$563, "=Hidalgo")</f>
        <v>26511</v>
      </c>
      <c r="C7" s="11">
        <f>SUMIFS(Concentrado!D$36:D$563,Concentrado!$A$36:$A$563,"="&amp;$A7,Concentrado!$B$36:$B$563, "=Hidalgo")</f>
        <v>25711</v>
      </c>
      <c r="D7" s="11">
        <f>SUMIFS(Concentrado!E$36:E$563,Concentrado!$A$36:$A$563,"="&amp;$A7,Concentrado!$B$36:$B$563, "=Hidalgo")</f>
        <v>41</v>
      </c>
      <c r="E7" s="11">
        <f>SUMIFS(Concentrado!F$36:F$563,Concentrado!$A$36:$A$563,"="&amp;$A7,Concentrado!$B$36:$B$563, "=Hidalgo")</f>
        <v>0</v>
      </c>
      <c r="F7" s="11">
        <f>SUMIFS(Concentrado!G$36:G$563,Concentrado!$A$36:$A$563,"="&amp;$A7,Concentrado!$B$36:$B$563, "=Hidalgo")</f>
        <v>52263</v>
      </c>
    </row>
    <row r="8" spans="1:6" ht="17.100000000000001" customHeight="1" x14ac:dyDescent="0.25">
      <c r="A8" s="8">
        <v>2014</v>
      </c>
      <c r="B8" s="11">
        <f>SUMIFS(Concentrado!C$36:C$563,Concentrado!$A$36:$A$563,"="&amp;$A8,Concentrado!$B$36:$B$563, "=Hidalgo")</f>
        <v>25678</v>
      </c>
      <c r="C8" s="11">
        <f>SUMIFS(Concentrado!D$36:D$563,Concentrado!$A$36:$A$563,"="&amp;$A8,Concentrado!$B$36:$B$563, "=Hidalgo")</f>
        <v>24654</v>
      </c>
      <c r="D8" s="11">
        <f>SUMIFS(Concentrado!E$36:E$563,Concentrado!$A$36:$A$563,"="&amp;$A8,Concentrado!$B$36:$B$563, "=Hidalgo")</f>
        <v>25</v>
      </c>
      <c r="E8" s="11">
        <f>SUMIFS(Concentrado!F$36:F$563,Concentrado!$A$36:$A$563,"="&amp;$A8,Concentrado!$B$36:$B$563, "=Hidalgo")</f>
        <v>0</v>
      </c>
      <c r="F8" s="11">
        <f>SUMIFS(Concentrado!G$36:G$563,Concentrado!$A$36:$A$563,"="&amp;$A8,Concentrado!$B$36:$B$563, "=Hidalgo")</f>
        <v>50357</v>
      </c>
    </row>
    <row r="9" spans="1:6" ht="17.100000000000001" customHeight="1" x14ac:dyDescent="0.25">
      <c r="A9" s="8">
        <v>2015</v>
      </c>
      <c r="B9" s="11">
        <f>SUMIFS(Concentrado!C$36:C$563,Concentrado!$A$36:$A$563,"="&amp;$A9,Concentrado!$B$36:$B$563, "=Hidalgo")</f>
        <v>25368</v>
      </c>
      <c r="C9" s="11">
        <f>SUMIFS(Concentrado!D$36:D$563,Concentrado!$A$36:$A$563,"="&amp;$A9,Concentrado!$B$36:$B$563, "=Hidalgo")</f>
        <v>24314</v>
      </c>
      <c r="D9" s="11">
        <f>SUMIFS(Concentrado!E$36:E$563,Concentrado!$A$36:$A$563,"="&amp;$A9,Concentrado!$B$36:$B$563, "=Hidalgo")</f>
        <v>22</v>
      </c>
      <c r="E9" s="11">
        <f>SUMIFS(Concentrado!F$36:F$563,Concentrado!$A$36:$A$563,"="&amp;$A9,Concentrado!$B$36:$B$563, "=Hidalgo")</f>
        <v>0</v>
      </c>
      <c r="F9" s="11">
        <f>SUMIFS(Concentrado!G$36:G$563,Concentrado!$A$36:$A$563,"="&amp;$A9,Concentrado!$B$36:$B$563, "=Hidalgo")</f>
        <v>49704</v>
      </c>
    </row>
    <row r="10" spans="1:6" ht="17.100000000000001" customHeight="1" x14ac:dyDescent="0.25">
      <c r="A10" s="8">
        <v>2016</v>
      </c>
      <c r="B10" s="11">
        <f>SUMIFS(Concentrado!C$36:C$563,Concentrado!$A$36:$A$563,"="&amp;$A10,Concentrado!$B$36:$B$563, "=Hidalgo")</f>
        <v>24027</v>
      </c>
      <c r="C10" s="11">
        <f>SUMIFS(Concentrado!D$36:D$563,Concentrado!$A$36:$A$563,"="&amp;$A10,Concentrado!$B$36:$B$563, "=Hidalgo")</f>
        <v>23365</v>
      </c>
      <c r="D10" s="11">
        <f>SUMIFS(Concentrado!E$36:E$563,Concentrado!$A$36:$A$563,"="&amp;$A10,Concentrado!$B$36:$B$563, "=Hidalgo")</f>
        <v>33</v>
      </c>
      <c r="E10" s="11">
        <f>SUMIFS(Concentrado!F$36:F$563,Concentrado!$A$36:$A$563,"="&amp;$A10,Concentrado!$B$36:$B$563, "=Hidalgo")</f>
        <v>0</v>
      </c>
      <c r="F10" s="11">
        <f>SUMIFS(Concentrado!G$36:G$563,Concentrado!$A$36:$A$563,"="&amp;$A10,Concentrado!$B$36:$B$563, "=Hidalgo")</f>
        <v>47425</v>
      </c>
    </row>
    <row r="11" spans="1:6" ht="17.100000000000001" customHeight="1" x14ac:dyDescent="0.25">
      <c r="A11" s="8">
        <v>2017</v>
      </c>
      <c r="B11" s="11">
        <f>SUMIFS(Concentrado!C$36:C$563,Concentrado!$A$36:$A$563,"="&amp;$A11,Concentrado!$B$36:$B$563, "=Hidalgo")</f>
        <v>23712</v>
      </c>
      <c r="C11" s="11">
        <f>SUMIFS(Concentrado!D$36:D$563,Concentrado!$A$36:$A$563,"="&amp;$A11,Concentrado!$B$36:$B$563, "=Hidalgo")</f>
        <v>23196</v>
      </c>
      <c r="D11" s="11">
        <f>SUMIFS(Concentrado!E$36:E$563,Concentrado!$A$36:$A$563,"="&amp;$A11,Concentrado!$B$36:$B$563, "=Hidalgo")</f>
        <v>6</v>
      </c>
      <c r="E11" s="11">
        <f>SUMIFS(Concentrado!F$36:F$563,Concentrado!$A$36:$A$563,"="&amp;$A11,Concentrado!$B$36:$B$563, "=Hidalgo")</f>
        <v>0</v>
      </c>
      <c r="F11" s="11">
        <f>SUMIFS(Concentrado!G$36:G$563,Concentrado!$A$36:$A$563,"="&amp;$A11,Concentrado!$B$36:$B$563, "=Hidalgo")</f>
        <v>46914</v>
      </c>
    </row>
    <row r="12" spans="1:6" ht="17.100000000000001" customHeight="1" x14ac:dyDescent="0.25">
      <c r="A12" s="8">
        <v>2018</v>
      </c>
      <c r="B12" s="11">
        <f>SUMIFS(Concentrado!C$36:C$563,Concentrado!$A$36:$A$563,"="&amp;$A12,Concentrado!$B$36:$B$563, "=Hidalgo")</f>
        <v>22736</v>
      </c>
      <c r="C12" s="11">
        <f>SUMIFS(Concentrado!D$36:D$563,Concentrado!$A$36:$A$563,"="&amp;$A12,Concentrado!$B$36:$B$563, "=Hidalgo")</f>
        <v>21623</v>
      </c>
      <c r="D12" s="11">
        <f>SUMIFS(Concentrado!E$36:E$563,Concentrado!$A$36:$A$563,"="&amp;$A12,Concentrado!$B$36:$B$563, "=Hidalgo")</f>
        <v>2</v>
      </c>
      <c r="E12" s="11">
        <f>SUMIFS(Concentrado!F$36:F$563,Concentrado!$A$36:$A$563,"="&amp;$A12,Concentrado!$B$36:$B$563, "=Hidalgo")</f>
        <v>0</v>
      </c>
      <c r="F12" s="11">
        <f>SUMIFS(Concentrado!G$36:G$563,Concentrado!$A$36:$A$563,"="&amp;$A12,Concentrado!$B$36:$B$563, "=Hidalgo")</f>
        <v>44361</v>
      </c>
    </row>
    <row r="13" spans="1:6" ht="17.100000000000001" customHeight="1" x14ac:dyDescent="0.25">
      <c r="A13" s="8">
        <v>2019</v>
      </c>
      <c r="B13" s="11">
        <f>SUMIFS(Concentrado!C$36:C$563,Concentrado!$A$36:$A$563,"="&amp;$A13,Concentrado!$B$36:$B$563, "=Hidalgo")</f>
        <v>21343</v>
      </c>
      <c r="C13" s="11">
        <f>SUMIFS(Concentrado!D$36:D$563,Concentrado!$A$36:$A$563,"="&amp;$A13,Concentrado!$B$36:$B$563, "=Hidalgo")</f>
        <v>20639</v>
      </c>
      <c r="D13" s="11">
        <f>SUMIFS(Concentrado!E$36:E$563,Concentrado!$A$36:$A$563,"="&amp;$A13,Concentrado!$B$36:$B$563, "=Hidalgo")</f>
        <v>4</v>
      </c>
      <c r="E13" s="11">
        <f>SUMIFS(Concentrado!F$36:F$563,Concentrado!$A$36:$A$563,"="&amp;$A13,Concentrado!$B$36:$B$563, "=Hidalgo")</f>
        <v>0</v>
      </c>
      <c r="F13" s="11">
        <f>SUMIFS(Concentrado!G$36:G$563,Concentrado!$A$36:$A$563,"="&amp;$A13,Concentrado!$B$36:$B$563, "=Hidalgo")</f>
        <v>41986</v>
      </c>
    </row>
    <row r="14" spans="1:6" ht="17.100000000000001" customHeight="1" x14ac:dyDescent="0.25">
      <c r="A14" s="8">
        <v>2020</v>
      </c>
      <c r="B14" s="11">
        <f>SUMIFS(Concentrado!C$36:C$563,Concentrado!$A$36:$A$563,"="&amp;$A14,Concentrado!$B$36:$B$563, "=Hidalgo")</f>
        <v>19723</v>
      </c>
      <c r="C14" s="11">
        <f>SUMIFS(Concentrado!D$36:D$563,Concentrado!$A$36:$A$563,"="&amp;$A14,Concentrado!$B$36:$B$563, "=Hidalgo")</f>
        <v>19131</v>
      </c>
      <c r="D14" s="11">
        <f>SUMIFS(Concentrado!E$36:E$563,Concentrado!$A$36:$A$563,"="&amp;$A14,Concentrado!$B$36:$B$563, "=Hidalgo")</f>
        <v>8</v>
      </c>
      <c r="E14" s="11">
        <f>SUMIFS(Concentrado!F$36:F$563,Concentrado!$A$36:$A$563,"="&amp;$A14,Concentrado!$B$36:$B$563, "=Hidalgo")</f>
        <v>4</v>
      </c>
      <c r="F14" s="11">
        <f>SUMIFS(Concentrado!G$36:G$563,Concentrado!$A$36:$A$563,"="&amp;$A14,Concentrado!$B$36:$B$563, "=Hidalgo")</f>
        <v>38866</v>
      </c>
    </row>
    <row r="15" spans="1:6" ht="17.100000000000001" customHeight="1" x14ac:dyDescent="0.25">
      <c r="A15" s="8">
        <v>2021</v>
      </c>
      <c r="B15" s="11">
        <f>SUMIFS(Concentrado!C$36:C$563,Concentrado!$A$36:$A$563,"="&amp;$A15,Concentrado!$B$36:$B$563, "=Hidalgo")</f>
        <v>18289</v>
      </c>
      <c r="C15" s="11">
        <f>SUMIFS(Concentrado!D$36:D$563,Concentrado!$A$36:$A$563,"="&amp;$A15,Concentrado!$B$36:$B$563, "=Hidalgo")</f>
        <v>17479</v>
      </c>
      <c r="D15" s="11">
        <f>SUMIFS(Concentrado!E$36:E$563,Concentrado!$A$36:$A$563,"="&amp;$A15,Concentrado!$B$36:$B$563, "=Hidalgo")</f>
        <v>19</v>
      </c>
      <c r="E15" s="11">
        <f>SUMIFS(Concentrado!F$36:F$563,Concentrado!$A$36:$A$563,"="&amp;$A15,Concentrado!$B$36:$B$563, "=Hidalgo")</f>
        <v>0</v>
      </c>
      <c r="F15" s="11">
        <f>SUMIFS(Concentrado!G$36:G$563,Concentrado!$A$36:$A$563,"="&amp;$A15,Concentrado!$B$36:$B$563, "=Hidalgo")</f>
        <v>35787</v>
      </c>
    </row>
    <row r="16" spans="1:6" ht="17.100000000000001" customHeight="1" x14ac:dyDescent="0.25">
      <c r="A16" s="8">
        <v>2022</v>
      </c>
      <c r="B16" s="11">
        <f>SUMIFS(Concentrado!C$36:C$563,Concentrado!$A$36:$A$563,"="&amp;$A16,Concentrado!$B$36:$B$563, "=Hidalgo")</f>
        <v>18029</v>
      </c>
      <c r="C16" s="11">
        <f>SUMIFS(Concentrado!D$36:D$563,Concentrado!$A$36:$A$563,"="&amp;$A16,Concentrado!$B$36:$B$563, "=Hidalgo")</f>
        <v>17646</v>
      </c>
      <c r="D16" s="11">
        <f>SUMIFS(Concentrado!E$36:E$563,Concentrado!$A$36:$A$563,"="&amp;$A16,Concentrado!$B$36:$B$563, "=Hidalgo")</f>
        <v>19</v>
      </c>
      <c r="E16" s="11">
        <f>SUMIFS(Concentrado!F$36:F$563,Concentrado!$A$36:$A$563,"="&amp;$A16,Concentrado!$B$36:$B$563, "=Hidalgo")</f>
        <v>1</v>
      </c>
      <c r="F16" s="11">
        <f>SUMIFS(Concentrado!G$36:G$563,Concentrado!$A$36:$A$563,"="&amp;$A16,Concentrado!$B$36:$B$563, "=Hidalgo")</f>
        <v>35695</v>
      </c>
    </row>
    <row r="17" spans="1:6" ht="17.100000000000001" customHeight="1" x14ac:dyDescent="0.25">
      <c r="A17" s="8">
        <v>2023</v>
      </c>
      <c r="B17" s="11">
        <f>SUMIFS(Concentrado!C$36:C$563,Concentrado!$A$36:$A$563,"="&amp;$A17,Concentrado!$B$36:$B$563, "=Hidalgo")</f>
        <v>17058</v>
      </c>
      <c r="C17" s="11">
        <f>SUMIFS(Concentrado!D$36:D$563,Concentrado!$A$36:$A$563,"="&amp;$A17,Concentrado!$B$36:$B$563, "=Hidalgo")</f>
        <v>16856</v>
      </c>
      <c r="D17" s="11">
        <f>SUMIFS(Concentrado!E$36:E$563,Concentrado!$A$36:$A$563,"="&amp;$A17,Concentrado!$B$36:$B$563, "=Hidalgo")</f>
        <v>13</v>
      </c>
      <c r="E17" s="11">
        <f>SUMIFS(Concentrado!F$36:F$563,Concentrado!$A$36:$A$563,"="&amp;$A17,Concentrado!$B$36:$B$563, "=Hidalgo")</f>
        <v>0</v>
      </c>
      <c r="F17" s="11">
        <f>SUMIFS(Concentrado!G$36:G$563,Concentrado!$A$36:$A$563,"="&amp;$A17,Concentrado!$B$36:$B$563, "=Hidalgo")</f>
        <v>33927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0" zoomScaleNormal="110" workbookViewId="0"/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7.100000000000001" customHeight="1" x14ac:dyDescent="0.25">
      <c r="A2" s="8">
        <v>2008</v>
      </c>
      <c r="B2" s="11">
        <f>SUMIFS(Concentrado!C$36:C$563,Concentrado!$A$36:$A$563,"="&amp;$A2,Concentrado!$B$36:$B$563, "=Jalisco")</f>
        <v>68722</v>
      </c>
      <c r="C2" s="11">
        <f>SUMIFS(Concentrado!D$36:D$563,Concentrado!$A$36:$A$563,"="&amp;$A2,Concentrado!$B$36:$B$563, "=Jalisco")</f>
        <v>65711</v>
      </c>
      <c r="D2" s="11">
        <f>SUMIFS(Concentrado!E$36:E$563,Concentrado!$A$36:$A$563,"="&amp;$A2,Concentrado!$B$36:$B$563, "=Jalisco")</f>
        <v>162</v>
      </c>
      <c r="E2" s="11">
        <f>SUMIFS(Concentrado!F$36:F$563,Concentrado!$A$36:$A$563,"="&amp;$A2,Concentrado!$B$36:$B$563, "=Jalisco")</f>
        <v>0</v>
      </c>
      <c r="F2" s="11">
        <f>SUMIFS(Concentrado!G$36:G$563,Concentrado!$A$36:$A$563,"="&amp;$A2,Concentrado!$B$36:$B$563, "=Jalisco")</f>
        <v>134595</v>
      </c>
    </row>
    <row r="3" spans="1:6" ht="17.100000000000001" customHeight="1" x14ac:dyDescent="0.25">
      <c r="A3" s="8">
        <v>2009</v>
      </c>
      <c r="B3" s="11">
        <f>SUMIFS(Concentrado!C$36:C$563,Concentrado!$A$36:$A$563,"="&amp;$A3,Concentrado!$B$36:$B$563, "=Jalisco")</f>
        <v>68902</v>
      </c>
      <c r="C3" s="11">
        <f>SUMIFS(Concentrado!D$36:D$563,Concentrado!$A$36:$A$563,"="&amp;$A3,Concentrado!$B$36:$B$563, "=Jalisco")</f>
        <v>65976</v>
      </c>
      <c r="D3" s="11">
        <f>SUMIFS(Concentrado!E$36:E$563,Concentrado!$A$36:$A$563,"="&amp;$A3,Concentrado!$B$36:$B$563, "=Jalisco")</f>
        <v>266</v>
      </c>
      <c r="E3" s="11">
        <f>SUMIFS(Concentrado!F$36:F$563,Concentrado!$A$36:$A$563,"="&amp;$A3,Concentrado!$B$36:$B$563, "=Jalisco")</f>
        <v>0</v>
      </c>
      <c r="F3" s="11">
        <f>SUMIFS(Concentrado!G$36:G$563,Concentrado!$A$36:$A$563,"="&amp;$A3,Concentrado!$B$36:$B$563, "=Jalisco")</f>
        <v>135144</v>
      </c>
    </row>
    <row r="4" spans="1:6" ht="17.100000000000001" customHeight="1" x14ac:dyDescent="0.25">
      <c r="A4" s="8">
        <v>2010</v>
      </c>
      <c r="B4" s="11">
        <f>SUMIFS(Concentrado!C$36:C$563,Concentrado!$A$36:$A$563,"="&amp;$A4,Concentrado!$B$36:$B$563, "=Jalisco")</f>
        <v>72757</v>
      </c>
      <c r="C4" s="11">
        <f>SUMIFS(Concentrado!D$36:D$563,Concentrado!$A$36:$A$563,"="&amp;$A4,Concentrado!$B$36:$B$563, "=Jalisco")</f>
        <v>69714</v>
      </c>
      <c r="D4" s="11">
        <f>SUMIFS(Concentrado!E$36:E$563,Concentrado!$A$36:$A$563,"="&amp;$A4,Concentrado!$B$36:$B$563, "=Jalisco")</f>
        <v>206</v>
      </c>
      <c r="E4" s="11">
        <f>SUMIFS(Concentrado!F$36:F$563,Concentrado!$A$36:$A$563,"="&amp;$A4,Concentrado!$B$36:$B$563, "=Jalisco")</f>
        <v>0</v>
      </c>
      <c r="F4" s="11">
        <f>SUMIFS(Concentrado!G$36:G$563,Concentrado!$A$36:$A$563,"="&amp;$A4,Concentrado!$B$36:$B$563, "=Jalisco")</f>
        <v>142677</v>
      </c>
    </row>
    <row r="5" spans="1:6" ht="17.100000000000001" customHeight="1" x14ac:dyDescent="0.25">
      <c r="A5" s="8">
        <v>2011</v>
      </c>
      <c r="B5" s="11">
        <f>SUMIFS(Concentrado!C$36:C$563,Concentrado!$A$36:$A$563,"="&amp;$A5,Concentrado!$B$36:$B$563, "=Jalisco")</f>
        <v>78020</v>
      </c>
      <c r="C5" s="11">
        <f>SUMIFS(Concentrado!D$36:D$563,Concentrado!$A$36:$A$563,"="&amp;$A5,Concentrado!$B$36:$B$563, "=Jalisco")</f>
        <v>75556</v>
      </c>
      <c r="D5" s="11">
        <f>SUMIFS(Concentrado!E$36:E$563,Concentrado!$A$36:$A$563,"="&amp;$A5,Concentrado!$B$36:$B$563, "=Jalisco")</f>
        <v>237</v>
      </c>
      <c r="E5" s="11">
        <f>SUMIFS(Concentrado!F$36:F$563,Concentrado!$A$36:$A$563,"="&amp;$A5,Concentrado!$B$36:$B$563, "=Jalisco")</f>
        <v>0</v>
      </c>
      <c r="F5" s="11">
        <f>SUMIFS(Concentrado!G$36:G$563,Concentrado!$A$36:$A$563,"="&amp;$A5,Concentrado!$B$36:$B$563, "=Jalisco")</f>
        <v>153813</v>
      </c>
    </row>
    <row r="6" spans="1:6" ht="17.100000000000001" customHeight="1" x14ac:dyDescent="0.25">
      <c r="A6" s="8">
        <v>2012</v>
      </c>
      <c r="B6" s="11">
        <f>SUMIFS(Concentrado!C$36:C$563,Concentrado!$A$36:$A$563,"="&amp;$A6,Concentrado!$B$36:$B$563, "=Jalisco")</f>
        <v>78442</v>
      </c>
      <c r="C6" s="11">
        <f>SUMIFS(Concentrado!D$36:D$563,Concentrado!$A$36:$A$563,"="&amp;$A6,Concentrado!$B$36:$B$563, "=Jalisco")</f>
        <v>75196</v>
      </c>
      <c r="D6" s="11">
        <f>SUMIFS(Concentrado!E$36:E$563,Concentrado!$A$36:$A$563,"="&amp;$A6,Concentrado!$B$36:$B$563, "=Jalisco")</f>
        <v>284</v>
      </c>
      <c r="E6" s="11">
        <f>SUMIFS(Concentrado!F$36:F$563,Concentrado!$A$36:$A$563,"="&amp;$A6,Concentrado!$B$36:$B$563, "=Jalisco")</f>
        <v>0</v>
      </c>
      <c r="F6" s="11">
        <f>SUMIFS(Concentrado!G$36:G$563,Concentrado!$A$36:$A$563,"="&amp;$A6,Concentrado!$B$36:$B$563, "=Jalisco")</f>
        <v>153922</v>
      </c>
    </row>
    <row r="7" spans="1:6" ht="17.100000000000001" customHeight="1" x14ac:dyDescent="0.25">
      <c r="A7" s="8">
        <v>2013</v>
      </c>
      <c r="B7" s="11">
        <f>SUMIFS(Concentrado!C$36:C$563,Concentrado!$A$36:$A$563,"="&amp;$A7,Concentrado!$B$36:$B$563, "=Jalisco")</f>
        <v>77265</v>
      </c>
      <c r="C7" s="11">
        <f>SUMIFS(Concentrado!D$36:D$563,Concentrado!$A$36:$A$563,"="&amp;$A7,Concentrado!$B$36:$B$563, "=Jalisco")</f>
        <v>74283</v>
      </c>
      <c r="D7" s="11">
        <f>SUMIFS(Concentrado!E$36:E$563,Concentrado!$A$36:$A$563,"="&amp;$A7,Concentrado!$B$36:$B$563, "=Jalisco")</f>
        <v>153</v>
      </c>
      <c r="E7" s="11">
        <f>SUMIFS(Concentrado!F$36:F$563,Concentrado!$A$36:$A$563,"="&amp;$A7,Concentrado!$B$36:$B$563, "=Jalisco")</f>
        <v>0</v>
      </c>
      <c r="F7" s="11">
        <f>SUMIFS(Concentrado!G$36:G$563,Concentrado!$A$36:$A$563,"="&amp;$A7,Concentrado!$B$36:$B$563, "=Jalisco")</f>
        <v>151701</v>
      </c>
    </row>
    <row r="8" spans="1:6" ht="17.100000000000001" customHeight="1" x14ac:dyDescent="0.25">
      <c r="A8" s="8">
        <v>2014</v>
      </c>
      <c r="B8" s="11">
        <f>SUMIFS(Concentrado!C$36:C$563,Concentrado!$A$36:$A$563,"="&amp;$A8,Concentrado!$B$36:$B$563, "=Jalisco")</f>
        <v>77140</v>
      </c>
      <c r="C8" s="11">
        <f>SUMIFS(Concentrado!D$36:D$563,Concentrado!$A$36:$A$563,"="&amp;$A8,Concentrado!$B$36:$B$563, "=Jalisco")</f>
        <v>74004</v>
      </c>
      <c r="D8" s="11">
        <f>SUMIFS(Concentrado!E$36:E$563,Concentrado!$A$36:$A$563,"="&amp;$A8,Concentrado!$B$36:$B$563, "=Jalisco")</f>
        <v>111</v>
      </c>
      <c r="E8" s="11">
        <f>SUMIFS(Concentrado!F$36:F$563,Concentrado!$A$36:$A$563,"="&amp;$A8,Concentrado!$B$36:$B$563, "=Jalisco")</f>
        <v>0</v>
      </c>
      <c r="F8" s="11">
        <f>SUMIFS(Concentrado!G$36:G$563,Concentrado!$A$36:$A$563,"="&amp;$A8,Concentrado!$B$36:$B$563, "=Jalisco")</f>
        <v>151255</v>
      </c>
    </row>
    <row r="9" spans="1:6" ht="17.100000000000001" customHeight="1" x14ac:dyDescent="0.25">
      <c r="A9" s="8">
        <v>2015</v>
      </c>
      <c r="B9" s="11">
        <f>SUMIFS(Concentrado!C$36:C$563,Concentrado!$A$36:$A$563,"="&amp;$A9,Concentrado!$B$36:$B$563, "=Jalisco")</f>
        <v>74314</v>
      </c>
      <c r="C9" s="11">
        <f>SUMIFS(Concentrado!D$36:D$563,Concentrado!$A$36:$A$563,"="&amp;$A9,Concentrado!$B$36:$B$563, "=Jalisco")</f>
        <v>71427</v>
      </c>
      <c r="D9" s="11">
        <f>SUMIFS(Concentrado!E$36:E$563,Concentrado!$A$36:$A$563,"="&amp;$A9,Concentrado!$B$36:$B$563, "=Jalisco")</f>
        <v>66</v>
      </c>
      <c r="E9" s="11">
        <f>SUMIFS(Concentrado!F$36:F$563,Concentrado!$A$36:$A$563,"="&amp;$A9,Concentrado!$B$36:$B$563, "=Jalisco")</f>
        <v>0</v>
      </c>
      <c r="F9" s="11">
        <f>SUMIFS(Concentrado!G$36:G$563,Concentrado!$A$36:$A$563,"="&amp;$A9,Concentrado!$B$36:$B$563, "=Jalisco")</f>
        <v>145807</v>
      </c>
    </row>
    <row r="10" spans="1:6" ht="17.100000000000001" customHeight="1" x14ac:dyDescent="0.25">
      <c r="A10" s="8">
        <v>2016</v>
      </c>
      <c r="B10" s="11">
        <f>SUMIFS(Concentrado!C$36:C$563,Concentrado!$A$36:$A$563,"="&amp;$A10,Concentrado!$B$36:$B$563, "=Jalisco")</f>
        <v>71970</v>
      </c>
      <c r="C10" s="11">
        <f>SUMIFS(Concentrado!D$36:D$563,Concentrado!$A$36:$A$563,"="&amp;$A10,Concentrado!$B$36:$B$563, "=Jalisco")</f>
        <v>69187</v>
      </c>
      <c r="D10" s="11">
        <f>SUMIFS(Concentrado!E$36:E$563,Concentrado!$A$36:$A$563,"="&amp;$A10,Concentrado!$B$36:$B$563, "=Jalisco")</f>
        <v>129</v>
      </c>
      <c r="E10" s="11">
        <f>SUMIFS(Concentrado!F$36:F$563,Concentrado!$A$36:$A$563,"="&amp;$A10,Concentrado!$B$36:$B$563, "=Jalisco")</f>
        <v>0</v>
      </c>
      <c r="F10" s="11">
        <f>SUMIFS(Concentrado!G$36:G$563,Concentrado!$A$36:$A$563,"="&amp;$A10,Concentrado!$B$36:$B$563, "=Jalisco")</f>
        <v>141286</v>
      </c>
    </row>
    <row r="11" spans="1:6" ht="17.100000000000001" customHeight="1" x14ac:dyDescent="0.25">
      <c r="A11" s="8">
        <v>2017</v>
      </c>
      <c r="B11" s="11">
        <f>SUMIFS(Concentrado!C$36:C$563,Concentrado!$A$36:$A$563,"="&amp;$A11,Concentrado!$B$36:$B$563, "=Jalisco")</f>
        <v>71901</v>
      </c>
      <c r="C11" s="11">
        <f>SUMIFS(Concentrado!D$36:D$563,Concentrado!$A$36:$A$563,"="&amp;$A11,Concentrado!$B$36:$B$563, "=Jalisco")</f>
        <v>68984</v>
      </c>
      <c r="D11" s="11">
        <f>SUMIFS(Concentrado!E$36:E$563,Concentrado!$A$36:$A$563,"="&amp;$A11,Concentrado!$B$36:$B$563, "=Jalisco")</f>
        <v>66</v>
      </c>
      <c r="E11" s="11">
        <f>SUMIFS(Concentrado!F$36:F$563,Concentrado!$A$36:$A$563,"="&amp;$A11,Concentrado!$B$36:$B$563, "=Jalisco")</f>
        <v>0</v>
      </c>
      <c r="F11" s="11">
        <f>SUMIFS(Concentrado!G$36:G$563,Concentrado!$A$36:$A$563,"="&amp;$A11,Concentrado!$B$36:$B$563, "=Jalisco")</f>
        <v>140951</v>
      </c>
    </row>
    <row r="12" spans="1:6" ht="17.100000000000001" customHeight="1" x14ac:dyDescent="0.25">
      <c r="A12" s="8">
        <v>2018</v>
      </c>
      <c r="B12" s="11">
        <f>SUMIFS(Concentrado!C$36:C$563,Concentrado!$A$36:$A$563,"="&amp;$A12,Concentrado!$B$36:$B$563, "=Jalisco")</f>
        <v>66142</v>
      </c>
      <c r="C12" s="11">
        <f>SUMIFS(Concentrado!D$36:D$563,Concentrado!$A$36:$A$563,"="&amp;$A12,Concentrado!$B$36:$B$563, "=Jalisco")</f>
        <v>63817</v>
      </c>
      <c r="D12" s="11">
        <f>SUMIFS(Concentrado!E$36:E$563,Concentrado!$A$36:$A$563,"="&amp;$A12,Concentrado!$B$36:$B$563, "=Jalisco")</f>
        <v>106</v>
      </c>
      <c r="E12" s="11">
        <f>SUMIFS(Concentrado!F$36:F$563,Concentrado!$A$36:$A$563,"="&amp;$A12,Concentrado!$B$36:$B$563, "=Jalisco")</f>
        <v>0</v>
      </c>
      <c r="F12" s="11">
        <f>SUMIFS(Concentrado!G$36:G$563,Concentrado!$A$36:$A$563,"="&amp;$A12,Concentrado!$B$36:$B$563, "=Jalisco")</f>
        <v>130065</v>
      </c>
    </row>
    <row r="13" spans="1:6" ht="17.100000000000001" customHeight="1" x14ac:dyDescent="0.25">
      <c r="A13" s="8">
        <v>2019</v>
      </c>
      <c r="B13" s="11">
        <f>SUMIFS(Concentrado!C$36:C$563,Concentrado!$A$36:$A$563,"="&amp;$A13,Concentrado!$B$36:$B$563, "=Jalisco")</f>
        <v>64948</v>
      </c>
      <c r="C13" s="11">
        <f>SUMIFS(Concentrado!D$36:D$563,Concentrado!$A$36:$A$563,"="&amp;$A13,Concentrado!$B$36:$B$563, "=Jalisco")</f>
        <v>62841</v>
      </c>
      <c r="D13" s="11">
        <f>SUMIFS(Concentrado!E$36:E$563,Concentrado!$A$36:$A$563,"="&amp;$A13,Concentrado!$B$36:$B$563, "=Jalisco")</f>
        <v>90</v>
      </c>
      <c r="E13" s="11">
        <f>SUMIFS(Concentrado!F$36:F$563,Concentrado!$A$36:$A$563,"="&amp;$A13,Concentrado!$B$36:$B$563, "=Jalisco")</f>
        <v>0</v>
      </c>
      <c r="F13" s="11">
        <f>SUMIFS(Concentrado!G$36:G$563,Concentrado!$A$36:$A$563,"="&amp;$A13,Concentrado!$B$36:$B$563, "=Jalisco")</f>
        <v>127879</v>
      </c>
    </row>
    <row r="14" spans="1:6" ht="17.100000000000001" customHeight="1" x14ac:dyDescent="0.25">
      <c r="A14" s="8">
        <v>2020</v>
      </c>
      <c r="B14" s="11">
        <f>SUMIFS(Concentrado!C$36:C$563,Concentrado!$A$36:$A$563,"="&amp;$A14,Concentrado!$B$36:$B$563, "=Jalisco")</f>
        <v>61731</v>
      </c>
      <c r="C14" s="11">
        <f>SUMIFS(Concentrado!D$36:D$563,Concentrado!$A$36:$A$563,"="&amp;$A14,Concentrado!$B$36:$B$563, "=Jalisco")</f>
        <v>58900</v>
      </c>
      <c r="D14" s="11">
        <f>SUMIFS(Concentrado!E$36:E$563,Concentrado!$A$36:$A$563,"="&amp;$A14,Concentrado!$B$36:$B$563, "=Jalisco")</f>
        <v>37</v>
      </c>
      <c r="E14" s="11">
        <f>SUMIFS(Concentrado!F$36:F$563,Concentrado!$A$36:$A$563,"="&amp;$A14,Concentrado!$B$36:$B$563, "=Jalisco")</f>
        <v>36</v>
      </c>
      <c r="F14" s="11">
        <f>SUMIFS(Concentrado!G$36:G$563,Concentrado!$A$36:$A$563,"="&amp;$A14,Concentrado!$B$36:$B$563, "=Jalisco")</f>
        <v>120704</v>
      </c>
    </row>
    <row r="15" spans="1:6" ht="17.100000000000001" customHeight="1" x14ac:dyDescent="0.25">
      <c r="A15" s="8">
        <v>2021</v>
      </c>
      <c r="B15" s="11">
        <f>SUMIFS(Concentrado!C$36:C$563,Concentrado!$A$36:$A$563,"="&amp;$A15,Concentrado!$B$36:$B$563, "=Jalisco")</f>
        <v>59174</v>
      </c>
      <c r="C15" s="11">
        <f>SUMIFS(Concentrado!D$36:D$563,Concentrado!$A$36:$A$563,"="&amp;$A15,Concentrado!$B$36:$B$563, "=Jalisco")</f>
        <v>56585</v>
      </c>
      <c r="D15" s="11">
        <f>SUMIFS(Concentrado!E$36:E$563,Concentrado!$A$36:$A$563,"="&amp;$A15,Concentrado!$B$36:$B$563, "=Jalisco")</f>
        <v>119</v>
      </c>
      <c r="E15" s="11">
        <f>SUMIFS(Concentrado!F$36:F$563,Concentrado!$A$36:$A$563,"="&amp;$A15,Concentrado!$B$36:$B$563, "=Jalisco")</f>
        <v>0</v>
      </c>
      <c r="F15" s="11">
        <f>SUMIFS(Concentrado!G$36:G$563,Concentrado!$A$36:$A$563,"="&amp;$A15,Concentrado!$B$36:$B$563, "=Jalisco")</f>
        <v>115878</v>
      </c>
    </row>
    <row r="16" spans="1:6" ht="17.100000000000001" customHeight="1" x14ac:dyDescent="0.25">
      <c r="A16" s="8">
        <v>2022</v>
      </c>
      <c r="B16" s="11">
        <f>SUMIFS(Concentrado!C$36:C$563,Concentrado!$A$36:$A$563,"="&amp;$A16,Concentrado!$B$36:$B$563, "=Jalisco")</f>
        <v>56471</v>
      </c>
      <c r="C16" s="11">
        <f>SUMIFS(Concentrado!D$36:D$563,Concentrado!$A$36:$A$563,"="&amp;$A16,Concentrado!$B$36:$B$563, "=Jalisco")</f>
        <v>53984</v>
      </c>
      <c r="D16" s="11">
        <f>SUMIFS(Concentrado!E$36:E$563,Concentrado!$A$36:$A$563,"="&amp;$A16,Concentrado!$B$36:$B$563, "=Jalisco")</f>
        <v>96</v>
      </c>
      <c r="E16" s="11">
        <f>SUMIFS(Concentrado!F$36:F$563,Concentrado!$A$36:$A$563,"="&amp;$A16,Concentrado!$B$36:$B$563, "=Jalisco")</f>
        <v>0</v>
      </c>
      <c r="F16" s="11">
        <f>SUMIFS(Concentrado!G$36:G$563,Concentrado!$A$36:$A$563,"="&amp;$A16,Concentrado!$B$36:$B$563, "=Jalisco")</f>
        <v>110551</v>
      </c>
    </row>
    <row r="17" spans="1:6" ht="17.100000000000001" customHeight="1" x14ac:dyDescent="0.25">
      <c r="A17" s="8">
        <v>2023</v>
      </c>
      <c r="B17" s="11">
        <f>SUMIFS(Concentrado!C$36:C$563,Concentrado!$A$36:$A$563,"="&amp;$A17,Concentrado!$B$36:$B$563, "=Jalisco")</f>
        <v>54298</v>
      </c>
      <c r="C17" s="11">
        <f>SUMIFS(Concentrado!D$36:D$563,Concentrado!$A$36:$A$563,"="&amp;$A17,Concentrado!$B$36:$B$563, "=Jalisco")</f>
        <v>51875</v>
      </c>
      <c r="D17" s="11">
        <f>SUMIFS(Concentrado!E$36:E$563,Concentrado!$A$36:$A$563,"="&amp;$A17,Concentrado!$B$36:$B$563, "=Jalisco")</f>
        <v>49</v>
      </c>
      <c r="E17" s="11">
        <f>SUMIFS(Concentrado!F$36:F$563,Concentrado!$A$36:$A$563,"="&amp;$A17,Concentrado!$B$36:$B$563, "=Jalisco")</f>
        <v>0</v>
      </c>
      <c r="F17" s="11">
        <f>SUMIFS(Concentrado!G$36:G$563,Concentrado!$A$36:$A$563,"="&amp;$A17,Concentrado!$B$36:$B$563, "=Jalisco")</f>
        <v>106222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0" zoomScaleNormal="110" workbookViewId="0"/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7.100000000000001" customHeight="1" x14ac:dyDescent="0.25">
      <c r="A2" s="8">
        <v>2008</v>
      </c>
      <c r="B2" s="11">
        <f>SUMIFS(Concentrado!C$36:C$563,Concentrado!$A$36:$A$563,"="&amp;$A2,Concentrado!$B$36:$B$563, "=México")</f>
        <v>152941</v>
      </c>
      <c r="C2" s="11">
        <f>SUMIFS(Concentrado!D$36:D$563,Concentrado!$A$36:$A$563,"="&amp;$A2,Concentrado!$B$36:$B$563, "=México")</f>
        <v>148104</v>
      </c>
      <c r="D2" s="11">
        <f>SUMIFS(Concentrado!E$36:E$563,Concentrado!$A$36:$A$563,"="&amp;$A2,Concentrado!$B$36:$B$563, "=México")</f>
        <v>454</v>
      </c>
      <c r="E2" s="11">
        <f>SUMIFS(Concentrado!F$36:F$563,Concentrado!$A$36:$A$563,"="&amp;$A2,Concentrado!$B$36:$B$563, "=México")</f>
        <v>0</v>
      </c>
      <c r="F2" s="11">
        <f>SUMIFS(Concentrado!G$36:G$563,Concentrado!$A$36:$A$563,"="&amp;$A2,Concentrado!$B$36:$B$563, "=México")</f>
        <v>301499</v>
      </c>
    </row>
    <row r="3" spans="1:6" ht="17.100000000000001" customHeight="1" x14ac:dyDescent="0.25">
      <c r="A3" s="8">
        <v>2009</v>
      </c>
      <c r="B3" s="11">
        <f>SUMIFS(Concentrado!C$36:C$563,Concentrado!$A$36:$A$563,"="&amp;$A3,Concentrado!$B$36:$B$563, "=México")</f>
        <v>155008</v>
      </c>
      <c r="C3" s="11">
        <f>SUMIFS(Concentrado!D$36:D$563,Concentrado!$A$36:$A$563,"="&amp;$A3,Concentrado!$B$36:$B$563, "=México")</f>
        <v>147799</v>
      </c>
      <c r="D3" s="11">
        <f>SUMIFS(Concentrado!E$36:E$563,Concentrado!$A$36:$A$563,"="&amp;$A3,Concentrado!$B$36:$B$563, "=México")</f>
        <v>424</v>
      </c>
      <c r="E3" s="11">
        <f>SUMIFS(Concentrado!F$36:F$563,Concentrado!$A$36:$A$563,"="&amp;$A3,Concentrado!$B$36:$B$563, "=México")</f>
        <v>0</v>
      </c>
      <c r="F3" s="11">
        <f>SUMIFS(Concentrado!G$36:G$563,Concentrado!$A$36:$A$563,"="&amp;$A3,Concentrado!$B$36:$B$563, "=México")</f>
        <v>303231</v>
      </c>
    </row>
    <row r="4" spans="1:6" ht="17.100000000000001" customHeight="1" x14ac:dyDescent="0.25">
      <c r="A4" s="8">
        <v>2010</v>
      </c>
      <c r="B4" s="11">
        <f>SUMIFS(Concentrado!C$36:C$563,Concentrado!$A$36:$A$563,"="&amp;$A4,Concentrado!$B$36:$B$563, "=México")</f>
        <v>147898</v>
      </c>
      <c r="C4" s="11">
        <f>SUMIFS(Concentrado!D$36:D$563,Concentrado!$A$36:$A$563,"="&amp;$A4,Concentrado!$B$36:$B$563, "=México")</f>
        <v>139545</v>
      </c>
      <c r="D4" s="11">
        <f>SUMIFS(Concentrado!E$36:E$563,Concentrado!$A$36:$A$563,"="&amp;$A4,Concentrado!$B$36:$B$563, "=México")</f>
        <v>372</v>
      </c>
      <c r="E4" s="11">
        <f>SUMIFS(Concentrado!F$36:F$563,Concentrado!$A$36:$A$563,"="&amp;$A4,Concentrado!$B$36:$B$563, "=México")</f>
        <v>0</v>
      </c>
      <c r="F4" s="11">
        <f>SUMIFS(Concentrado!G$36:G$563,Concentrado!$A$36:$A$563,"="&amp;$A4,Concentrado!$B$36:$B$563, "=México")</f>
        <v>287815</v>
      </c>
    </row>
    <row r="5" spans="1:6" ht="17.100000000000001" customHeight="1" x14ac:dyDescent="0.25">
      <c r="A5" s="8">
        <v>2011</v>
      </c>
      <c r="B5" s="11">
        <f>SUMIFS(Concentrado!C$36:C$563,Concentrado!$A$36:$A$563,"="&amp;$A5,Concentrado!$B$36:$B$563, "=México")</f>
        <v>152201</v>
      </c>
      <c r="C5" s="11">
        <f>SUMIFS(Concentrado!D$36:D$563,Concentrado!$A$36:$A$563,"="&amp;$A5,Concentrado!$B$36:$B$563, "=México")</f>
        <v>143468</v>
      </c>
      <c r="D5" s="11">
        <f>SUMIFS(Concentrado!E$36:E$563,Concentrado!$A$36:$A$563,"="&amp;$A5,Concentrado!$B$36:$B$563, "=México")</f>
        <v>417</v>
      </c>
      <c r="E5" s="11">
        <f>SUMIFS(Concentrado!F$36:F$563,Concentrado!$A$36:$A$563,"="&amp;$A5,Concentrado!$B$36:$B$563, "=México")</f>
        <v>0</v>
      </c>
      <c r="F5" s="11">
        <f>SUMIFS(Concentrado!G$36:G$563,Concentrado!$A$36:$A$563,"="&amp;$A5,Concentrado!$B$36:$B$563, "=México")</f>
        <v>296086</v>
      </c>
    </row>
    <row r="6" spans="1:6" ht="17.100000000000001" customHeight="1" x14ac:dyDescent="0.25">
      <c r="A6" s="8">
        <v>2012</v>
      </c>
      <c r="B6" s="11">
        <f>SUMIFS(Concentrado!C$36:C$563,Concentrado!$A$36:$A$563,"="&amp;$A6,Concentrado!$B$36:$B$563, "=México")</f>
        <v>157045</v>
      </c>
      <c r="C6" s="11">
        <f>SUMIFS(Concentrado!D$36:D$563,Concentrado!$A$36:$A$563,"="&amp;$A6,Concentrado!$B$36:$B$563, "=México")</f>
        <v>147226</v>
      </c>
      <c r="D6" s="11">
        <f>SUMIFS(Concentrado!E$36:E$563,Concentrado!$A$36:$A$563,"="&amp;$A6,Concentrado!$B$36:$B$563, "=México")</f>
        <v>264</v>
      </c>
      <c r="E6" s="11">
        <f>SUMIFS(Concentrado!F$36:F$563,Concentrado!$A$36:$A$563,"="&amp;$A6,Concentrado!$B$36:$B$563, "=México")</f>
        <v>0</v>
      </c>
      <c r="F6" s="11">
        <f>SUMIFS(Concentrado!G$36:G$563,Concentrado!$A$36:$A$563,"="&amp;$A6,Concentrado!$B$36:$B$563, "=México")</f>
        <v>304535</v>
      </c>
    </row>
    <row r="7" spans="1:6" ht="17.100000000000001" customHeight="1" x14ac:dyDescent="0.25">
      <c r="A7" s="8">
        <v>2013</v>
      </c>
      <c r="B7" s="11">
        <f>SUMIFS(Concentrado!C$36:C$563,Concentrado!$A$36:$A$563,"="&amp;$A7,Concentrado!$B$36:$B$563, "=México")</f>
        <v>152964</v>
      </c>
      <c r="C7" s="11">
        <f>SUMIFS(Concentrado!D$36:D$563,Concentrado!$A$36:$A$563,"="&amp;$A7,Concentrado!$B$36:$B$563, "=México")</f>
        <v>143440</v>
      </c>
      <c r="D7" s="11">
        <f>SUMIFS(Concentrado!E$36:E$563,Concentrado!$A$36:$A$563,"="&amp;$A7,Concentrado!$B$36:$B$563, "=México")</f>
        <v>208</v>
      </c>
      <c r="E7" s="11">
        <f>SUMIFS(Concentrado!F$36:F$563,Concentrado!$A$36:$A$563,"="&amp;$A7,Concentrado!$B$36:$B$563, "=México")</f>
        <v>0</v>
      </c>
      <c r="F7" s="11">
        <f>SUMIFS(Concentrado!G$36:G$563,Concentrado!$A$36:$A$563,"="&amp;$A7,Concentrado!$B$36:$B$563, "=México")</f>
        <v>296612</v>
      </c>
    </row>
    <row r="8" spans="1:6" ht="17.100000000000001" customHeight="1" x14ac:dyDescent="0.25">
      <c r="A8" s="8">
        <v>2014</v>
      </c>
      <c r="B8" s="11">
        <f>SUMIFS(Concentrado!C$36:C$563,Concentrado!$A$36:$A$563,"="&amp;$A8,Concentrado!$B$36:$B$563, "=México")</f>
        <v>149172</v>
      </c>
      <c r="C8" s="11">
        <f>SUMIFS(Concentrado!D$36:D$563,Concentrado!$A$36:$A$563,"="&amp;$A8,Concentrado!$B$36:$B$563, "=México")</f>
        <v>142620</v>
      </c>
      <c r="D8" s="11">
        <f>SUMIFS(Concentrado!E$36:E$563,Concentrado!$A$36:$A$563,"="&amp;$A8,Concentrado!$B$36:$B$563, "=México")</f>
        <v>213</v>
      </c>
      <c r="E8" s="11">
        <f>SUMIFS(Concentrado!F$36:F$563,Concentrado!$A$36:$A$563,"="&amp;$A8,Concentrado!$B$36:$B$563, "=México")</f>
        <v>0</v>
      </c>
      <c r="F8" s="11">
        <f>SUMIFS(Concentrado!G$36:G$563,Concentrado!$A$36:$A$563,"="&amp;$A8,Concentrado!$B$36:$B$563, "=México")</f>
        <v>292005</v>
      </c>
    </row>
    <row r="9" spans="1:6" ht="17.100000000000001" customHeight="1" x14ac:dyDescent="0.25">
      <c r="A9" s="8">
        <v>2015</v>
      </c>
      <c r="B9" s="11">
        <f>SUMIFS(Concentrado!C$36:C$563,Concentrado!$A$36:$A$563,"="&amp;$A9,Concentrado!$B$36:$B$563, "=México")</f>
        <v>143840</v>
      </c>
      <c r="C9" s="11">
        <f>SUMIFS(Concentrado!D$36:D$563,Concentrado!$A$36:$A$563,"="&amp;$A9,Concentrado!$B$36:$B$563, "=México")</f>
        <v>138859</v>
      </c>
      <c r="D9" s="11">
        <f>SUMIFS(Concentrado!E$36:E$563,Concentrado!$A$36:$A$563,"="&amp;$A9,Concentrado!$B$36:$B$563, "=México")</f>
        <v>181</v>
      </c>
      <c r="E9" s="11">
        <f>SUMIFS(Concentrado!F$36:F$563,Concentrado!$A$36:$A$563,"="&amp;$A9,Concentrado!$B$36:$B$563, "=México")</f>
        <v>0</v>
      </c>
      <c r="F9" s="11">
        <f>SUMIFS(Concentrado!G$36:G$563,Concentrado!$A$36:$A$563,"="&amp;$A9,Concentrado!$B$36:$B$563, "=México")</f>
        <v>282880</v>
      </c>
    </row>
    <row r="10" spans="1:6" ht="17.100000000000001" customHeight="1" x14ac:dyDescent="0.25">
      <c r="A10" s="8">
        <v>2016</v>
      </c>
      <c r="B10" s="11">
        <f>SUMIFS(Concentrado!C$36:C$563,Concentrado!$A$36:$A$563,"="&amp;$A10,Concentrado!$B$36:$B$563, "=México")</f>
        <v>140185</v>
      </c>
      <c r="C10" s="11">
        <f>SUMIFS(Concentrado!D$36:D$563,Concentrado!$A$36:$A$563,"="&amp;$A10,Concentrado!$B$36:$B$563, "=México")</f>
        <v>136028</v>
      </c>
      <c r="D10" s="11">
        <f>SUMIFS(Concentrado!E$36:E$563,Concentrado!$A$36:$A$563,"="&amp;$A10,Concentrado!$B$36:$B$563, "=México")</f>
        <v>230</v>
      </c>
      <c r="E10" s="11">
        <f>SUMIFS(Concentrado!F$36:F$563,Concentrado!$A$36:$A$563,"="&amp;$A10,Concentrado!$B$36:$B$563, "=México")</f>
        <v>0</v>
      </c>
      <c r="F10" s="11">
        <f>SUMIFS(Concentrado!G$36:G$563,Concentrado!$A$36:$A$563,"="&amp;$A10,Concentrado!$B$36:$B$563, "=México")</f>
        <v>276443</v>
      </c>
    </row>
    <row r="11" spans="1:6" ht="17.100000000000001" customHeight="1" x14ac:dyDescent="0.25">
      <c r="A11" s="8">
        <v>2017</v>
      </c>
      <c r="B11" s="11">
        <f>SUMIFS(Concentrado!C$36:C$563,Concentrado!$A$36:$A$563,"="&amp;$A11,Concentrado!$B$36:$B$563, "=México")</f>
        <v>139218</v>
      </c>
      <c r="C11" s="11">
        <f>SUMIFS(Concentrado!D$36:D$563,Concentrado!$A$36:$A$563,"="&amp;$A11,Concentrado!$B$36:$B$563, "=México")</f>
        <v>134041</v>
      </c>
      <c r="D11" s="11">
        <f>SUMIFS(Concentrado!E$36:E$563,Concentrado!$A$36:$A$563,"="&amp;$A11,Concentrado!$B$36:$B$563, "=México")</f>
        <v>184</v>
      </c>
      <c r="E11" s="11">
        <f>SUMIFS(Concentrado!F$36:F$563,Concentrado!$A$36:$A$563,"="&amp;$A11,Concentrado!$B$36:$B$563, "=México")</f>
        <v>0</v>
      </c>
      <c r="F11" s="11">
        <f>SUMIFS(Concentrado!G$36:G$563,Concentrado!$A$36:$A$563,"="&amp;$A11,Concentrado!$B$36:$B$563, "=México")</f>
        <v>273443</v>
      </c>
    </row>
    <row r="12" spans="1:6" ht="17.100000000000001" customHeight="1" x14ac:dyDescent="0.25">
      <c r="A12" s="8">
        <v>2018</v>
      </c>
      <c r="B12" s="11">
        <f>SUMIFS(Concentrado!C$36:C$563,Concentrado!$A$36:$A$563,"="&amp;$A12,Concentrado!$B$36:$B$563, "=México")</f>
        <v>128282</v>
      </c>
      <c r="C12" s="11">
        <f>SUMIFS(Concentrado!D$36:D$563,Concentrado!$A$36:$A$563,"="&amp;$A12,Concentrado!$B$36:$B$563, "=México")</f>
        <v>124502</v>
      </c>
      <c r="D12" s="11">
        <f>SUMIFS(Concentrado!E$36:E$563,Concentrado!$A$36:$A$563,"="&amp;$A12,Concentrado!$B$36:$B$563, "=México")</f>
        <v>170</v>
      </c>
      <c r="E12" s="11">
        <f>SUMIFS(Concentrado!F$36:F$563,Concentrado!$A$36:$A$563,"="&amp;$A12,Concentrado!$B$36:$B$563, "=México")</f>
        <v>0</v>
      </c>
      <c r="F12" s="11">
        <f>SUMIFS(Concentrado!G$36:G$563,Concentrado!$A$36:$A$563,"="&amp;$A12,Concentrado!$B$36:$B$563, "=México")</f>
        <v>252954</v>
      </c>
    </row>
    <row r="13" spans="1:6" ht="17.100000000000001" customHeight="1" x14ac:dyDescent="0.25">
      <c r="A13" s="8">
        <v>2019</v>
      </c>
      <c r="B13" s="11">
        <f>SUMIFS(Concentrado!C$36:C$563,Concentrado!$A$36:$A$563,"="&amp;$A13,Concentrado!$B$36:$B$563, "=México")</f>
        <v>121039</v>
      </c>
      <c r="C13" s="11">
        <f>SUMIFS(Concentrado!D$36:D$563,Concentrado!$A$36:$A$563,"="&amp;$A13,Concentrado!$B$36:$B$563, "=México")</f>
        <v>115989</v>
      </c>
      <c r="D13" s="11">
        <f>SUMIFS(Concentrado!E$36:E$563,Concentrado!$A$36:$A$563,"="&amp;$A13,Concentrado!$B$36:$B$563, "=México")</f>
        <v>162</v>
      </c>
      <c r="E13" s="11">
        <f>SUMIFS(Concentrado!F$36:F$563,Concentrado!$A$36:$A$563,"="&amp;$A13,Concentrado!$B$36:$B$563, "=México")</f>
        <v>0</v>
      </c>
      <c r="F13" s="11">
        <f>SUMIFS(Concentrado!G$36:G$563,Concentrado!$A$36:$A$563,"="&amp;$A13,Concentrado!$B$36:$B$563, "=México")</f>
        <v>237190</v>
      </c>
    </row>
    <row r="14" spans="1:6" ht="17.100000000000001" customHeight="1" x14ac:dyDescent="0.25">
      <c r="A14" s="8">
        <v>2020</v>
      </c>
      <c r="B14" s="11">
        <f>SUMIFS(Concentrado!C$36:C$563,Concentrado!$A$36:$A$563,"="&amp;$A14,Concentrado!$B$36:$B$563, "=México")</f>
        <v>110278</v>
      </c>
      <c r="C14" s="11">
        <f>SUMIFS(Concentrado!D$36:D$563,Concentrado!$A$36:$A$563,"="&amp;$A14,Concentrado!$B$36:$B$563, "=México")</f>
        <v>106245</v>
      </c>
      <c r="D14" s="11">
        <f>SUMIFS(Concentrado!E$36:E$563,Concentrado!$A$36:$A$563,"="&amp;$A14,Concentrado!$B$36:$B$563, "=México")</f>
        <v>51</v>
      </c>
      <c r="E14" s="11">
        <f>SUMIFS(Concentrado!F$36:F$563,Concentrado!$A$36:$A$563,"="&amp;$A14,Concentrado!$B$36:$B$563, "=México")</f>
        <v>66</v>
      </c>
      <c r="F14" s="11">
        <f>SUMIFS(Concentrado!G$36:G$563,Concentrado!$A$36:$A$563,"="&amp;$A14,Concentrado!$B$36:$B$563, "=México")</f>
        <v>216640</v>
      </c>
    </row>
    <row r="15" spans="1:6" ht="17.100000000000001" customHeight="1" x14ac:dyDescent="0.25">
      <c r="A15" s="8">
        <v>2021</v>
      </c>
      <c r="B15" s="11">
        <f>SUMIFS(Concentrado!C$36:C$563,Concentrado!$A$36:$A$563,"="&amp;$A15,Concentrado!$B$36:$B$563, "=México")</f>
        <v>98003</v>
      </c>
      <c r="C15" s="11">
        <f>SUMIFS(Concentrado!D$36:D$563,Concentrado!$A$36:$A$563,"="&amp;$A15,Concentrado!$B$36:$B$563, "=México")</f>
        <v>95364</v>
      </c>
      <c r="D15" s="11">
        <f>SUMIFS(Concentrado!E$36:E$563,Concentrado!$A$36:$A$563,"="&amp;$A15,Concentrado!$B$36:$B$563, "=México")</f>
        <v>106</v>
      </c>
      <c r="E15" s="11">
        <f>SUMIFS(Concentrado!F$36:F$563,Concentrado!$A$36:$A$563,"="&amp;$A15,Concentrado!$B$36:$B$563, "=México")</f>
        <v>3</v>
      </c>
      <c r="F15" s="11">
        <f>SUMIFS(Concentrado!G$36:G$563,Concentrado!$A$36:$A$563,"="&amp;$A15,Concentrado!$B$36:$B$563, "=México")</f>
        <v>193476</v>
      </c>
    </row>
    <row r="16" spans="1:6" ht="17.100000000000001" customHeight="1" x14ac:dyDescent="0.25">
      <c r="A16" s="8">
        <v>2022</v>
      </c>
      <c r="B16" s="11">
        <f>SUMIFS(Concentrado!C$36:C$563,Concentrado!$A$36:$A$563,"="&amp;$A16,Concentrado!$B$36:$B$563, "=México")</f>
        <v>101010</v>
      </c>
      <c r="C16" s="11">
        <f>SUMIFS(Concentrado!D$36:D$563,Concentrado!$A$36:$A$563,"="&amp;$A16,Concentrado!$B$36:$B$563, "=México")</f>
        <v>97409</v>
      </c>
      <c r="D16" s="11">
        <f>SUMIFS(Concentrado!E$36:E$563,Concentrado!$A$36:$A$563,"="&amp;$A16,Concentrado!$B$36:$B$563, "=México")</f>
        <v>113</v>
      </c>
      <c r="E16" s="11">
        <f>SUMIFS(Concentrado!F$36:F$563,Concentrado!$A$36:$A$563,"="&amp;$A16,Concentrado!$B$36:$B$563, "=México")</f>
        <v>3</v>
      </c>
      <c r="F16" s="11">
        <f>SUMIFS(Concentrado!G$36:G$563,Concentrado!$A$36:$A$563,"="&amp;$A16,Concentrado!$B$36:$B$563, "=México")</f>
        <v>198535</v>
      </c>
    </row>
    <row r="17" spans="1:6" ht="17.100000000000001" customHeight="1" x14ac:dyDescent="0.25">
      <c r="A17" s="8">
        <v>2023</v>
      </c>
      <c r="B17" s="11">
        <f>SUMIFS(Concentrado!C$36:C$563,Concentrado!$A$36:$A$563,"="&amp;$A17,Concentrado!$B$36:$B$563, "=México")</f>
        <v>95147</v>
      </c>
      <c r="C17" s="11">
        <f>SUMIFS(Concentrado!D$36:D$563,Concentrado!$A$36:$A$563,"="&amp;$A17,Concentrado!$B$36:$B$563, "=México")</f>
        <v>92107</v>
      </c>
      <c r="D17" s="11">
        <f>SUMIFS(Concentrado!E$36:E$563,Concentrado!$A$36:$A$563,"="&amp;$A17,Concentrado!$B$36:$B$563, "=México")</f>
        <v>45</v>
      </c>
      <c r="E17" s="11">
        <f>SUMIFS(Concentrado!F$36:F$563,Concentrado!$A$36:$A$563,"="&amp;$A17,Concentrado!$B$36:$B$563, "=México")</f>
        <v>0</v>
      </c>
      <c r="F17" s="11">
        <f>SUMIFS(Concentrado!G$36:G$563,Concentrado!$A$36:$A$563,"="&amp;$A17,Concentrado!$B$36:$B$563, "=México")</f>
        <v>187299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0" zoomScaleNormal="110" workbookViewId="0"/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7.100000000000001" customHeight="1" x14ac:dyDescent="0.25">
      <c r="A2" s="8">
        <v>2008</v>
      </c>
      <c r="B2" s="11">
        <f>SUMIFS(Concentrado!C$36:C$563,Concentrado!$A$36:$A$563,"="&amp;$A2,Concentrado!$B$36:$B$563, "=Michoacán")</f>
        <v>43081</v>
      </c>
      <c r="C2" s="11">
        <f>SUMIFS(Concentrado!D$36:D$563,Concentrado!$A$36:$A$563,"="&amp;$A2,Concentrado!$B$36:$B$563, "=Michoacán")</f>
        <v>41928</v>
      </c>
      <c r="D2" s="11">
        <f>SUMIFS(Concentrado!E$36:E$563,Concentrado!$A$36:$A$563,"="&amp;$A2,Concentrado!$B$36:$B$563, "=Michoacán")</f>
        <v>229</v>
      </c>
      <c r="E2" s="11">
        <f>SUMIFS(Concentrado!F$36:F$563,Concentrado!$A$36:$A$563,"="&amp;$A2,Concentrado!$B$36:$B$563, "=Michoacán")</f>
        <v>0</v>
      </c>
      <c r="F2" s="11">
        <f>SUMIFS(Concentrado!G$36:G$563,Concentrado!$A$36:$A$563,"="&amp;$A2,Concentrado!$B$36:$B$563, "=Michoacán")</f>
        <v>85238</v>
      </c>
    </row>
    <row r="3" spans="1:6" ht="17.100000000000001" customHeight="1" x14ac:dyDescent="0.25">
      <c r="A3" s="8">
        <v>2009</v>
      </c>
      <c r="B3" s="11">
        <f>SUMIFS(Concentrado!C$36:C$563,Concentrado!$A$36:$A$563,"="&amp;$A3,Concentrado!$B$36:$B$563, "=Michoacán")</f>
        <v>42893</v>
      </c>
      <c r="C3" s="11">
        <f>SUMIFS(Concentrado!D$36:D$563,Concentrado!$A$36:$A$563,"="&amp;$A3,Concentrado!$B$36:$B$563, "=Michoacán")</f>
        <v>41399</v>
      </c>
      <c r="D3" s="11">
        <f>SUMIFS(Concentrado!E$36:E$563,Concentrado!$A$36:$A$563,"="&amp;$A3,Concentrado!$B$36:$B$563, "=Michoacán")</f>
        <v>166</v>
      </c>
      <c r="E3" s="11">
        <f>SUMIFS(Concentrado!F$36:F$563,Concentrado!$A$36:$A$563,"="&amp;$A3,Concentrado!$B$36:$B$563, "=Michoacán")</f>
        <v>0</v>
      </c>
      <c r="F3" s="11">
        <f>SUMIFS(Concentrado!G$36:G$563,Concentrado!$A$36:$A$563,"="&amp;$A3,Concentrado!$B$36:$B$563, "=Michoacán")</f>
        <v>84458</v>
      </c>
    </row>
    <row r="4" spans="1:6" ht="17.100000000000001" customHeight="1" x14ac:dyDescent="0.25">
      <c r="A4" s="8">
        <v>2010</v>
      </c>
      <c r="B4" s="11">
        <f>SUMIFS(Concentrado!C$36:C$563,Concentrado!$A$36:$A$563,"="&amp;$A4,Concentrado!$B$36:$B$563, "=Michoacán")</f>
        <v>43843</v>
      </c>
      <c r="C4" s="11">
        <f>SUMIFS(Concentrado!D$36:D$563,Concentrado!$A$36:$A$563,"="&amp;$A4,Concentrado!$B$36:$B$563, "=Michoacán")</f>
        <v>42243</v>
      </c>
      <c r="D4" s="11">
        <f>SUMIFS(Concentrado!E$36:E$563,Concentrado!$A$36:$A$563,"="&amp;$A4,Concentrado!$B$36:$B$563, "=Michoacán")</f>
        <v>394</v>
      </c>
      <c r="E4" s="11">
        <f>SUMIFS(Concentrado!F$36:F$563,Concentrado!$A$36:$A$563,"="&amp;$A4,Concentrado!$B$36:$B$563, "=Michoacán")</f>
        <v>0</v>
      </c>
      <c r="F4" s="11">
        <f>SUMIFS(Concentrado!G$36:G$563,Concentrado!$A$36:$A$563,"="&amp;$A4,Concentrado!$B$36:$B$563, "=Michoacán")</f>
        <v>86480</v>
      </c>
    </row>
    <row r="5" spans="1:6" ht="17.100000000000001" customHeight="1" x14ac:dyDescent="0.25">
      <c r="A5" s="8">
        <v>2011</v>
      </c>
      <c r="B5" s="11">
        <f>SUMIFS(Concentrado!C$36:C$563,Concentrado!$A$36:$A$563,"="&amp;$A5,Concentrado!$B$36:$B$563, "=Michoacán")</f>
        <v>46437</v>
      </c>
      <c r="C5" s="11">
        <f>SUMIFS(Concentrado!D$36:D$563,Concentrado!$A$36:$A$563,"="&amp;$A5,Concentrado!$B$36:$B$563, "=Michoacán")</f>
        <v>44934</v>
      </c>
      <c r="D5" s="11">
        <f>SUMIFS(Concentrado!E$36:E$563,Concentrado!$A$36:$A$563,"="&amp;$A5,Concentrado!$B$36:$B$563, "=Michoacán")</f>
        <v>189</v>
      </c>
      <c r="E5" s="11">
        <f>SUMIFS(Concentrado!F$36:F$563,Concentrado!$A$36:$A$563,"="&amp;$A5,Concentrado!$B$36:$B$563, "=Michoacán")</f>
        <v>0</v>
      </c>
      <c r="F5" s="11">
        <f>SUMIFS(Concentrado!G$36:G$563,Concentrado!$A$36:$A$563,"="&amp;$A5,Concentrado!$B$36:$B$563, "=Michoacán")</f>
        <v>91560</v>
      </c>
    </row>
    <row r="6" spans="1:6" ht="17.100000000000001" customHeight="1" x14ac:dyDescent="0.25">
      <c r="A6" s="8">
        <v>2012</v>
      </c>
      <c r="B6" s="11">
        <f>SUMIFS(Concentrado!C$36:C$563,Concentrado!$A$36:$A$563,"="&amp;$A6,Concentrado!$B$36:$B$563, "=Michoacán")</f>
        <v>48657</v>
      </c>
      <c r="C6" s="11">
        <f>SUMIFS(Concentrado!D$36:D$563,Concentrado!$A$36:$A$563,"="&amp;$A6,Concentrado!$B$36:$B$563, "=Michoacán")</f>
        <v>47122</v>
      </c>
      <c r="D6" s="11">
        <f>SUMIFS(Concentrado!E$36:E$563,Concentrado!$A$36:$A$563,"="&amp;$A6,Concentrado!$B$36:$B$563, "=Michoacán")</f>
        <v>155</v>
      </c>
      <c r="E6" s="11">
        <f>SUMIFS(Concentrado!F$36:F$563,Concentrado!$A$36:$A$563,"="&amp;$A6,Concentrado!$B$36:$B$563, "=Michoacán")</f>
        <v>0</v>
      </c>
      <c r="F6" s="11">
        <f>SUMIFS(Concentrado!G$36:G$563,Concentrado!$A$36:$A$563,"="&amp;$A6,Concentrado!$B$36:$B$563, "=Michoacán")</f>
        <v>95934</v>
      </c>
    </row>
    <row r="7" spans="1:6" ht="17.100000000000001" customHeight="1" x14ac:dyDescent="0.25">
      <c r="A7" s="8">
        <v>2013</v>
      </c>
      <c r="B7" s="11">
        <f>SUMIFS(Concentrado!C$36:C$563,Concentrado!$A$36:$A$563,"="&amp;$A7,Concentrado!$B$36:$B$563, "=Michoacán")</f>
        <v>48280</v>
      </c>
      <c r="C7" s="11">
        <f>SUMIFS(Concentrado!D$36:D$563,Concentrado!$A$36:$A$563,"="&amp;$A7,Concentrado!$B$36:$B$563, "=Michoacán")</f>
        <v>46881</v>
      </c>
      <c r="D7" s="11">
        <f>SUMIFS(Concentrado!E$36:E$563,Concentrado!$A$36:$A$563,"="&amp;$A7,Concentrado!$B$36:$B$563, "=Michoacán")</f>
        <v>92</v>
      </c>
      <c r="E7" s="11">
        <f>SUMIFS(Concentrado!F$36:F$563,Concentrado!$A$36:$A$563,"="&amp;$A7,Concentrado!$B$36:$B$563, "=Michoacán")</f>
        <v>0</v>
      </c>
      <c r="F7" s="11">
        <f>SUMIFS(Concentrado!G$36:G$563,Concentrado!$A$36:$A$563,"="&amp;$A7,Concentrado!$B$36:$B$563, "=Michoacán")</f>
        <v>95253</v>
      </c>
    </row>
    <row r="8" spans="1:6" ht="17.100000000000001" customHeight="1" x14ac:dyDescent="0.25">
      <c r="A8" s="8">
        <v>2014</v>
      </c>
      <c r="B8" s="11">
        <f>SUMIFS(Concentrado!C$36:C$563,Concentrado!$A$36:$A$563,"="&amp;$A8,Concentrado!$B$36:$B$563, "=Michoacán")</f>
        <v>46701</v>
      </c>
      <c r="C8" s="11">
        <f>SUMIFS(Concentrado!D$36:D$563,Concentrado!$A$36:$A$563,"="&amp;$A8,Concentrado!$B$36:$B$563, "=Michoacán")</f>
        <v>45432</v>
      </c>
      <c r="D8" s="11">
        <f>SUMIFS(Concentrado!E$36:E$563,Concentrado!$A$36:$A$563,"="&amp;$A8,Concentrado!$B$36:$B$563, "=Michoacán")</f>
        <v>101</v>
      </c>
      <c r="E8" s="11">
        <f>SUMIFS(Concentrado!F$36:F$563,Concentrado!$A$36:$A$563,"="&amp;$A8,Concentrado!$B$36:$B$563, "=Michoacán")</f>
        <v>0</v>
      </c>
      <c r="F8" s="11">
        <f>SUMIFS(Concentrado!G$36:G$563,Concentrado!$A$36:$A$563,"="&amp;$A8,Concentrado!$B$36:$B$563, "=Michoacán")</f>
        <v>92234</v>
      </c>
    </row>
    <row r="9" spans="1:6" ht="17.100000000000001" customHeight="1" x14ac:dyDescent="0.25">
      <c r="A9" s="8">
        <v>2015</v>
      </c>
      <c r="B9" s="11">
        <f>SUMIFS(Concentrado!C$36:C$563,Concentrado!$A$36:$A$563,"="&amp;$A9,Concentrado!$B$36:$B$563, "=Michoacán")</f>
        <v>45999</v>
      </c>
      <c r="C9" s="11">
        <f>SUMIFS(Concentrado!D$36:D$563,Concentrado!$A$36:$A$563,"="&amp;$A9,Concentrado!$B$36:$B$563, "=Michoacán")</f>
        <v>44323</v>
      </c>
      <c r="D9" s="11">
        <f>SUMIFS(Concentrado!E$36:E$563,Concentrado!$A$36:$A$563,"="&amp;$A9,Concentrado!$B$36:$B$563, "=Michoacán")</f>
        <v>45</v>
      </c>
      <c r="E9" s="11">
        <f>SUMIFS(Concentrado!F$36:F$563,Concentrado!$A$36:$A$563,"="&amp;$A9,Concentrado!$B$36:$B$563, "=Michoacán")</f>
        <v>0</v>
      </c>
      <c r="F9" s="11">
        <f>SUMIFS(Concentrado!G$36:G$563,Concentrado!$A$36:$A$563,"="&amp;$A9,Concentrado!$B$36:$B$563, "=Michoacán")</f>
        <v>90367</v>
      </c>
    </row>
    <row r="10" spans="1:6" ht="17.100000000000001" customHeight="1" x14ac:dyDescent="0.25">
      <c r="A10" s="8">
        <v>2016</v>
      </c>
      <c r="B10" s="11">
        <f>SUMIFS(Concentrado!C$36:C$563,Concentrado!$A$36:$A$563,"="&amp;$A10,Concentrado!$B$36:$B$563, "=Michoacán")</f>
        <v>44466</v>
      </c>
      <c r="C10" s="11">
        <f>SUMIFS(Concentrado!D$36:D$563,Concentrado!$A$36:$A$563,"="&amp;$A10,Concentrado!$B$36:$B$563, "=Michoacán")</f>
        <v>42950</v>
      </c>
      <c r="D10" s="11">
        <f>SUMIFS(Concentrado!E$36:E$563,Concentrado!$A$36:$A$563,"="&amp;$A10,Concentrado!$B$36:$B$563, "=Michoacán")</f>
        <v>59</v>
      </c>
      <c r="E10" s="11">
        <f>SUMIFS(Concentrado!F$36:F$563,Concentrado!$A$36:$A$563,"="&amp;$A10,Concentrado!$B$36:$B$563, "=Michoacán")</f>
        <v>0</v>
      </c>
      <c r="F10" s="11">
        <f>SUMIFS(Concentrado!G$36:G$563,Concentrado!$A$36:$A$563,"="&amp;$A10,Concentrado!$B$36:$B$563, "=Michoacán")</f>
        <v>87475</v>
      </c>
    </row>
    <row r="11" spans="1:6" ht="17.100000000000001" customHeight="1" x14ac:dyDescent="0.25">
      <c r="A11" s="8">
        <v>2017</v>
      </c>
      <c r="B11" s="11">
        <f>SUMIFS(Concentrado!C$36:C$563,Concentrado!$A$36:$A$563,"="&amp;$A11,Concentrado!$B$36:$B$563, "=Michoacán")</f>
        <v>45334</v>
      </c>
      <c r="C11" s="11">
        <f>SUMIFS(Concentrado!D$36:D$563,Concentrado!$A$36:$A$563,"="&amp;$A11,Concentrado!$B$36:$B$563, "=Michoacán")</f>
        <v>43203</v>
      </c>
      <c r="D11" s="11">
        <f>SUMIFS(Concentrado!E$36:E$563,Concentrado!$A$36:$A$563,"="&amp;$A11,Concentrado!$B$36:$B$563, "=Michoacán")</f>
        <v>57</v>
      </c>
      <c r="E11" s="11">
        <f>SUMIFS(Concentrado!F$36:F$563,Concentrado!$A$36:$A$563,"="&amp;$A11,Concentrado!$B$36:$B$563, "=Michoacán")</f>
        <v>0</v>
      </c>
      <c r="F11" s="11">
        <f>SUMIFS(Concentrado!G$36:G$563,Concentrado!$A$36:$A$563,"="&amp;$A11,Concentrado!$B$36:$B$563, "=Michoacán")</f>
        <v>88594</v>
      </c>
    </row>
    <row r="12" spans="1:6" ht="17.100000000000001" customHeight="1" x14ac:dyDescent="0.25">
      <c r="A12" s="8">
        <v>2018</v>
      </c>
      <c r="B12" s="11">
        <f>SUMIFS(Concentrado!C$36:C$563,Concentrado!$A$36:$A$563,"="&amp;$A12,Concentrado!$B$36:$B$563, "=Michoacán")</f>
        <v>41729</v>
      </c>
      <c r="C12" s="11">
        <f>SUMIFS(Concentrado!D$36:D$563,Concentrado!$A$36:$A$563,"="&amp;$A12,Concentrado!$B$36:$B$563, "=Michoacán")</f>
        <v>40610</v>
      </c>
      <c r="D12" s="11">
        <f>SUMIFS(Concentrado!E$36:E$563,Concentrado!$A$36:$A$563,"="&amp;$A12,Concentrado!$B$36:$B$563, "=Michoacán")</f>
        <v>43</v>
      </c>
      <c r="E12" s="11">
        <f>SUMIFS(Concentrado!F$36:F$563,Concentrado!$A$36:$A$563,"="&amp;$A12,Concentrado!$B$36:$B$563, "=Michoacán")</f>
        <v>0</v>
      </c>
      <c r="F12" s="11">
        <f>SUMIFS(Concentrado!G$36:G$563,Concentrado!$A$36:$A$563,"="&amp;$A12,Concentrado!$B$36:$B$563, "=Michoacán")</f>
        <v>82382</v>
      </c>
    </row>
    <row r="13" spans="1:6" ht="17.100000000000001" customHeight="1" x14ac:dyDescent="0.25">
      <c r="A13" s="8">
        <v>2019</v>
      </c>
      <c r="B13" s="11">
        <f>SUMIFS(Concentrado!C$36:C$563,Concentrado!$A$36:$A$563,"="&amp;$A13,Concentrado!$B$36:$B$563, "=Michoacán")</f>
        <v>42050</v>
      </c>
      <c r="C13" s="11">
        <f>SUMIFS(Concentrado!D$36:D$563,Concentrado!$A$36:$A$563,"="&amp;$A13,Concentrado!$B$36:$B$563, "=Michoacán")</f>
        <v>40695</v>
      </c>
      <c r="D13" s="11">
        <f>SUMIFS(Concentrado!E$36:E$563,Concentrado!$A$36:$A$563,"="&amp;$A13,Concentrado!$B$36:$B$563, "=Michoacán")</f>
        <v>82</v>
      </c>
      <c r="E13" s="11">
        <f>SUMIFS(Concentrado!F$36:F$563,Concentrado!$A$36:$A$563,"="&amp;$A13,Concentrado!$B$36:$B$563, "=Michoacán")</f>
        <v>0</v>
      </c>
      <c r="F13" s="11">
        <f>SUMIFS(Concentrado!G$36:G$563,Concentrado!$A$36:$A$563,"="&amp;$A13,Concentrado!$B$36:$B$563, "=Michoacán")</f>
        <v>82827</v>
      </c>
    </row>
    <row r="14" spans="1:6" ht="17.100000000000001" customHeight="1" x14ac:dyDescent="0.25">
      <c r="A14" s="8">
        <v>2020</v>
      </c>
      <c r="B14" s="11">
        <f>SUMIFS(Concentrado!C$36:C$563,Concentrado!$A$36:$A$563,"="&amp;$A14,Concentrado!$B$36:$B$563, "=Michoacán")</f>
        <v>39812</v>
      </c>
      <c r="C14" s="11">
        <f>SUMIFS(Concentrado!D$36:D$563,Concentrado!$A$36:$A$563,"="&amp;$A14,Concentrado!$B$36:$B$563, "=Michoacán")</f>
        <v>38320</v>
      </c>
      <c r="D14" s="11">
        <f>SUMIFS(Concentrado!E$36:E$563,Concentrado!$A$36:$A$563,"="&amp;$A14,Concentrado!$B$36:$B$563, "=Michoacán")</f>
        <v>57</v>
      </c>
      <c r="E14" s="11">
        <f>SUMIFS(Concentrado!F$36:F$563,Concentrado!$A$36:$A$563,"="&amp;$A14,Concentrado!$B$36:$B$563, "=Michoacán")</f>
        <v>29</v>
      </c>
      <c r="F14" s="11">
        <f>SUMIFS(Concentrado!G$36:G$563,Concentrado!$A$36:$A$563,"="&amp;$A14,Concentrado!$B$36:$B$563, "=Michoacán")</f>
        <v>78218</v>
      </c>
    </row>
    <row r="15" spans="1:6" ht="17.100000000000001" customHeight="1" x14ac:dyDescent="0.25">
      <c r="A15" s="8">
        <v>2021</v>
      </c>
      <c r="B15" s="11">
        <f>SUMIFS(Concentrado!C$36:C$563,Concentrado!$A$36:$A$563,"="&amp;$A15,Concentrado!$B$36:$B$563, "=Michoacán")</f>
        <v>37837</v>
      </c>
      <c r="C15" s="11">
        <f>SUMIFS(Concentrado!D$36:D$563,Concentrado!$A$36:$A$563,"="&amp;$A15,Concentrado!$B$36:$B$563, "=Michoacán")</f>
        <v>36185</v>
      </c>
      <c r="D15" s="11">
        <f>SUMIFS(Concentrado!E$36:E$563,Concentrado!$A$36:$A$563,"="&amp;$A15,Concentrado!$B$36:$B$563, "=Michoacán")</f>
        <v>100</v>
      </c>
      <c r="E15" s="11">
        <f>SUMIFS(Concentrado!F$36:F$563,Concentrado!$A$36:$A$563,"="&amp;$A15,Concentrado!$B$36:$B$563, "=Michoacán")</f>
        <v>0</v>
      </c>
      <c r="F15" s="11">
        <f>SUMIFS(Concentrado!G$36:G$563,Concentrado!$A$36:$A$563,"="&amp;$A15,Concentrado!$B$36:$B$563, "=Michoacán")</f>
        <v>74122</v>
      </c>
    </row>
    <row r="16" spans="1:6" ht="17.100000000000001" customHeight="1" x14ac:dyDescent="0.25">
      <c r="A16" s="8">
        <v>2022</v>
      </c>
      <c r="B16" s="11">
        <f>SUMIFS(Concentrado!C$36:C$563,Concentrado!$A$36:$A$563,"="&amp;$A16,Concentrado!$B$36:$B$563, "=Michoacán")</f>
        <v>36846</v>
      </c>
      <c r="C16" s="11">
        <f>SUMIFS(Concentrado!D$36:D$563,Concentrado!$A$36:$A$563,"="&amp;$A16,Concentrado!$B$36:$B$563, "=Michoacán")</f>
        <v>35239</v>
      </c>
      <c r="D16" s="11">
        <f>SUMIFS(Concentrado!E$36:E$563,Concentrado!$A$36:$A$563,"="&amp;$A16,Concentrado!$B$36:$B$563, "=Michoacán")</f>
        <v>84</v>
      </c>
      <c r="E16" s="11">
        <f>SUMIFS(Concentrado!F$36:F$563,Concentrado!$A$36:$A$563,"="&amp;$A16,Concentrado!$B$36:$B$563, "=Michoacán")</f>
        <v>0</v>
      </c>
      <c r="F16" s="11">
        <f>SUMIFS(Concentrado!G$36:G$563,Concentrado!$A$36:$A$563,"="&amp;$A16,Concentrado!$B$36:$B$563, "=Michoacán")</f>
        <v>72169</v>
      </c>
    </row>
    <row r="17" spans="1:6" ht="17.100000000000001" customHeight="1" x14ac:dyDescent="0.25">
      <c r="A17" s="8">
        <v>2023</v>
      </c>
      <c r="B17" s="11">
        <f>SUMIFS(Concentrado!C$36:C$563,Concentrado!$A$36:$A$563,"="&amp;$A17,Concentrado!$B$36:$B$563, "=Michoacán")</f>
        <v>33336</v>
      </c>
      <c r="C17" s="11">
        <f>SUMIFS(Concentrado!D$36:D$563,Concentrado!$A$36:$A$563,"="&amp;$A17,Concentrado!$B$36:$B$563, "=Michoacán")</f>
        <v>32377</v>
      </c>
      <c r="D17" s="11">
        <f>SUMIFS(Concentrado!E$36:E$563,Concentrado!$A$36:$A$563,"="&amp;$A17,Concentrado!$B$36:$B$563, "=Michoacán")</f>
        <v>55</v>
      </c>
      <c r="E17" s="11">
        <f>SUMIFS(Concentrado!F$36:F$563,Concentrado!$A$36:$A$563,"="&amp;$A17,Concentrado!$B$36:$B$563, "=Michoacán")</f>
        <v>0</v>
      </c>
      <c r="F17" s="11">
        <f>SUMIFS(Concentrado!G$36:G$563,Concentrado!$A$36:$A$563,"="&amp;$A17,Concentrado!$B$36:$B$563, "=Michoacán")</f>
        <v>65768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0" zoomScaleNormal="110" workbookViewId="0"/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7.100000000000001" customHeight="1" x14ac:dyDescent="0.25">
      <c r="A2" s="8">
        <v>2008</v>
      </c>
      <c r="B2" s="11">
        <f>SUMIFS(Concentrado!C$36:C$563,Concentrado!$A$36:$A$563,"="&amp;$A2,Concentrado!$B$36:$B$563, "=Morelos")</f>
        <v>15988</v>
      </c>
      <c r="C2" s="11">
        <f>SUMIFS(Concentrado!D$36:D$563,Concentrado!$A$36:$A$563,"="&amp;$A2,Concentrado!$B$36:$B$563, "=Morelos")</f>
        <v>15206</v>
      </c>
      <c r="D2" s="11">
        <f>SUMIFS(Concentrado!E$36:E$563,Concentrado!$A$36:$A$563,"="&amp;$A2,Concentrado!$B$36:$B$563, "=Morelos")</f>
        <v>38</v>
      </c>
      <c r="E2" s="11">
        <f>SUMIFS(Concentrado!F$36:F$563,Concentrado!$A$36:$A$563,"="&amp;$A2,Concentrado!$B$36:$B$563, "=Morelos")</f>
        <v>0</v>
      </c>
      <c r="F2" s="11">
        <f>SUMIFS(Concentrado!G$36:G$563,Concentrado!$A$36:$A$563,"="&amp;$A2,Concentrado!$B$36:$B$563, "=Morelos")</f>
        <v>31232</v>
      </c>
    </row>
    <row r="3" spans="1:6" ht="17.100000000000001" customHeight="1" x14ac:dyDescent="0.25">
      <c r="A3" s="8">
        <v>2009</v>
      </c>
      <c r="B3" s="11">
        <f>SUMIFS(Concentrado!C$36:C$563,Concentrado!$A$36:$A$563,"="&amp;$A3,Concentrado!$B$36:$B$563, "=Morelos")</f>
        <v>15300</v>
      </c>
      <c r="C3" s="11">
        <f>SUMIFS(Concentrado!D$36:D$563,Concentrado!$A$36:$A$563,"="&amp;$A3,Concentrado!$B$36:$B$563, "=Morelos")</f>
        <v>14706</v>
      </c>
      <c r="D3" s="11">
        <f>SUMIFS(Concentrado!E$36:E$563,Concentrado!$A$36:$A$563,"="&amp;$A3,Concentrado!$B$36:$B$563, "=Morelos")</f>
        <v>17</v>
      </c>
      <c r="E3" s="11">
        <f>SUMIFS(Concentrado!F$36:F$563,Concentrado!$A$36:$A$563,"="&amp;$A3,Concentrado!$B$36:$B$563, "=Morelos")</f>
        <v>0</v>
      </c>
      <c r="F3" s="11">
        <f>SUMIFS(Concentrado!G$36:G$563,Concentrado!$A$36:$A$563,"="&amp;$A3,Concentrado!$B$36:$B$563, "=Morelos")</f>
        <v>30023</v>
      </c>
    </row>
    <row r="4" spans="1:6" ht="17.100000000000001" customHeight="1" x14ac:dyDescent="0.25">
      <c r="A4" s="8">
        <v>2010</v>
      </c>
      <c r="B4" s="11">
        <f>SUMIFS(Concentrado!C$36:C$563,Concentrado!$A$36:$A$563,"="&amp;$A4,Concentrado!$B$36:$B$563, "=Morelos")</f>
        <v>16200</v>
      </c>
      <c r="C4" s="11">
        <f>SUMIFS(Concentrado!D$36:D$563,Concentrado!$A$36:$A$563,"="&amp;$A4,Concentrado!$B$36:$B$563, "=Morelos")</f>
        <v>15899</v>
      </c>
      <c r="D4" s="11">
        <f>SUMIFS(Concentrado!E$36:E$563,Concentrado!$A$36:$A$563,"="&amp;$A4,Concentrado!$B$36:$B$563, "=Morelos")</f>
        <v>33</v>
      </c>
      <c r="E4" s="11">
        <f>SUMIFS(Concentrado!F$36:F$563,Concentrado!$A$36:$A$563,"="&amp;$A4,Concentrado!$B$36:$B$563, "=Morelos")</f>
        <v>0</v>
      </c>
      <c r="F4" s="11">
        <f>SUMIFS(Concentrado!G$36:G$563,Concentrado!$A$36:$A$563,"="&amp;$A4,Concentrado!$B$36:$B$563, "=Morelos")</f>
        <v>32132</v>
      </c>
    </row>
    <row r="5" spans="1:6" ht="17.100000000000001" customHeight="1" x14ac:dyDescent="0.25">
      <c r="A5" s="8">
        <v>2011</v>
      </c>
      <c r="B5" s="11">
        <f>SUMIFS(Concentrado!C$36:C$563,Concentrado!$A$36:$A$563,"="&amp;$A5,Concentrado!$B$36:$B$563, "=Morelos")</f>
        <v>16658</v>
      </c>
      <c r="C5" s="11">
        <f>SUMIFS(Concentrado!D$36:D$563,Concentrado!$A$36:$A$563,"="&amp;$A5,Concentrado!$B$36:$B$563, "=Morelos")</f>
        <v>15800</v>
      </c>
      <c r="D5" s="11">
        <f>SUMIFS(Concentrado!E$36:E$563,Concentrado!$A$36:$A$563,"="&amp;$A5,Concentrado!$B$36:$B$563, "=Morelos")</f>
        <v>39</v>
      </c>
      <c r="E5" s="11">
        <f>SUMIFS(Concentrado!F$36:F$563,Concentrado!$A$36:$A$563,"="&amp;$A5,Concentrado!$B$36:$B$563, "=Morelos")</f>
        <v>0</v>
      </c>
      <c r="F5" s="11">
        <f>SUMIFS(Concentrado!G$36:G$563,Concentrado!$A$36:$A$563,"="&amp;$A5,Concentrado!$B$36:$B$563, "=Morelos")</f>
        <v>32497</v>
      </c>
    </row>
    <row r="6" spans="1:6" ht="17.100000000000001" customHeight="1" x14ac:dyDescent="0.25">
      <c r="A6" s="8">
        <v>2012</v>
      </c>
      <c r="B6" s="11">
        <f>SUMIFS(Concentrado!C$36:C$563,Concentrado!$A$36:$A$563,"="&amp;$A6,Concentrado!$B$36:$B$563, "=Morelos")</f>
        <v>16864</v>
      </c>
      <c r="C6" s="11">
        <f>SUMIFS(Concentrado!D$36:D$563,Concentrado!$A$36:$A$563,"="&amp;$A6,Concentrado!$B$36:$B$563, "=Morelos")</f>
        <v>16417</v>
      </c>
      <c r="D6" s="11">
        <f>SUMIFS(Concentrado!E$36:E$563,Concentrado!$A$36:$A$563,"="&amp;$A6,Concentrado!$B$36:$B$563, "=Morelos")</f>
        <v>35</v>
      </c>
      <c r="E6" s="11">
        <f>SUMIFS(Concentrado!F$36:F$563,Concentrado!$A$36:$A$563,"="&amp;$A6,Concentrado!$B$36:$B$563, "=Morelos")</f>
        <v>0</v>
      </c>
      <c r="F6" s="11">
        <f>SUMIFS(Concentrado!G$36:G$563,Concentrado!$A$36:$A$563,"="&amp;$A6,Concentrado!$B$36:$B$563, "=Morelos")</f>
        <v>33316</v>
      </c>
    </row>
    <row r="7" spans="1:6" ht="17.100000000000001" customHeight="1" x14ac:dyDescent="0.25">
      <c r="A7" s="8">
        <v>2013</v>
      </c>
      <c r="B7" s="11">
        <f>SUMIFS(Concentrado!C$36:C$563,Concentrado!$A$36:$A$563,"="&amp;$A7,Concentrado!$B$36:$B$563, "=Morelos")</f>
        <v>17096</v>
      </c>
      <c r="C7" s="11">
        <f>SUMIFS(Concentrado!D$36:D$563,Concentrado!$A$36:$A$563,"="&amp;$A7,Concentrado!$B$36:$B$563, "=Morelos")</f>
        <v>16565</v>
      </c>
      <c r="D7" s="11">
        <f>SUMIFS(Concentrado!E$36:E$563,Concentrado!$A$36:$A$563,"="&amp;$A7,Concentrado!$B$36:$B$563, "=Morelos")</f>
        <v>34</v>
      </c>
      <c r="E7" s="11">
        <f>SUMIFS(Concentrado!F$36:F$563,Concentrado!$A$36:$A$563,"="&amp;$A7,Concentrado!$B$36:$B$563, "=Morelos")</f>
        <v>0</v>
      </c>
      <c r="F7" s="11">
        <f>SUMIFS(Concentrado!G$36:G$563,Concentrado!$A$36:$A$563,"="&amp;$A7,Concentrado!$B$36:$B$563, "=Morelos")</f>
        <v>33695</v>
      </c>
    </row>
    <row r="8" spans="1:6" ht="17.100000000000001" customHeight="1" x14ac:dyDescent="0.25">
      <c r="A8" s="8">
        <v>2014</v>
      </c>
      <c r="B8" s="11">
        <f>SUMIFS(Concentrado!C$36:C$563,Concentrado!$A$36:$A$563,"="&amp;$A8,Concentrado!$B$36:$B$563, "=Morelos")</f>
        <v>16987</v>
      </c>
      <c r="C8" s="11">
        <f>SUMIFS(Concentrado!D$36:D$563,Concentrado!$A$36:$A$563,"="&amp;$A8,Concentrado!$B$36:$B$563, "=Morelos")</f>
        <v>16123</v>
      </c>
      <c r="D8" s="11">
        <f>SUMIFS(Concentrado!E$36:E$563,Concentrado!$A$36:$A$563,"="&amp;$A8,Concentrado!$B$36:$B$563, "=Morelos")</f>
        <v>28</v>
      </c>
      <c r="E8" s="11">
        <f>SUMIFS(Concentrado!F$36:F$563,Concentrado!$A$36:$A$563,"="&amp;$A8,Concentrado!$B$36:$B$563, "=Morelos")</f>
        <v>0</v>
      </c>
      <c r="F8" s="11">
        <f>SUMIFS(Concentrado!G$36:G$563,Concentrado!$A$36:$A$563,"="&amp;$A8,Concentrado!$B$36:$B$563, "=Morelos")</f>
        <v>33138</v>
      </c>
    </row>
    <row r="9" spans="1:6" ht="17.100000000000001" customHeight="1" x14ac:dyDescent="0.25">
      <c r="A9" s="8">
        <v>2015</v>
      </c>
      <c r="B9" s="11">
        <f>SUMIFS(Concentrado!C$36:C$563,Concentrado!$A$36:$A$563,"="&amp;$A9,Concentrado!$B$36:$B$563, "=Morelos")</f>
        <v>16775</v>
      </c>
      <c r="C9" s="11">
        <f>SUMIFS(Concentrado!D$36:D$563,Concentrado!$A$36:$A$563,"="&amp;$A9,Concentrado!$B$36:$B$563, "=Morelos")</f>
        <v>15970</v>
      </c>
      <c r="D9" s="11">
        <f>SUMIFS(Concentrado!E$36:E$563,Concentrado!$A$36:$A$563,"="&amp;$A9,Concentrado!$B$36:$B$563, "=Morelos")</f>
        <v>30</v>
      </c>
      <c r="E9" s="11">
        <f>SUMIFS(Concentrado!F$36:F$563,Concentrado!$A$36:$A$563,"="&amp;$A9,Concentrado!$B$36:$B$563, "=Morelos")</f>
        <v>0</v>
      </c>
      <c r="F9" s="11">
        <f>SUMIFS(Concentrado!G$36:G$563,Concentrado!$A$36:$A$563,"="&amp;$A9,Concentrado!$B$36:$B$563, "=Morelos")</f>
        <v>32775</v>
      </c>
    </row>
    <row r="10" spans="1:6" ht="17.100000000000001" customHeight="1" x14ac:dyDescent="0.25">
      <c r="A10" s="8">
        <v>2016</v>
      </c>
      <c r="B10" s="11">
        <f>SUMIFS(Concentrado!C$36:C$563,Concentrado!$A$36:$A$563,"="&amp;$A10,Concentrado!$B$36:$B$563, "=Morelos")</f>
        <v>16276</v>
      </c>
      <c r="C10" s="11">
        <f>SUMIFS(Concentrado!D$36:D$563,Concentrado!$A$36:$A$563,"="&amp;$A10,Concentrado!$B$36:$B$563, "=Morelos")</f>
        <v>15682</v>
      </c>
      <c r="D10" s="11">
        <f>SUMIFS(Concentrado!E$36:E$563,Concentrado!$A$36:$A$563,"="&amp;$A10,Concentrado!$B$36:$B$563, "=Morelos")</f>
        <v>30</v>
      </c>
      <c r="E10" s="11">
        <f>SUMIFS(Concentrado!F$36:F$563,Concentrado!$A$36:$A$563,"="&amp;$A10,Concentrado!$B$36:$B$563, "=Morelos")</f>
        <v>0</v>
      </c>
      <c r="F10" s="11">
        <f>SUMIFS(Concentrado!G$36:G$563,Concentrado!$A$36:$A$563,"="&amp;$A10,Concentrado!$B$36:$B$563, "=Morelos")</f>
        <v>31988</v>
      </c>
    </row>
    <row r="11" spans="1:6" ht="17.100000000000001" customHeight="1" x14ac:dyDescent="0.25">
      <c r="A11" s="8">
        <v>2017</v>
      </c>
      <c r="B11" s="11">
        <f>SUMIFS(Concentrado!C$36:C$563,Concentrado!$A$36:$A$563,"="&amp;$A11,Concentrado!$B$36:$B$563, "=Morelos")</f>
        <v>15783</v>
      </c>
      <c r="C11" s="11">
        <f>SUMIFS(Concentrado!D$36:D$563,Concentrado!$A$36:$A$563,"="&amp;$A11,Concentrado!$B$36:$B$563, "=Morelos")</f>
        <v>14917</v>
      </c>
      <c r="D11" s="11">
        <f>SUMIFS(Concentrado!E$36:E$563,Concentrado!$A$36:$A$563,"="&amp;$A11,Concentrado!$B$36:$B$563, "=Morelos")</f>
        <v>30</v>
      </c>
      <c r="E11" s="11">
        <f>SUMIFS(Concentrado!F$36:F$563,Concentrado!$A$36:$A$563,"="&amp;$A11,Concentrado!$B$36:$B$563, "=Morelos")</f>
        <v>0</v>
      </c>
      <c r="F11" s="11">
        <f>SUMIFS(Concentrado!G$36:G$563,Concentrado!$A$36:$A$563,"="&amp;$A11,Concentrado!$B$36:$B$563, "=Morelos")</f>
        <v>30730</v>
      </c>
    </row>
    <row r="12" spans="1:6" ht="17.100000000000001" customHeight="1" x14ac:dyDescent="0.25">
      <c r="A12" s="8">
        <v>2018</v>
      </c>
      <c r="B12" s="11">
        <f>SUMIFS(Concentrado!C$36:C$563,Concentrado!$A$36:$A$563,"="&amp;$A12,Concentrado!$B$36:$B$563, "=Morelos")</f>
        <v>14159</v>
      </c>
      <c r="C12" s="11">
        <f>SUMIFS(Concentrado!D$36:D$563,Concentrado!$A$36:$A$563,"="&amp;$A12,Concentrado!$B$36:$B$563, "=Morelos")</f>
        <v>13529</v>
      </c>
      <c r="D12" s="11">
        <f>SUMIFS(Concentrado!E$36:E$563,Concentrado!$A$36:$A$563,"="&amp;$A12,Concentrado!$B$36:$B$563, "=Morelos")</f>
        <v>50</v>
      </c>
      <c r="E12" s="11">
        <f>SUMIFS(Concentrado!F$36:F$563,Concentrado!$A$36:$A$563,"="&amp;$A12,Concentrado!$B$36:$B$563, "=Morelos")</f>
        <v>0</v>
      </c>
      <c r="F12" s="11">
        <f>SUMIFS(Concentrado!G$36:G$563,Concentrado!$A$36:$A$563,"="&amp;$A12,Concentrado!$B$36:$B$563, "=Morelos")</f>
        <v>27738</v>
      </c>
    </row>
    <row r="13" spans="1:6" ht="17.100000000000001" customHeight="1" x14ac:dyDescent="0.25">
      <c r="A13" s="8">
        <v>2019</v>
      </c>
      <c r="B13" s="11">
        <f>SUMIFS(Concentrado!C$36:C$563,Concentrado!$A$36:$A$563,"="&amp;$A13,Concentrado!$B$36:$B$563, "=Morelos")</f>
        <v>13517</v>
      </c>
      <c r="C13" s="11">
        <f>SUMIFS(Concentrado!D$36:D$563,Concentrado!$A$36:$A$563,"="&amp;$A13,Concentrado!$B$36:$B$563, "=Morelos")</f>
        <v>13075</v>
      </c>
      <c r="D13" s="11">
        <f>SUMIFS(Concentrado!E$36:E$563,Concentrado!$A$36:$A$563,"="&amp;$A13,Concentrado!$B$36:$B$563, "=Morelos")</f>
        <v>21</v>
      </c>
      <c r="E13" s="11">
        <f>SUMIFS(Concentrado!F$36:F$563,Concentrado!$A$36:$A$563,"="&amp;$A13,Concentrado!$B$36:$B$563, "=Morelos")</f>
        <v>0</v>
      </c>
      <c r="F13" s="11">
        <f>SUMIFS(Concentrado!G$36:G$563,Concentrado!$A$36:$A$563,"="&amp;$A13,Concentrado!$B$36:$B$563, "=Morelos")</f>
        <v>26613</v>
      </c>
    </row>
    <row r="14" spans="1:6" ht="17.100000000000001" customHeight="1" x14ac:dyDescent="0.25">
      <c r="A14" s="8">
        <v>2020</v>
      </c>
      <c r="B14" s="11">
        <f>SUMIFS(Concentrado!C$36:C$563,Concentrado!$A$36:$A$563,"="&amp;$A14,Concentrado!$B$36:$B$563, "=Morelos")</f>
        <v>13277</v>
      </c>
      <c r="C14" s="11">
        <f>SUMIFS(Concentrado!D$36:D$563,Concentrado!$A$36:$A$563,"="&amp;$A14,Concentrado!$B$36:$B$563, "=Morelos")</f>
        <v>12679</v>
      </c>
      <c r="D14" s="11">
        <f>SUMIFS(Concentrado!E$36:E$563,Concentrado!$A$36:$A$563,"="&amp;$A14,Concentrado!$B$36:$B$563, "=Morelos")</f>
        <v>24</v>
      </c>
      <c r="E14" s="11">
        <f>SUMIFS(Concentrado!F$36:F$563,Concentrado!$A$36:$A$563,"="&amp;$A14,Concentrado!$B$36:$B$563, "=Morelos")</f>
        <v>7</v>
      </c>
      <c r="F14" s="11">
        <f>SUMIFS(Concentrado!G$36:G$563,Concentrado!$A$36:$A$563,"="&amp;$A14,Concentrado!$B$36:$B$563, "=Morelos")</f>
        <v>25987</v>
      </c>
    </row>
    <row r="15" spans="1:6" ht="17.100000000000001" customHeight="1" x14ac:dyDescent="0.25">
      <c r="A15" s="8">
        <v>2021</v>
      </c>
      <c r="B15" s="11">
        <f>SUMIFS(Concentrado!C$36:C$563,Concentrado!$A$36:$A$563,"="&amp;$A15,Concentrado!$B$36:$B$563, "=Morelos")</f>
        <v>12567</v>
      </c>
      <c r="C15" s="11">
        <f>SUMIFS(Concentrado!D$36:D$563,Concentrado!$A$36:$A$563,"="&amp;$A15,Concentrado!$B$36:$B$563, "=Morelos")</f>
        <v>12090</v>
      </c>
      <c r="D15" s="11">
        <f>SUMIFS(Concentrado!E$36:E$563,Concentrado!$A$36:$A$563,"="&amp;$A15,Concentrado!$B$36:$B$563, "=Morelos")</f>
        <v>24</v>
      </c>
      <c r="E15" s="11">
        <f>SUMIFS(Concentrado!F$36:F$563,Concentrado!$A$36:$A$563,"="&amp;$A15,Concentrado!$B$36:$B$563, "=Morelos")</f>
        <v>0</v>
      </c>
      <c r="F15" s="11">
        <f>SUMIFS(Concentrado!G$36:G$563,Concentrado!$A$36:$A$563,"="&amp;$A15,Concentrado!$B$36:$B$563, "=Morelos")</f>
        <v>24681</v>
      </c>
    </row>
    <row r="16" spans="1:6" ht="17.100000000000001" customHeight="1" x14ac:dyDescent="0.25">
      <c r="A16" s="8">
        <v>2022</v>
      </c>
      <c r="B16" s="11">
        <f>SUMIFS(Concentrado!C$36:C$563,Concentrado!$A$36:$A$563,"="&amp;$A16,Concentrado!$B$36:$B$563, "=Morelos")</f>
        <v>12204</v>
      </c>
      <c r="C16" s="11">
        <f>SUMIFS(Concentrado!D$36:D$563,Concentrado!$A$36:$A$563,"="&amp;$A16,Concentrado!$B$36:$B$563, "=Morelos")</f>
        <v>11832</v>
      </c>
      <c r="D16" s="11">
        <f>SUMIFS(Concentrado!E$36:E$563,Concentrado!$A$36:$A$563,"="&amp;$A16,Concentrado!$B$36:$B$563, "=Morelos")</f>
        <v>19</v>
      </c>
      <c r="E16" s="11">
        <f>SUMIFS(Concentrado!F$36:F$563,Concentrado!$A$36:$A$563,"="&amp;$A16,Concentrado!$B$36:$B$563, "=Morelos")</f>
        <v>0</v>
      </c>
      <c r="F16" s="11">
        <f>SUMIFS(Concentrado!G$36:G$563,Concentrado!$A$36:$A$563,"="&amp;$A16,Concentrado!$B$36:$B$563, "=Morelos")</f>
        <v>24055</v>
      </c>
    </row>
    <row r="17" spans="1:6" ht="17.100000000000001" customHeight="1" x14ac:dyDescent="0.25">
      <c r="A17" s="8">
        <v>2023</v>
      </c>
      <c r="B17" s="11">
        <f>SUMIFS(Concentrado!C$36:C$563,Concentrado!$A$36:$A$563,"="&amp;$A17,Concentrado!$B$36:$B$563, "=Morelos")</f>
        <v>11104</v>
      </c>
      <c r="C17" s="11">
        <f>SUMIFS(Concentrado!D$36:D$563,Concentrado!$A$36:$A$563,"="&amp;$A17,Concentrado!$B$36:$B$563, "=Morelos")</f>
        <v>10851</v>
      </c>
      <c r="D17" s="11">
        <f>SUMIFS(Concentrado!E$36:E$563,Concentrado!$A$36:$A$563,"="&amp;$A17,Concentrado!$B$36:$B$563, "=Morelos")</f>
        <v>3</v>
      </c>
      <c r="E17" s="11">
        <f>SUMIFS(Concentrado!F$36:F$563,Concentrado!$A$36:$A$563,"="&amp;$A17,Concentrado!$B$36:$B$563, "=Morelos")</f>
        <v>0</v>
      </c>
      <c r="F17" s="11">
        <f>SUMIFS(Concentrado!G$36:G$563,Concentrado!$A$36:$A$563,"="&amp;$A17,Concentrado!$B$36:$B$563, "=Morelos")</f>
        <v>21958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10" zoomScaleNormal="110" workbookViewId="0">
      <selection activeCell="G27" sqref="G27"/>
    </sheetView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5" width="14.28515625" customWidth="1"/>
    <col min="6" max="6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7.100000000000001" customHeight="1" x14ac:dyDescent="0.25">
      <c r="A2" s="9">
        <v>2008</v>
      </c>
      <c r="B2" s="10">
        <f>SUMIFS(Concentrado!C$36:C$563,Concentrado!$A$36:$A$563,"="&amp;$A2,Concentrado!$B$36:$B$563, "=Nacional")</f>
        <v>998970</v>
      </c>
      <c r="C2" s="10">
        <f>SUMIFS(Concentrado!D$36:D$563,Concentrado!$A$36:$A$563,"="&amp;$A2,Concentrado!$B$36:$B$563, "=Nacional")</f>
        <v>960026</v>
      </c>
      <c r="D2" s="10">
        <f>SUMIFS(Concentrado!E$36:E$563,Concentrado!$A$36:$A$563,"="&amp;$A2,Concentrado!$B$36:$B$563, "=Nacional")</f>
        <v>3146</v>
      </c>
      <c r="E2" s="10">
        <f>SUMIFS(Concentrado!F$36:F$563,Concentrado!$A$36:$A$563,"="&amp;$A2,Concentrado!$B$36:$B$563, "=Nacional")</f>
        <v>0</v>
      </c>
      <c r="F2" s="10">
        <f>SUMIFS(Concentrado!G$36:G$563,Concentrado!$A$36:$A$563,"="&amp;$A2,Concentrado!$B$36:$B$563, "=Nacional")</f>
        <v>1962142</v>
      </c>
    </row>
    <row r="3" spans="1:6" ht="17.100000000000001" customHeight="1" x14ac:dyDescent="0.25">
      <c r="A3" s="9">
        <v>2009</v>
      </c>
      <c r="B3" s="10">
        <f>SUMIFS(Concentrado!C$36:C$563,Concentrado!$A$36:$A$563,"="&amp;$A3,Concentrado!$B$36:$B$563, "=Nacional")</f>
        <v>1045451</v>
      </c>
      <c r="C3" s="10">
        <f>SUMIFS(Concentrado!D$36:D$563,Concentrado!$A$36:$A$563,"="&amp;$A3,Concentrado!$B$36:$B$563, "=Nacional")</f>
        <v>999510</v>
      </c>
      <c r="D3" s="10">
        <f>SUMIFS(Concentrado!E$36:E$563,Concentrado!$A$36:$A$563,"="&amp;$A3,Concentrado!$B$36:$B$563, "=Nacional")</f>
        <v>2489</v>
      </c>
      <c r="E3" s="10">
        <f>SUMIFS(Concentrado!F$36:F$563,Concentrado!$A$36:$A$563,"="&amp;$A3,Concentrado!$B$36:$B$563, "=Nacional")</f>
        <v>0</v>
      </c>
      <c r="F3" s="10">
        <f>SUMIFS(Concentrado!G$36:G$563,Concentrado!$A$36:$A$563,"="&amp;$A3,Concentrado!$B$36:$B$563, "=Nacional")</f>
        <v>2047450</v>
      </c>
    </row>
    <row r="4" spans="1:6" ht="17.100000000000001" customHeight="1" x14ac:dyDescent="0.25">
      <c r="A4" s="9">
        <v>2010</v>
      </c>
      <c r="B4" s="10">
        <f>SUMIFS(Concentrado!C$36:C$563,Concentrado!$A$36:$A$563,"="&amp;$A4,Concentrado!$B$36:$B$563, "=Nacional")</f>
        <v>1052484</v>
      </c>
      <c r="C4" s="10">
        <f>SUMIFS(Concentrado!D$36:D$563,Concentrado!$A$36:$A$563,"="&amp;$A4,Concentrado!$B$36:$B$563, "=Nacional")</f>
        <v>1007794</v>
      </c>
      <c r="D4" s="10">
        <f>SUMIFS(Concentrado!E$36:E$563,Concentrado!$A$36:$A$563,"="&amp;$A4,Concentrado!$B$36:$B$563, "=Nacional")</f>
        <v>2742</v>
      </c>
      <c r="E4" s="10">
        <f>SUMIFS(Concentrado!F$36:F$563,Concentrado!$A$36:$A$563,"="&amp;$A4,Concentrado!$B$36:$B$563, "=Nacional")</f>
        <v>0</v>
      </c>
      <c r="F4" s="10">
        <f>SUMIFS(Concentrado!G$36:G$563,Concentrado!$A$36:$A$563,"="&amp;$A4,Concentrado!$B$36:$B$563, "=Nacional")</f>
        <v>2063020</v>
      </c>
    </row>
    <row r="5" spans="1:6" ht="17.100000000000001" customHeight="1" x14ac:dyDescent="0.25">
      <c r="A5" s="9">
        <v>2011</v>
      </c>
      <c r="B5" s="10">
        <f>SUMIFS(Concentrado!C$36:C$563,Concentrado!$A$36:$A$563,"="&amp;$A5,Concentrado!$B$36:$B$563, "=Nacional")</f>
        <v>1098879</v>
      </c>
      <c r="C5" s="10">
        <f>SUMIFS(Concentrado!D$36:D$563,Concentrado!$A$36:$A$563,"="&amp;$A5,Concentrado!$B$36:$B$563, "=Nacional")</f>
        <v>1055968</v>
      </c>
      <c r="D5" s="10">
        <f>SUMIFS(Concentrado!E$36:E$563,Concentrado!$A$36:$A$563,"="&amp;$A5,Concentrado!$B$36:$B$563, "=Nacional")</f>
        <v>2855</v>
      </c>
      <c r="E5" s="10">
        <f>SUMIFS(Concentrado!F$36:F$563,Concentrado!$A$36:$A$563,"="&amp;$A5,Concentrado!$B$36:$B$563, "=Nacional")</f>
        <v>0</v>
      </c>
      <c r="F5" s="10">
        <f>SUMIFS(Concentrado!G$36:G$563,Concentrado!$A$36:$A$563,"="&amp;$A5,Concentrado!$B$36:$B$563, "=Nacional")</f>
        <v>2157702</v>
      </c>
    </row>
    <row r="6" spans="1:6" ht="17.100000000000001" customHeight="1" x14ac:dyDescent="0.25">
      <c r="A6" s="9">
        <v>2012</v>
      </c>
      <c r="B6" s="10">
        <f>SUMIFS(Concentrado!C$36:C$563,Concentrado!$A$36:$A$563,"="&amp;$A6,Concentrado!$B$36:$B$563, "=Nacional")</f>
        <v>1121283</v>
      </c>
      <c r="C6" s="10">
        <f>SUMIFS(Concentrado!D$36:D$563,Concentrado!$A$36:$A$563,"="&amp;$A6,Concentrado!$B$36:$B$563, "=Nacional")</f>
        <v>1075364</v>
      </c>
      <c r="D6" s="10">
        <f>SUMIFS(Concentrado!E$36:E$563,Concentrado!$A$36:$A$563,"="&amp;$A6,Concentrado!$B$36:$B$563, "=Nacional")</f>
        <v>2419</v>
      </c>
      <c r="E6" s="10">
        <f>SUMIFS(Concentrado!F$36:F$563,Concentrado!$A$36:$A$563,"="&amp;$A6,Concentrado!$B$36:$B$563, "=Nacional")</f>
        <v>0</v>
      </c>
      <c r="F6" s="10">
        <f>SUMIFS(Concentrado!G$36:G$563,Concentrado!$A$36:$A$563,"="&amp;$A6,Concentrado!$B$36:$B$563, "=Nacional")</f>
        <v>2199066</v>
      </c>
    </row>
    <row r="7" spans="1:6" ht="17.100000000000001" customHeight="1" x14ac:dyDescent="0.25">
      <c r="A7" s="9">
        <v>2013</v>
      </c>
      <c r="B7" s="10">
        <f>SUMIFS(Concentrado!C$36:C$563,Concentrado!$A$36:$A$563,"="&amp;$A7,Concentrado!$B$36:$B$563, "=Nacional")</f>
        <v>1117165</v>
      </c>
      <c r="C7" s="10">
        <f>SUMIFS(Concentrado!D$36:D$563,Concentrado!$A$36:$A$563,"="&amp;$A7,Concentrado!$B$36:$B$563, "=Nacional")</f>
        <v>1070823</v>
      </c>
      <c r="D7" s="10">
        <f>SUMIFS(Concentrado!E$36:E$563,Concentrado!$A$36:$A$563,"="&amp;$A7,Concentrado!$B$36:$B$563, "=Nacional")</f>
        <v>2270</v>
      </c>
      <c r="E7" s="10">
        <f>SUMIFS(Concentrado!F$36:F$563,Concentrado!$A$36:$A$563,"="&amp;$A7,Concentrado!$B$36:$B$563, "=Nacional")</f>
        <v>0</v>
      </c>
      <c r="F7" s="10">
        <f>SUMIFS(Concentrado!G$36:G$563,Concentrado!$A$36:$A$563,"="&amp;$A7,Concentrado!$B$36:$B$563, "=Nacional")</f>
        <v>2190258</v>
      </c>
    </row>
    <row r="8" spans="1:6" ht="17.100000000000001" customHeight="1" x14ac:dyDescent="0.25">
      <c r="A8" s="9">
        <v>2014</v>
      </c>
      <c r="B8" s="10">
        <f>SUMIFS(Concentrado!C$36:C$563,Concentrado!$A$36:$A$563,"="&amp;$A8,Concentrado!$B$36:$B$563, "=Nacional")</f>
        <v>1108204</v>
      </c>
      <c r="C8" s="10">
        <f>SUMIFS(Concentrado!D$36:D$563,Concentrado!$A$36:$A$563,"="&amp;$A8,Concentrado!$B$36:$B$563, "=Nacional")</f>
        <v>1061805</v>
      </c>
      <c r="D8" s="10">
        <f>SUMIFS(Concentrado!E$36:E$563,Concentrado!$A$36:$A$563,"="&amp;$A8,Concentrado!$B$36:$B$563, "=Nacional")</f>
        <v>1860</v>
      </c>
      <c r="E8" s="10">
        <f>SUMIFS(Concentrado!F$36:F$563,Concentrado!$A$36:$A$563,"="&amp;$A8,Concentrado!$B$36:$B$563, "=Nacional")</f>
        <v>0</v>
      </c>
      <c r="F8" s="10">
        <f>SUMIFS(Concentrado!G$36:G$563,Concentrado!$A$36:$A$563,"="&amp;$A8,Concentrado!$B$36:$B$563, "=Nacional")</f>
        <v>2171869</v>
      </c>
    </row>
    <row r="9" spans="1:6" ht="17.100000000000001" customHeight="1" x14ac:dyDescent="0.25">
      <c r="A9" s="9">
        <v>2015</v>
      </c>
      <c r="B9" s="10">
        <f>SUMIFS(Concentrado!C$36:C$563,Concentrado!$A$36:$A$563,"="&amp;$A9,Concentrado!$B$36:$B$563, "=Nacional")</f>
        <v>1090024</v>
      </c>
      <c r="C9" s="10">
        <f>SUMIFS(Concentrado!D$36:D$563,Concentrado!$A$36:$A$563,"="&amp;$A9,Concentrado!$B$36:$B$563, "=Nacional")</f>
        <v>1048321</v>
      </c>
      <c r="D9" s="10">
        <f>SUMIFS(Concentrado!E$36:E$563,Concentrado!$A$36:$A$563,"="&amp;$A9,Concentrado!$B$36:$B$563, "=Nacional")</f>
        <v>1544</v>
      </c>
      <c r="E9" s="10">
        <f>SUMIFS(Concentrado!F$36:F$563,Concentrado!$A$36:$A$563,"="&amp;$A9,Concentrado!$B$36:$B$563, "=Nacional")</f>
        <v>0</v>
      </c>
      <c r="F9" s="10">
        <f>SUMIFS(Concentrado!G$36:G$563,Concentrado!$A$36:$A$563,"="&amp;$A9,Concentrado!$B$36:$B$563, "=Nacional")</f>
        <v>2139889</v>
      </c>
    </row>
    <row r="10" spans="1:6" ht="17.100000000000001" customHeight="1" x14ac:dyDescent="0.25">
      <c r="A10" s="9">
        <v>2016</v>
      </c>
      <c r="B10" s="10">
        <f>SUMIFS(Concentrado!C$36:C$563,Concentrado!$A$36:$A$563,"="&amp;$A10,Concentrado!$B$36:$B$563, "=Nacional")</f>
        <v>1053902</v>
      </c>
      <c r="C10" s="10">
        <f>SUMIFS(Concentrado!D$36:D$563,Concentrado!$A$36:$A$563,"="&amp;$A10,Concentrado!$B$36:$B$563, "=Nacional")</f>
        <v>1018737</v>
      </c>
      <c r="D10" s="10">
        <f>SUMIFS(Concentrado!E$36:E$563,Concentrado!$A$36:$A$563,"="&amp;$A10,Concentrado!$B$36:$B$563, "=Nacional")</f>
        <v>1699</v>
      </c>
      <c r="E10" s="10">
        <f>SUMIFS(Concentrado!F$36:F$563,Concentrado!$A$36:$A$563,"="&amp;$A10,Concentrado!$B$36:$B$563, "=Nacional")</f>
        <v>0</v>
      </c>
      <c r="F10" s="10">
        <f>SUMIFS(Concentrado!G$36:G$563,Concentrado!$A$36:$A$563,"="&amp;$A10,Concentrado!$B$36:$B$563, "=Nacional")</f>
        <v>2074338</v>
      </c>
    </row>
    <row r="11" spans="1:6" ht="17.100000000000001" customHeight="1" x14ac:dyDescent="0.25">
      <c r="A11" s="9">
        <v>2017</v>
      </c>
      <c r="B11" s="10">
        <f>SUMIFS(Concentrado!C$36:C$563,Concentrado!$A$36:$A$563,"="&amp;$A11,Concentrado!$B$36:$B$563, "=Nacional")</f>
        <v>1048079</v>
      </c>
      <c r="C11" s="10">
        <f>SUMIFS(Concentrado!D$36:D$563,Concentrado!$A$36:$A$563,"="&amp;$A11,Concentrado!$B$36:$B$563, "=Nacional")</f>
        <v>1009585</v>
      </c>
      <c r="D11" s="10">
        <f>SUMIFS(Concentrado!E$36:E$563,Concentrado!$A$36:$A$563,"="&amp;$A11,Concentrado!$B$36:$B$563, "=Nacional")</f>
        <v>1494</v>
      </c>
      <c r="E11" s="10">
        <f>SUMIFS(Concentrado!F$36:F$563,Concentrado!$A$36:$A$563,"="&amp;$A11,Concentrado!$B$36:$B$563, "=Nacional")</f>
        <v>0</v>
      </c>
      <c r="F11" s="10">
        <f>SUMIFS(Concentrado!G$36:G$563,Concentrado!$A$36:$A$563,"="&amp;$A11,Concentrado!$B$36:$B$563, "=Nacional")</f>
        <v>2059158</v>
      </c>
    </row>
    <row r="12" spans="1:6" ht="17.100000000000001" customHeight="1" x14ac:dyDescent="0.25">
      <c r="A12" s="9">
        <v>2018</v>
      </c>
      <c r="B12" s="10">
        <f>SUMIFS(Concentrado!C$36:C$563,Concentrado!$A$36:$A$563,"="&amp;$A12,Concentrado!$B$36:$B$563, "=Nacional")</f>
        <v>984879</v>
      </c>
      <c r="C12" s="10">
        <f>SUMIFS(Concentrado!D$36:D$563,Concentrado!$A$36:$A$563,"="&amp;$A12,Concentrado!$B$36:$B$563, "=Nacional")</f>
        <v>948794</v>
      </c>
      <c r="D12" s="10">
        <f>SUMIFS(Concentrado!E$36:E$563,Concentrado!$A$36:$A$563,"="&amp;$A12,Concentrado!$B$36:$B$563, "=Nacional")</f>
        <v>1492</v>
      </c>
      <c r="E12" s="10">
        <f>SUMIFS(Concentrado!F$36:F$563,Concentrado!$A$36:$A$563,"="&amp;$A12,Concentrado!$B$36:$B$563, "=Nacional")</f>
        <v>0</v>
      </c>
      <c r="F12" s="10">
        <f>SUMIFS(Concentrado!G$36:G$563,Concentrado!$A$36:$A$563,"="&amp;$A12,Concentrado!$B$36:$B$563, "=Nacional")</f>
        <v>1935165</v>
      </c>
    </row>
    <row r="13" spans="1:6" ht="17.100000000000001" customHeight="1" x14ac:dyDescent="0.25">
      <c r="A13" s="9">
        <v>2019</v>
      </c>
      <c r="B13" s="10">
        <f>SUMIFS(Concentrado!C$36:C$563,Concentrado!$A$36:$A$563,"="&amp;$A13,Concentrado!$B$36:$B$563, "=Nacional")</f>
        <v>947595</v>
      </c>
      <c r="C13" s="10">
        <f>SUMIFS(Concentrado!D$36:D$563,Concentrado!$A$36:$A$563,"="&amp;$A13,Concentrado!$B$36:$B$563, "=Nacional")</f>
        <v>914449</v>
      </c>
      <c r="D13" s="10">
        <f>SUMIFS(Concentrado!E$36:E$563,Concentrado!$A$36:$A$563,"="&amp;$A13,Concentrado!$B$36:$B$563, "=Nacional")</f>
        <v>1388</v>
      </c>
      <c r="E13" s="10">
        <f>SUMIFS(Concentrado!F$36:F$563,Concentrado!$A$36:$A$563,"="&amp;$A13,Concentrado!$B$36:$B$563, "=Nacional")</f>
        <v>0</v>
      </c>
      <c r="F13" s="10">
        <f>SUMIFS(Concentrado!G$36:G$563,Concentrado!$A$36:$A$563,"="&amp;$A13,Concentrado!$B$36:$B$563, "=Nacional")</f>
        <v>1863432</v>
      </c>
    </row>
    <row r="14" spans="1:6" ht="17.100000000000001" customHeight="1" x14ac:dyDescent="0.25">
      <c r="A14" s="9">
        <v>2020</v>
      </c>
      <c r="B14" s="10">
        <f>SUMIFS(Concentrado!C$36:C$563,Concentrado!$A$36:$A$563,"="&amp;$A14,Concentrado!$B$36:$B$563, "=Nacional")</f>
        <v>888119</v>
      </c>
      <c r="C14" s="10">
        <f>SUMIFS(Concentrado!D$36:D$563,Concentrado!$A$36:$A$563,"="&amp;$A14,Concentrado!$B$36:$B$563, "=Nacional")</f>
        <v>854602</v>
      </c>
      <c r="D14" s="10">
        <f>SUMIFS(Concentrado!E$36:E$563,Concentrado!$A$36:$A$563,"="&amp;$A14,Concentrado!$B$36:$B$563, "=Nacional")</f>
        <v>936</v>
      </c>
      <c r="E14" s="10">
        <f>SUMIFS(Concentrado!F$36:F$563,Concentrado!$A$36:$A$563,"="&amp;$A14,Concentrado!$B$36:$B$563, "=Nacional")</f>
        <v>620</v>
      </c>
      <c r="F14" s="10">
        <f>SUMIFS(Concentrado!G$36:G$563,Concentrado!$A$36:$A$563,"="&amp;$A14,Concentrado!$B$36:$B$563, "=Nacional")</f>
        <v>1744277</v>
      </c>
    </row>
    <row r="15" spans="1:6" ht="17.100000000000001" customHeight="1" x14ac:dyDescent="0.25">
      <c r="A15" s="9">
        <v>2021</v>
      </c>
      <c r="B15" s="10">
        <f>SUMIFS(Concentrado!C$36:C$563,Concentrado!$A$36:$A$563,"="&amp;$A15,Concentrado!$B$36:$B$563, "=Nacional")</f>
        <v>832454</v>
      </c>
      <c r="C15" s="10">
        <f>SUMIFS(Concentrado!D$36:D$563,Concentrado!$A$36:$A$563,"="&amp;$A15,Concentrado!$B$36:$B$563, "=Nacional")</f>
        <v>802962</v>
      </c>
      <c r="D15" s="10">
        <f>SUMIFS(Concentrado!E$36:E$563,Concentrado!$A$36:$A$563,"="&amp;$A15,Concentrado!$B$36:$B$563, "=Nacional")</f>
        <v>1267</v>
      </c>
      <c r="E15" s="10">
        <f>SUMIFS(Concentrado!F$36:F$563,Concentrado!$A$36:$A$563,"="&amp;$A15,Concentrado!$B$36:$B$563, "=Nacional")</f>
        <v>15</v>
      </c>
      <c r="F15" s="10">
        <f>SUMIFS(Concentrado!G$36:G$563,Concentrado!$A$36:$A$563,"="&amp;$A15,Concentrado!$B$36:$B$563, "=Nacional")</f>
        <v>1636698</v>
      </c>
    </row>
    <row r="16" spans="1:6" ht="17.100000000000001" customHeight="1" x14ac:dyDescent="0.25">
      <c r="A16" s="9">
        <v>2022</v>
      </c>
      <c r="B16" s="10">
        <f>SUMIFS(Concentrado!C$36:C$563,Concentrado!$A$36:$A$563,"="&amp;$A16,Concentrado!$B$36:$B$563, "=Nacional")</f>
        <v>825397</v>
      </c>
      <c r="C16" s="10">
        <f>SUMIFS(Concentrado!D$36:D$563,Concentrado!$A$36:$A$563,"="&amp;$A16,Concentrado!$B$36:$B$563, "=Nacional")</f>
        <v>794093</v>
      </c>
      <c r="D16" s="10">
        <f>SUMIFS(Concentrado!E$36:E$563,Concentrado!$A$36:$A$563,"="&amp;$A16,Concentrado!$B$36:$B$563, "=Nacional")</f>
        <v>1114</v>
      </c>
      <c r="E16" s="10">
        <f>SUMIFS(Concentrado!F$36:F$563,Concentrado!$A$36:$A$563,"="&amp;$A16,Concentrado!$B$36:$B$563, "=Nacional")</f>
        <v>9</v>
      </c>
      <c r="F16" s="10">
        <f>SUMIFS(Concentrado!G$36:G$563,Concentrado!$A$36:$A$563,"="&amp;$A16,Concentrado!$B$36:$B$563, "=Nacional")</f>
        <v>1620613</v>
      </c>
    </row>
    <row r="17" spans="1:6" ht="17.100000000000001" customHeight="1" x14ac:dyDescent="0.25">
      <c r="A17" s="9">
        <v>2023</v>
      </c>
      <c r="B17" s="10">
        <f>SUMIFS(Concentrado!C$36:C$563,Concentrado!$A$36:$A$563,"="&amp;$A17,Concentrado!$B$36:$B$563, "=Nacional")</f>
        <v>773500</v>
      </c>
      <c r="C17" s="10">
        <f>SUMIFS(Concentrado!D$36:D$563,Concentrado!$A$36:$A$563,"="&amp;$A17,Concentrado!$B$36:$B$563, "=Nacional")</f>
        <v>745626</v>
      </c>
      <c r="D17" s="10">
        <f>SUMIFS(Concentrado!E$36:E$563,Concentrado!$A$36:$A$563,"="&amp;$A17,Concentrado!$B$36:$B$563, "=Nacional")</f>
        <v>612</v>
      </c>
      <c r="E17" s="10">
        <f>SUMIFS(Concentrado!F$36:F$563,Concentrado!$A$36:$A$563,"="&amp;$A17,Concentrado!$B$36:$B$563, "=Nacional")</f>
        <v>0</v>
      </c>
      <c r="F17" s="10">
        <f>SUMIFS(Concentrado!G$36:G$563,Concentrado!$A$36:$A$563,"="&amp;$A17,Concentrado!$B$36:$B$563, "=Nacional")</f>
        <v>1519738</v>
      </c>
    </row>
    <row r="18" spans="1:6" x14ac:dyDescent="0.25">
      <c r="A18" s="9">
        <v>2024</v>
      </c>
      <c r="B18" s="10">
        <v>219472</v>
      </c>
      <c r="C18" s="10">
        <v>212165</v>
      </c>
      <c r="D18" s="10">
        <v>110</v>
      </c>
      <c r="E18" s="10">
        <v>0</v>
      </c>
      <c r="F18" s="10">
        <v>431747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0" zoomScaleNormal="110" workbookViewId="0"/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7.100000000000001" customHeight="1" x14ac:dyDescent="0.25">
      <c r="A2" s="8">
        <v>2008</v>
      </c>
      <c r="B2" s="11">
        <f>SUMIFS(Concentrado!C$36:C$563,Concentrado!$A$36:$A$563,"="&amp;$A2,Concentrado!$B$36:$B$563, "=Nayarit")</f>
        <v>10289</v>
      </c>
      <c r="C2" s="11">
        <f>SUMIFS(Concentrado!D$36:D$563,Concentrado!$A$36:$A$563,"="&amp;$A2,Concentrado!$B$36:$B$563, "=Nayarit")</f>
        <v>9770</v>
      </c>
      <c r="D2" s="11">
        <f>SUMIFS(Concentrado!E$36:E$563,Concentrado!$A$36:$A$563,"="&amp;$A2,Concentrado!$B$36:$B$563, "=Nayarit")</f>
        <v>7</v>
      </c>
      <c r="E2" s="11">
        <f>SUMIFS(Concentrado!F$36:F$563,Concentrado!$A$36:$A$563,"="&amp;$A2,Concentrado!$B$36:$B$563, "=Nayarit")</f>
        <v>0</v>
      </c>
      <c r="F2" s="11">
        <f>SUMIFS(Concentrado!G$36:G$563,Concentrado!$A$36:$A$563,"="&amp;$A2,Concentrado!$B$36:$B$563, "=Nayarit")</f>
        <v>20066</v>
      </c>
    </row>
    <row r="3" spans="1:6" ht="17.100000000000001" customHeight="1" x14ac:dyDescent="0.25">
      <c r="A3" s="8">
        <v>2009</v>
      </c>
      <c r="B3" s="11">
        <f>SUMIFS(Concentrado!C$36:C$563,Concentrado!$A$36:$A$563,"="&amp;$A3,Concentrado!$B$36:$B$563, "=Nayarit")</f>
        <v>10817</v>
      </c>
      <c r="C3" s="11">
        <f>SUMIFS(Concentrado!D$36:D$563,Concentrado!$A$36:$A$563,"="&amp;$A3,Concentrado!$B$36:$B$563, "=Nayarit")</f>
        <v>10156</v>
      </c>
      <c r="D3" s="11">
        <f>SUMIFS(Concentrado!E$36:E$563,Concentrado!$A$36:$A$563,"="&amp;$A3,Concentrado!$B$36:$B$563, "=Nayarit")</f>
        <v>25</v>
      </c>
      <c r="E3" s="11">
        <f>SUMIFS(Concentrado!F$36:F$563,Concentrado!$A$36:$A$563,"="&amp;$A3,Concentrado!$B$36:$B$563, "=Nayarit")</f>
        <v>0</v>
      </c>
      <c r="F3" s="11">
        <f>SUMIFS(Concentrado!G$36:G$563,Concentrado!$A$36:$A$563,"="&amp;$A3,Concentrado!$B$36:$B$563, "=Nayarit")</f>
        <v>20998</v>
      </c>
    </row>
    <row r="4" spans="1:6" ht="17.100000000000001" customHeight="1" x14ac:dyDescent="0.25">
      <c r="A4" s="8">
        <v>2010</v>
      </c>
      <c r="B4" s="11">
        <f>SUMIFS(Concentrado!C$36:C$563,Concentrado!$A$36:$A$563,"="&amp;$A4,Concentrado!$B$36:$B$563, "=Nayarit")</f>
        <v>10764</v>
      </c>
      <c r="C4" s="11">
        <f>SUMIFS(Concentrado!D$36:D$563,Concentrado!$A$36:$A$563,"="&amp;$A4,Concentrado!$B$36:$B$563, "=Nayarit")</f>
        <v>10108</v>
      </c>
      <c r="D4" s="11">
        <f>SUMIFS(Concentrado!E$36:E$563,Concentrado!$A$36:$A$563,"="&amp;$A4,Concentrado!$B$36:$B$563, "=Nayarit")</f>
        <v>23</v>
      </c>
      <c r="E4" s="11">
        <f>SUMIFS(Concentrado!F$36:F$563,Concentrado!$A$36:$A$563,"="&amp;$A4,Concentrado!$B$36:$B$563, "=Nayarit")</f>
        <v>0</v>
      </c>
      <c r="F4" s="11">
        <f>SUMIFS(Concentrado!G$36:G$563,Concentrado!$A$36:$A$563,"="&amp;$A4,Concentrado!$B$36:$B$563, "=Nayarit")</f>
        <v>20895</v>
      </c>
    </row>
    <row r="5" spans="1:6" ht="17.100000000000001" customHeight="1" x14ac:dyDescent="0.25">
      <c r="A5" s="8">
        <v>2011</v>
      </c>
      <c r="B5" s="11">
        <f>SUMIFS(Concentrado!C$36:C$563,Concentrado!$A$36:$A$563,"="&amp;$A5,Concentrado!$B$36:$B$563, "=Nayarit")</f>
        <v>11193</v>
      </c>
      <c r="C5" s="11">
        <f>SUMIFS(Concentrado!D$36:D$563,Concentrado!$A$36:$A$563,"="&amp;$A5,Concentrado!$B$36:$B$563, "=Nayarit")</f>
        <v>10561</v>
      </c>
      <c r="D5" s="11">
        <f>SUMIFS(Concentrado!E$36:E$563,Concentrado!$A$36:$A$563,"="&amp;$A5,Concentrado!$B$36:$B$563, "=Nayarit")</f>
        <v>22</v>
      </c>
      <c r="E5" s="11">
        <f>SUMIFS(Concentrado!F$36:F$563,Concentrado!$A$36:$A$563,"="&amp;$A5,Concentrado!$B$36:$B$563, "=Nayarit")</f>
        <v>0</v>
      </c>
      <c r="F5" s="11">
        <f>SUMIFS(Concentrado!G$36:G$563,Concentrado!$A$36:$A$563,"="&amp;$A5,Concentrado!$B$36:$B$563, "=Nayarit")</f>
        <v>21776</v>
      </c>
    </row>
    <row r="6" spans="1:6" ht="17.100000000000001" customHeight="1" x14ac:dyDescent="0.25">
      <c r="A6" s="8">
        <v>2012</v>
      </c>
      <c r="B6" s="11">
        <f>SUMIFS(Concentrado!C$36:C$563,Concentrado!$A$36:$A$563,"="&amp;$A6,Concentrado!$B$36:$B$563, "=Nayarit")</f>
        <v>11337</v>
      </c>
      <c r="C6" s="11">
        <f>SUMIFS(Concentrado!D$36:D$563,Concentrado!$A$36:$A$563,"="&amp;$A6,Concentrado!$B$36:$B$563, "=Nayarit")</f>
        <v>10619</v>
      </c>
      <c r="D6" s="11">
        <f>SUMIFS(Concentrado!E$36:E$563,Concentrado!$A$36:$A$563,"="&amp;$A6,Concentrado!$B$36:$B$563, "=Nayarit")</f>
        <v>43</v>
      </c>
      <c r="E6" s="11">
        <f>SUMIFS(Concentrado!F$36:F$563,Concentrado!$A$36:$A$563,"="&amp;$A6,Concentrado!$B$36:$B$563, "=Nayarit")</f>
        <v>0</v>
      </c>
      <c r="F6" s="11">
        <f>SUMIFS(Concentrado!G$36:G$563,Concentrado!$A$36:$A$563,"="&amp;$A6,Concentrado!$B$36:$B$563, "=Nayarit")</f>
        <v>21999</v>
      </c>
    </row>
    <row r="7" spans="1:6" ht="17.100000000000001" customHeight="1" x14ac:dyDescent="0.25">
      <c r="A7" s="8">
        <v>2013</v>
      </c>
      <c r="B7" s="11">
        <f>SUMIFS(Concentrado!C$36:C$563,Concentrado!$A$36:$A$563,"="&amp;$A7,Concentrado!$B$36:$B$563, "=Nayarit")</f>
        <v>11275</v>
      </c>
      <c r="C7" s="11">
        <f>SUMIFS(Concentrado!D$36:D$563,Concentrado!$A$36:$A$563,"="&amp;$A7,Concentrado!$B$36:$B$563, "=Nayarit")</f>
        <v>10856</v>
      </c>
      <c r="D7" s="11">
        <f>SUMIFS(Concentrado!E$36:E$563,Concentrado!$A$36:$A$563,"="&amp;$A7,Concentrado!$B$36:$B$563, "=Nayarit")</f>
        <v>38</v>
      </c>
      <c r="E7" s="11">
        <f>SUMIFS(Concentrado!F$36:F$563,Concentrado!$A$36:$A$563,"="&amp;$A7,Concentrado!$B$36:$B$563, "=Nayarit")</f>
        <v>0</v>
      </c>
      <c r="F7" s="11">
        <f>SUMIFS(Concentrado!G$36:G$563,Concentrado!$A$36:$A$563,"="&amp;$A7,Concentrado!$B$36:$B$563, "=Nayarit")</f>
        <v>22169</v>
      </c>
    </row>
    <row r="8" spans="1:6" ht="17.100000000000001" customHeight="1" x14ac:dyDescent="0.25">
      <c r="A8" s="8">
        <v>2014</v>
      </c>
      <c r="B8" s="11">
        <f>SUMIFS(Concentrado!C$36:C$563,Concentrado!$A$36:$A$563,"="&amp;$A8,Concentrado!$B$36:$B$563, "=Nayarit")</f>
        <v>10714</v>
      </c>
      <c r="C8" s="11">
        <f>SUMIFS(Concentrado!D$36:D$563,Concentrado!$A$36:$A$563,"="&amp;$A8,Concentrado!$B$36:$B$563, "=Nayarit")</f>
        <v>10292</v>
      </c>
      <c r="D8" s="11">
        <f>SUMIFS(Concentrado!E$36:E$563,Concentrado!$A$36:$A$563,"="&amp;$A8,Concentrado!$B$36:$B$563, "=Nayarit")</f>
        <v>28</v>
      </c>
      <c r="E8" s="11">
        <f>SUMIFS(Concentrado!F$36:F$563,Concentrado!$A$36:$A$563,"="&amp;$A8,Concentrado!$B$36:$B$563, "=Nayarit")</f>
        <v>0</v>
      </c>
      <c r="F8" s="11">
        <f>SUMIFS(Concentrado!G$36:G$563,Concentrado!$A$36:$A$563,"="&amp;$A8,Concentrado!$B$36:$B$563, "=Nayarit")</f>
        <v>21034</v>
      </c>
    </row>
    <row r="9" spans="1:6" ht="17.100000000000001" customHeight="1" x14ac:dyDescent="0.25">
      <c r="A9" s="8">
        <v>2015</v>
      </c>
      <c r="B9" s="11">
        <f>SUMIFS(Concentrado!C$36:C$563,Concentrado!$A$36:$A$563,"="&amp;$A9,Concentrado!$B$36:$B$563, "=Nayarit")</f>
        <v>10400</v>
      </c>
      <c r="C9" s="11">
        <f>SUMIFS(Concentrado!D$36:D$563,Concentrado!$A$36:$A$563,"="&amp;$A9,Concentrado!$B$36:$B$563, "=Nayarit")</f>
        <v>9867</v>
      </c>
      <c r="D9" s="11">
        <f>SUMIFS(Concentrado!E$36:E$563,Concentrado!$A$36:$A$563,"="&amp;$A9,Concentrado!$B$36:$B$563, "=Nayarit")</f>
        <v>26</v>
      </c>
      <c r="E9" s="11">
        <f>SUMIFS(Concentrado!F$36:F$563,Concentrado!$A$36:$A$563,"="&amp;$A9,Concentrado!$B$36:$B$563, "=Nayarit")</f>
        <v>0</v>
      </c>
      <c r="F9" s="11">
        <f>SUMIFS(Concentrado!G$36:G$563,Concentrado!$A$36:$A$563,"="&amp;$A9,Concentrado!$B$36:$B$563, "=Nayarit")</f>
        <v>20293</v>
      </c>
    </row>
    <row r="10" spans="1:6" ht="17.100000000000001" customHeight="1" x14ac:dyDescent="0.25">
      <c r="A10" s="8">
        <v>2016</v>
      </c>
      <c r="B10" s="11">
        <f>SUMIFS(Concentrado!C$36:C$563,Concentrado!$A$36:$A$563,"="&amp;$A10,Concentrado!$B$36:$B$563, "=Nayarit")</f>
        <v>10163</v>
      </c>
      <c r="C10" s="11">
        <f>SUMIFS(Concentrado!D$36:D$563,Concentrado!$A$36:$A$563,"="&amp;$A10,Concentrado!$B$36:$B$563, "=Nayarit")</f>
        <v>9579</v>
      </c>
      <c r="D10" s="11">
        <f>SUMIFS(Concentrado!E$36:E$563,Concentrado!$A$36:$A$563,"="&amp;$A10,Concentrado!$B$36:$B$563, "=Nayarit")</f>
        <v>21</v>
      </c>
      <c r="E10" s="11">
        <f>SUMIFS(Concentrado!F$36:F$563,Concentrado!$A$36:$A$563,"="&amp;$A10,Concentrado!$B$36:$B$563, "=Nayarit")</f>
        <v>0</v>
      </c>
      <c r="F10" s="11">
        <f>SUMIFS(Concentrado!G$36:G$563,Concentrado!$A$36:$A$563,"="&amp;$A10,Concentrado!$B$36:$B$563, "=Nayarit")</f>
        <v>19763</v>
      </c>
    </row>
    <row r="11" spans="1:6" ht="17.100000000000001" customHeight="1" x14ac:dyDescent="0.25">
      <c r="A11" s="8">
        <v>2017</v>
      </c>
      <c r="B11" s="11">
        <f>SUMIFS(Concentrado!C$36:C$563,Concentrado!$A$36:$A$563,"="&amp;$A11,Concentrado!$B$36:$B$563, "=Nayarit")</f>
        <v>10307</v>
      </c>
      <c r="C11" s="11">
        <f>SUMIFS(Concentrado!D$36:D$563,Concentrado!$A$36:$A$563,"="&amp;$A11,Concentrado!$B$36:$B$563, "=Nayarit")</f>
        <v>9650</v>
      </c>
      <c r="D11" s="11">
        <f>SUMIFS(Concentrado!E$36:E$563,Concentrado!$A$36:$A$563,"="&amp;$A11,Concentrado!$B$36:$B$563, "=Nayarit")</f>
        <v>18</v>
      </c>
      <c r="E11" s="11">
        <f>SUMIFS(Concentrado!F$36:F$563,Concentrado!$A$36:$A$563,"="&amp;$A11,Concentrado!$B$36:$B$563, "=Nayarit")</f>
        <v>0</v>
      </c>
      <c r="F11" s="11">
        <f>SUMIFS(Concentrado!G$36:G$563,Concentrado!$A$36:$A$563,"="&amp;$A11,Concentrado!$B$36:$B$563, "=Nayarit")</f>
        <v>19975</v>
      </c>
    </row>
    <row r="12" spans="1:6" ht="17.100000000000001" customHeight="1" x14ac:dyDescent="0.25">
      <c r="A12" s="8">
        <v>2018</v>
      </c>
      <c r="B12" s="11">
        <f>SUMIFS(Concentrado!C$36:C$563,Concentrado!$A$36:$A$563,"="&amp;$A12,Concentrado!$B$36:$B$563, "=Nayarit")</f>
        <v>9330</v>
      </c>
      <c r="C12" s="11">
        <f>SUMIFS(Concentrado!D$36:D$563,Concentrado!$A$36:$A$563,"="&amp;$A12,Concentrado!$B$36:$B$563, "=Nayarit")</f>
        <v>9041</v>
      </c>
      <c r="D12" s="11">
        <f>SUMIFS(Concentrado!E$36:E$563,Concentrado!$A$36:$A$563,"="&amp;$A12,Concentrado!$B$36:$B$563, "=Nayarit")</f>
        <v>19</v>
      </c>
      <c r="E12" s="11">
        <f>SUMIFS(Concentrado!F$36:F$563,Concentrado!$A$36:$A$563,"="&amp;$A12,Concentrado!$B$36:$B$563, "=Nayarit")</f>
        <v>0</v>
      </c>
      <c r="F12" s="11">
        <f>SUMIFS(Concentrado!G$36:G$563,Concentrado!$A$36:$A$563,"="&amp;$A12,Concentrado!$B$36:$B$563, "=Nayarit")</f>
        <v>18390</v>
      </c>
    </row>
    <row r="13" spans="1:6" ht="17.100000000000001" customHeight="1" x14ac:dyDescent="0.25">
      <c r="A13" s="8">
        <v>2019</v>
      </c>
      <c r="B13" s="11">
        <f>SUMIFS(Concentrado!C$36:C$563,Concentrado!$A$36:$A$563,"="&amp;$A13,Concentrado!$B$36:$B$563, "=Nayarit")</f>
        <v>9099</v>
      </c>
      <c r="C13" s="11">
        <f>SUMIFS(Concentrado!D$36:D$563,Concentrado!$A$36:$A$563,"="&amp;$A13,Concentrado!$B$36:$B$563, "=Nayarit")</f>
        <v>8695</v>
      </c>
      <c r="D13" s="11">
        <f>SUMIFS(Concentrado!E$36:E$563,Concentrado!$A$36:$A$563,"="&amp;$A13,Concentrado!$B$36:$B$563, "=Nayarit")</f>
        <v>40</v>
      </c>
      <c r="E13" s="11">
        <f>SUMIFS(Concentrado!F$36:F$563,Concentrado!$A$36:$A$563,"="&amp;$A13,Concentrado!$B$36:$B$563, "=Nayarit")</f>
        <v>0</v>
      </c>
      <c r="F13" s="11">
        <f>SUMIFS(Concentrado!G$36:G$563,Concentrado!$A$36:$A$563,"="&amp;$A13,Concentrado!$B$36:$B$563, "=Nayarit")</f>
        <v>17834</v>
      </c>
    </row>
    <row r="14" spans="1:6" ht="17.100000000000001" customHeight="1" x14ac:dyDescent="0.25">
      <c r="A14" s="8">
        <v>2020</v>
      </c>
      <c r="B14" s="11">
        <f>SUMIFS(Concentrado!C$36:C$563,Concentrado!$A$36:$A$563,"="&amp;$A14,Concentrado!$B$36:$B$563, "=Nayarit")</f>
        <v>8797</v>
      </c>
      <c r="C14" s="11">
        <f>SUMIFS(Concentrado!D$36:D$563,Concentrado!$A$36:$A$563,"="&amp;$A14,Concentrado!$B$36:$B$563, "=Nayarit")</f>
        <v>8571</v>
      </c>
      <c r="D14" s="11">
        <f>SUMIFS(Concentrado!E$36:E$563,Concentrado!$A$36:$A$563,"="&amp;$A14,Concentrado!$B$36:$B$563, "=Nayarit")</f>
        <v>13</v>
      </c>
      <c r="E14" s="11">
        <f>SUMIFS(Concentrado!F$36:F$563,Concentrado!$A$36:$A$563,"="&amp;$A14,Concentrado!$B$36:$B$563, "=Nayarit")</f>
        <v>6</v>
      </c>
      <c r="F14" s="11">
        <f>SUMIFS(Concentrado!G$36:G$563,Concentrado!$A$36:$A$563,"="&amp;$A14,Concentrado!$B$36:$B$563, "=Nayarit")</f>
        <v>17387</v>
      </c>
    </row>
    <row r="15" spans="1:6" ht="17.100000000000001" customHeight="1" x14ac:dyDescent="0.25">
      <c r="A15" s="8">
        <v>2021</v>
      </c>
      <c r="B15" s="11">
        <f>SUMIFS(Concentrado!C$36:C$563,Concentrado!$A$36:$A$563,"="&amp;$A15,Concentrado!$B$36:$B$563, "=Nayarit")</f>
        <v>8263</v>
      </c>
      <c r="C15" s="11">
        <f>SUMIFS(Concentrado!D$36:D$563,Concentrado!$A$36:$A$563,"="&amp;$A15,Concentrado!$B$36:$B$563, "=Nayarit")</f>
        <v>8134</v>
      </c>
      <c r="D15" s="11">
        <f>SUMIFS(Concentrado!E$36:E$563,Concentrado!$A$36:$A$563,"="&amp;$A15,Concentrado!$B$36:$B$563, "=Nayarit")</f>
        <v>21</v>
      </c>
      <c r="E15" s="11">
        <f>SUMIFS(Concentrado!F$36:F$563,Concentrado!$A$36:$A$563,"="&amp;$A15,Concentrado!$B$36:$B$563, "=Nayarit")</f>
        <v>0</v>
      </c>
      <c r="F15" s="11">
        <f>SUMIFS(Concentrado!G$36:G$563,Concentrado!$A$36:$A$563,"="&amp;$A15,Concentrado!$B$36:$B$563, "=Nayarit")</f>
        <v>16418</v>
      </c>
    </row>
    <row r="16" spans="1:6" ht="17.100000000000001" customHeight="1" x14ac:dyDescent="0.25">
      <c r="A16" s="8">
        <v>2022</v>
      </c>
      <c r="B16" s="11">
        <f>SUMIFS(Concentrado!C$36:C$563,Concentrado!$A$36:$A$563,"="&amp;$A16,Concentrado!$B$36:$B$563, "=Nayarit")</f>
        <v>8127</v>
      </c>
      <c r="C16" s="11">
        <f>SUMIFS(Concentrado!D$36:D$563,Concentrado!$A$36:$A$563,"="&amp;$A16,Concentrado!$B$36:$B$563, "=Nayarit")</f>
        <v>7954</v>
      </c>
      <c r="D16" s="11">
        <f>SUMIFS(Concentrado!E$36:E$563,Concentrado!$A$36:$A$563,"="&amp;$A16,Concentrado!$B$36:$B$563, "=Nayarit")</f>
        <v>23</v>
      </c>
      <c r="E16" s="11">
        <f>SUMIFS(Concentrado!F$36:F$563,Concentrado!$A$36:$A$563,"="&amp;$A16,Concentrado!$B$36:$B$563, "=Nayarit")</f>
        <v>0</v>
      </c>
      <c r="F16" s="11">
        <f>SUMIFS(Concentrado!G$36:G$563,Concentrado!$A$36:$A$563,"="&amp;$A16,Concentrado!$B$36:$B$563, "=Nayarit")</f>
        <v>16104</v>
      </c>
    </row>
    <row r="17" spans="1:6" ht="17.100000000000001" customHeight="1" x14ac:dyDescent="0.25">
      <c r="A17" s="8">
        <v>2023</v>
      </c>
      <c r="B17" s="11">
        <f>SUMIFS(Concentrado!C$36:C$563,Concentrado!$A$36:$A$563,"="&amp;$A17,Concentrado!$B$36:$B$563, "=Nayarit")</f>
        <v>8044</v>
      </c>
      <c r="C17" s="11">
        <f>SUMIFS(Concentrado!D$36:D$563,Concentrado!$A$36:$A$563,"="&amp;$A17,Concentrado!$B$36:$B$563, "=Nayarit")</f>
        <v>7724</v>
      </c>
      <c r="D17" s="11">
        <f>SUMIFS(Concentrado!E$36:E$563,Concentrado!$A$36:$A$563,"="&amp;$A17,Concentrado!$B$36:$B$563, "=Nayarit")</f>
        <v>3</v>
      </c>
      <c r="E17" s="11">
        <f>SUMIFS(Concentrado!F$36:F$563,Concentrado!$A$36:$A$563,"="&amp;$A17,Concentrado!$B$36:$B$563, "=Nayarit")</f>
        <v>0</v>
      </c>
      <c r="F17" s="11">
        <f>SUMIFS(Concentrado!G$36:G$563,Concentrado!$A$36:$A$563,"="&amp;$A17,Concentrado!$B$36:$B$563, "=Nayarit")</f>
        <v>15771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0" zoomScaleNormal="110" workbookViewId="0"/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7.100000000000001" customHeight="1" x14ac:dyDescent="0.25">
      <c r="A2" s="8">
        <v>2008</v>
      </c>
      <c r="B2" s="11">
        <f>SUMIFS(Concentrado!C$36:C$563,Concentrado!$A$36:$A$563,"="&amp;$A2,Concentrado!$B$36:$B$563, "=Nuevo León")</f>
        <v>38237</v>
      </c>
      <c r="C2" s="11">
        <f>SUMIFS(Concentrado!D$36:D$563,Concentrado!$A$36:$A$563,"="&amp;$A2,Concentrado!$B$36:$B$563, "=Nuevo León")</f>
        <v>37115</v>
      </c>
      <c r="D2" s="11">
        <f>SUMIFS(Concentrado!E$36:E$563,Concentrado!$A$36:$A$563,"="&amp;$A2,Concentrado!$B$36:$B$563, "=Nuevo León")</f>
        <v>84</v>
      </c>
      <c r="E2" s="11">
        <f>SUMIFS(Concentrado!F$36:F$563,Concentrado!$A$36:$A$563,"="&amp;$A2,Concentrado!$B$36:$B$563, "=Nuevo León")</f>
        <v>0</v>
      </c>
      <c r="F2" s="11">
        <f>SUMIFS(Concentrado!G$36:G$563,Concentrado!$A$36:$A$563,"="&amp;$A2,Concentrado!$B$36:$B$563, "=Nuevo León")</f>
        <v>75436</v>
      </c>
    </row>
    <row r="3" spans="1:6" ht="17.100000000000001" customHeight="1" x14ac:dyDescent="0.25">
      <c r="A3" s="8">
        <v>2009</v>
      </c>
      <c r="B3" s="11">
        <f>SUMIFS(Concentrado!C$36:C$563,Concentrado!$A$36:$A$563,"="&amp;$A3,Concentrado!$B$36:$B$563, "=Nuevo León")</f>
        <v>38598</v>
      </c>
      <c r="C3" s="11">
        <f>SUMIFS(Concentrado!D$36:D$563,Concentrado!$A$36:$A$563,"="&amp;$A3,Concentrado!$B$36:$B$563, "=Nuevo León")</f>
        <v>36793</v>
      </c>
      <c r="D3" s="11">
        <f>SUMIFS(Concentrado!E$36:E$563,Concentrado!$A$36:$A$563,"="&amp;$A3,Concentrado!$B$36:$B$563, "=Nuevo León")</f>
        <v>76</v>
      </c>
      <c r="E3" s="11">
        <f>SUMIFS(Concentrado!F$36:F$563,Concentrado!$A$36:$A$563,"="&amp;$A3,Concentrado!$B$36:$B$563, "=Nuevo León")</f>
        <v>0</v>
      </c>
      <c r="F3" s="11">
        <f>SUMIFS(Concentrado!G$36:G$563,Concentrado!$A$36:$A$563,"="&amp;$A3,Concentrado!$B$36:$B$563, "=Nuevo León")</f>
        <v>75467</v>
      </c>
    </row>
    <row r="4" spans="1:6" ht="17.100000000000001" customHeight="1" x14ac:dyDescent="0.25">
      <c r="A4" s="8">
        <v>2010</v>
      </c>
      <c r="B4" s="11">
        <f>SUMIFS(Concentrado!C$36:C$563,Concentrado!$A$36:$A$563,"="&amp;$A4,Concentrado!$B$36:$B$563, "=Nuevo León")</f>
        <v>40481</v>
      </c>
      <c r="C4" s="11">
        <f>SUMIFS(Concentrado!D$36:D$563,Concentrado!$A$36:$A$563,"="&amp;$A4,Concentrado!$B$36:$B$563, "=Nuevo León")</f>
        <v>38718</v>
      </c>
      <c r="D4" s="11">
        <f>SUMIFS(Concentrado!E$36:E$563,Concentrado!$A$36:$A$563,"="&amp;$A4,Concentrado!$B$36:$B$563, "=Nuevo León")</f>
        <v>99</v>
      </c>
      <c r="E4" s="11">
        <f>SUMIFS(Concentrado!F$36:F$563,Concentrado!$A$36:$A$563,"="&amp;$A4,Concentrado!$B$36:$B$563, "=Nuevo León")</f>
        <v>0</v>
      </c>
      <c r="F4" s="11">
        <f>SUMIFS(Concentrado!G$36:G$563,Concentrado!$A$36:$A$563,"="&amp;$A4,Concentrado!$B$36:$B$563, "=Nuevo León")</f>
        <v>79298</v>
      </c>
    </row>
    <row r="5" spans="1:6" ht="17.100000000000001" customHeight="1" x14ac:dyDescent="0.25">
      <c r="A5" s="8">
        <v>2011</v>
      </c>
      <c r="B5" s="11">
        <f>SUMIFS(Concentrado!C$36:C$563,Concentrado!$A$36:$A$563,"="&amp;$A5,Concentrado!$B$36:$B$563, "=Nuevo León")</f>
        <v>43154</v>
      </c>
      <c r="C5" s="11">
        <f>SUMIFS(Concentrado!D$36:D$563,Concentrado!$A$36:$A$563,"="&amp;$A5,Concentrado!$B$36:$B$563, "=Nuevo León")</f>
        <v>41922</v>
      </c>
      <c r="D5" s="11">
        <f>SUMIFS(Concentrado!E$36:E$563,Concentrado!$A$36:$A$563,"="&amp;$A5,Concentrado!$B$36:$B$563, "=Nuevo León")</f>
        <v>149</v>
      </c>
      <c r="E5" s="11">
        <f>SUMIFS(Concentrado!F$36:F$563,Concentrado!$A$36:$A$563,"="&amp;$A5,Concentrado!$B$36:$B$563, "=Nuevo León")</f>
        <v>0</v>
      </c>
      <c r="F5" s="11">
        <f>SUMIFS(Concentrado!G$36:G$563,Concentrado!$A$36:$A$563,"="&amp;$A5,Concentrado!$B$36:$B$563, "=Nuevo León")</f>
        <v>85225</v>
      </c>
    </row>
    <row r="6" spans="1:6" ht="17.100000000000001" customHeight="1" x14ac:dyDescent="0.25">
      <c r="A6" s="8">
        <v>2012</v>
      </c>
      <c r="B6" s="11">
        <f>SUMIFS(Concentrado!C$36:C$563,Concentrado!$A$36:$A$563,"="&amp;$A6,Concentrado!$B$36:$B$563, "=Nuevo León")</f>
        <v>42015</v>
      </c>
      <c r="C6" s="11">
        <f>SUMIFS(Concentrado!D$36:D$563,Concentrado!$A$36:$A$563,"="&amp;$A6,Concentrado!$B$36:$B$563, "=Nuevo León")</f>
        <v>40710</v>
      </c>
      <c r="D6" s="11">
        <f>SUMIFS(Concentrado!E$36:E$563,Concentrado!$A$36:$A$563,"="&amp;$A6,Concentrado!$B$36:$B$563, "=Nuevo León")</f>
        <v>108</v>
      </c>
      <c r="E6" s="11">
        <f>SUMIFS(Concentrado!F$36:F$563,Concentrado!$A$36:$A$563,"="&amp;$A6,Concentrado!$B$36:$B$563, "=Nuevo León")</f>
        <v>0</v>
      </c>
      <c r="F6" s="11">
        <f>SUMIFS(Concentrado!G$36:G$563,Concentrado!$A$36:$A$563,"="&amp;$A6,Concentrado!$B$36:$B$563, "=Nuevo León")</f>
        <v>82833</v>
      </c>
    </row>
    <row r="7" spans="1:6" ht="17.100000000000001" customHeight="1" x14ac:dyDescent="0.25">
      <c r="A7" s="8">
        <v>2013</v>
      </c>
      <c r="B7" s="11">
        <f>SUMIFS(Concentrado!C$36:C$563,Concentrado!$A$36:$A$563,"="&amp;$A7,Concentrado!$B$36:$B$563, "=Nuevo León")</f>
        <v>45043</v>
      </c>
      <c r="C7" s="11">
        <f>SUMIFS(Concentrado!D$36:D$563,Concentrado!$A$36:$A$563,"="&amp;$A7,Concentrado!$B$36:$B$563, "=Nuevo León")</f>
        <v>42882</v>
      </c>
      <c r="D7" s="11">
        <f>SUMIFS(Concentrado!E$36:E$563,Concentrado!$A$36:$A$563,"="&amp;$A7,Concentrado!$B$36:$B$563, "=Nuevo León")</f>
        <v>57</v>
      </c>
      <c r="E7" s="11">
        <f>SUMIFS(Concentrado!F$36:F$563,Concentrado!$A$36:$A$563,"="&amp;$A7,Concentrado!$B$36:$B$563, "=Nuevo León")</f>
        <v>0</v>
      </c>
      <c r="F7" s="11">
        <f>SUMIFS(Concentrado!G$36:G$563,Concentrado!$A$36:$A$563,"="&amp;$A7,Concentrado!$B$36:$B$563, "=Nuevo León")</f>
        <v>87982</v>
      </c>
    </row>
    <row r="8" spans="1:6" ht="17.100000000000001" customHeight="1" x14ac:dyDescent="0.25">
      <c r="A8" s="8">
        <v>2014</v>
      </c>
      <c r="B8" s="11">
        <f>SUMIFS(Concentrado!C$36:C$563,Concentrado!$A$36:$A$563,"="&amp;$A8,Concentrado!$B$36:$B$563, "=Nuevo León")</f>
        <v>46539</v>
      </c>
      <c r="C8" s="11">
        <f>SUMIFS(Concentrado!D$36:D$563,Concentrado!$A$36:$A$563,"="&amp;$A8,Concentrado!$B$36:$B$563, "=Nuevo León")</f>
        <v>44523</v>
      </c>
      <c r="D8" s="11">
        <f>SUMIFS(Concentrado!E$36:E$563,Concentrado!$A$36:$A$563,"="&amp;$A8,Concentrado!$B$36:$B$563, "=Nuevo León")</f>
        <v>44</v>
      </c>
      <c r="E8" s="11">
        <f>SUMIFS(Concentrado!F$36:F$563,Concentrado!$A$36:$A$563,"="&amp;$A8,Concentrado!$B$36:$B$563, "=Nuevo León")</f>
        <v>0</v>
      </c>
      <c r="F8" s="11">
        <f>SUMIFS(Concentrado!G$36:G$563,Concentrado!$A$36:$A$563,"="&amp;$A8,Concentrado!$B$36:$B$563, "=Nuevo León")</f>
        <v>91106</v>
      </c>
    </row>
    <row r="9" spans="1:6" ht="17.100000000000001" customHeight="1" x14ac:dyDescent="0.25">
      <c r="A9" s="8">
        <v>2015</v>
      </c>
      <c r="B9" s="11">
        <f>SUMIFS(Concentrado!C$36:C$563,Concentrado!$A$36:$A$563,"="&amp;$A9,Concentrado!$B$36:$B$563, "=Nuevo León")</f>
        <v>47676</v>
      </c>
      <c r="C9" s="11">
        <f>SUMIFS(Concentrado!D$36:D$563,Concentrado!$A$36:$A$563,"="&amp;$A9,Concentrado!$B$36:$B$563, "=Nuevo León")</f>
        <v>45848</v>
      </c>
      <c r="D9" s="11">
        <f>SUMIFS(Concentrado!E$36:E$563,Concentrado!$A$36:$A$563,"="&amp;$A9,Concentrado!$B$36:$B$563, "=Nuevo León")</f>
        <v>75</v>
      </c>
      <c r="E9" s="11">
        <f>SUMIFS(Concentrado!F$36:F$563,Concentrado!$A$36:$A$563,"="&amp;$A9,Concentrado!$B$36:$B$563, "=Nuevo León")</f>
        <v>0</v>
      </c>
      <c r="F9" s="11">
        <f>SUMIFS(Concentrado!G$36:G$563,Concentrado!$A$36:$A$563,"="&amp;$A9,Concentrado!$B$36:$B$563, "=Nuevo León")</f>
        <v>93599</v>
      </c>
    </row>
    <row r="10" spans="1:6" ht="17.100000000000001" customHeight="1" x14ac:dyDescent="0.25">
      <c r="A10" s="8">
        <v>2016</v>
      </c>
      <c r="B10" s="11">
        <f>SUMIFS(Concentrado!C$36:C$563,Concentrado!$A$36:$A$563,"="&amp;$A10,Concentrado!$B$36:$B$563, "=Nuevo León")</f>
        <v>47608</v>
      </c>
      <c r="C10" s="11">
        <f>SUMIFS(Concentrado!D$36:D$563,Concentrado!$A$36:$A$563,"="&amp;$A10,Concentrado!$B$36:$B$563, "=Nuevo León")</f>
        <v>45770</v>
      </c>
      <c r="D10" s="11">
        <f>SUMIFS(Concentrado!E$36:E$563,Concentrado!$A$36:$A$563,"="&amp;$A10,Concentrado!$B$36:$B$563, "=Nuevo León")</f>
        <v>51</v>
      </c>
      <c r="E10" s="11">
        <f>SUMIFS(Concentrado!F$36:F$563,Concentrado!$A$36:$A$563,"="&amp;$A10,Concentrado!$B$36:$B$563, "=Nuevo León")</f>
        <v>0</v>
      </c>
      <c r="F10" s="11">
        <f>SUMIFS(Concentrado!G$36:G$563,Concentrado!$A$36:$A$563,"="&amp;$A10,Concentrado!$B$36:$B$563, "=Nuevo León")</f>
        <v>93429</v>
      </c>
    </row>
    <row r="11" spans="1:6" ht="17.100000000000001" customHeight="1" x14ac:dyDescent="0.25">
      <c r="A11" s="8">
        <v>2017</v>
      </c>
      <c r="B11" s="11">
        <f>SUMIFS(Concentrado!C$36:C$563,Concentrado!$A$36:$A$563,"="&amp;$A11,Concentrado!$B$36:$B$563, "=Nuevo León")</f>
        <v>46795</v>
      </c>
      <c r="C11" s="11">
        <f>SUMIFS(Concentrado!D$36:D$563,Concentrado!$A$36:$A$563,"="&amp;$A11,Concentrado!$B$36:$B$563, "=Nuevo León")</f>
        <v>45311</v>
      </c>
      <c r="D11" s="11">
        <f>SUMIFS(Concentrado!E$36:E$563,Concentrado!$A$36:$A$563,"="&amp;$A11,Concentrado!$B$36:$B$563, "=Nuevo León")</f>
        <v>56</v>
      </c>
      <c r="E11" s="11">
        <f>SUMIFS(Concentrado!F$36:F$563,Concentrado!$A$36:$A$563,"="&amp;$A11,Concentrado!$B$36:$B$563, "=Nuevo León")</f>
        <v>0</v>
      </c>
      <c r="F11" s="11">
        <f>SUMIFS(Concentrado!G$36:G$563,Concentrado!$A$36:$A$563,"="&amp;$A11,Concentrado!$B$36:$B$563, "=Nuevo León")</f>
        <v>92162</v>
      </c>
    </row>
    <row r="12" spans="1:6" ht="17.100000000000001" customHeight="1" x14ac:dyDescent="0.25">
      <c r="A12" s="8">
        <v>2018</v>
      </c>
      <c r="B12" s="11">
        <f>SUMIFS(Concentrado!C$36:C$563,Concentrado!$A$36:$A$563,"="&amp;$A12,Concentrado!$B$36:$B$563, "=Nuevo León")</f>
        <v>45930</v>
      </c>
      <c r="C12" s="11">
        <f>SUMIFS(Concentrado!D$36:D$563,Concentrado!$A$36:$A$563,"="&amp;$A12,Concentrado!$B$36:$B$563, "=Nuevo León")</f>
        <v>44295</v>
      </c>
      <c r="D12" s="11">
        <f>SUMIFS(Concentrado!E$36:E$563,Concentrado!$A$36:$A$563,"="&amp;$A12,Concentrado!$B$36:$B$563, "=Nuevo León")</f>
        <v>56</v>
      </c>
      <c r="E12" s="11">
        <f>SUMIFS(Concentrado!F$36:F$563,Concentrado!$A$36:$A$563,"="&amp;$A12,Concentrado!$B$36:$B$563, "=Nuevo León")</f>
        <v>0</v>
      </c>
      <c r="F12" s="11">
        <f>SUMIFS(Concentrado!G$36:G$563,Concentrado!$A$36:$A$563,"="&amp;$A12,Concentrado!$B$36:$B$563, "=Nuevo León")</f>
        <v>90281</v>
      </c>
    </row>
    <row r="13" spans="1:6" ht="17.100000000000001" customHeight="1" x14ac:dyDescent="0.25">
      <c r="A13" s="8">
        <v>2019</v>
      </c>
      <c r="B13" s="11">
        <f>SUMIFS(Concentrado!C$36:C$563,Concentrado!$A$36:$A$563,"="&amp;$A13,Concentrado!$B$36:$B$563, "=Nuevo León")</f>
        <v>44239</v>
      </c>
      <c r="C13" s="11">
        <f>SUMIFS(Concentrado!D$36:D$563,Concentrado!$A$36:$A$563,"="&amp;$A13,Concentrado!$B$36:$B$563, "=Nuevo León")</f>
        <v>43016</v>
      </c>
      <c r="D13" s="11">
        <f>SUMIFS(Concentrado!E$36:E$563,Concentrado!$A$36:$A$563,"="&amp;$A13,Concentrado!$B$36:$B$563, "=Nuevo León")</f>
        <v>34</v>
      </c>
      <c r="E13" s="11">
        <f>SUMIFS(Concentrado!F$36:F$563,Concentrado!$A$36:$A$563,"="&amp;$A13,Concentrado!$B$36:$B$563, "=Nuevo León")</f>
        <v>0</v>
      </c>
      <c r="F13" s="11">
        <f>SUMIFS(Concentrado!G$36:G$563,Concentrado!$A$36:$A$563,"="&amp;$A13,Concentrado!$B$36:$B$563, "=Nuevo León")</f>
        <v>87289</v>
      </c>
    </row>
    <row r="14" spans="1:6" ht="17.100000000000001" customHeight="1" x14ac:dyDescent="0.25">
      <c r="A14" s="8">
        <v>2020</v>
      </c>
      <c r="B14" s="11">
        <f>SUMIFS(Concentrado!C$36:C$563,Concentrado!$A$36:$A$563,"="&amp;$A14,Concentrado!$B$36:$B$563, "=Nuevo León")</f>
        <v>41511</v>
      </c>
      <c r="C14" s="11">
        <f>SUMIFS(Concentrado!D$36:D$563,Concentrado!$A$36:$A$563,"="&amp;$A14,Concentrado!$B$36:$B$563, "=Nuevo León")</f>
        <v>40120</v>
      </c>
      <c r="D14" s="11">
        <f>SUMIFS(Concentrado!E$36:E$563,Concentrado!$A$36:$A$563,"="&amp;$A14,Concentrado!$B$36:$B$563, "=Nuevo León")</f>
        <v>24</v>
      </c>
      <c r="E14" s="11">
        <f>SUMIFS(Concentrado!F$36:F$563,Concentrado!$A$36:$A$563,"="&amp;$A14,Concentrado!$B$36:$B$563, "=Nuevo León")</f>
        <v>42</v>
      </c>
      <c r="F14" s="11">
        <f>SUMIFS(Concentrado!G$36:G$563,Concentrado!$A$36:$A$563,"="&amp;$A14,Concentrado!$B$36:$B$563, "=Nuevo León")</f>
        <v>81697</v>
      </c>
    </row>
    <row r="15" spans="1:6" ht="17.100000000000001" customHeight="1" x14ac:dyDescent="0.25">
      <c r="A15" s="8">
        <v>2021</v>
      </c>
      <c r="B15" s="11">
        <f>SUMIFS(Concentrado!C$36:C$563,Concentrado!$A$36:$A$563,"="&amp;$A15,Concentrado!$B$36:$B$563, "=Nuevo León")</f>
        <v>38165</v>
      </c>
      <c r="C15" s="11">
        <f>SUMIFS(Concentrado!D$36:D$563,Concentrado!$A$36:$A$563,"="&amp;$A15,Concentrado!$B$36:$B$563, "=Nuevo León")</f>
        <v>36945</v>
      </c>
      <c r="D15" s="11">
        <f>SUMIFS(Concentrado!E$36:E$563,Concentrado!$A$36:$A$563,"="&amp;$A15,Concentrado!$B$36:$B$563, "=Nuevo León")</f>
        <v>29</v>
      </c>
      <c r="E15" s="11">
        <f>SUMIFS(Concentrado!F$36:F$563,Concentrado!$A$36:$A$563,"="&amp;$A15,Concentrado!$B$36:$B$563, "=Nuevo León")</f>
        <v>2</v>
      </c>
      <c r="F15" s="11">
        <f>SUMIFS(Concentrado!G$36:G$563,Concentrado!$A$36:$A$563,"="&amp;$A15,Concentrado!$B$36:$B$563, "=Nuevo León")</f>
        <v>75141</v>
      </c>
    </row>
    <row r="16" spans="1:6" ht="17.100000000000001" customHeight="1" x14ac:dyDescent="0.25">
      <c r="A16" s="8">
        <v>2022</v>
      </c>
      <c r="B16" s="11">
        <f>SUMIFS(Concentrado!C$36:C$563,Concentrado!$A$36:$A$563,"="&amp;$A16,Concentrado!$B$36:$B$563, "=Nuevo León")</f>
        <v>37204</v>
      </c>
      <c r="C16" s="11">
        <f>SUMIFS(Concentrado!D$36:D$563,Concentrado!$A$36:$A$563,"="&amp;$A16,Concentrado!$B$36:$B$563, "=Nuevo León")</f>
        <v>35907</v>
      </c>
      <c r="D16" s="11">
        <f>SUMIFS(Concentrado!E$36:E$563,Concentrado!$A$36:$A$563,"="&amp;$A16,Concentrado!$B$36:$B$563, "=Nuevo León")</f>
        <v>25</v>
      </c>
      <c r="E16" s="11">
        <f>SUMIFS(Concentrado!F$36:F$563,Concentrado!$A$36:$A$563,"="&amp;$A16,Concentrado!$B$36:$B$563, "=Nuevo León")</f>
        <v>0</v>
      </c>
      <c r="F16" s="11">
        <f>SUMIFS(Concentrado!G$36:G$563,Concentrado!$A$36:$A$563,"="&amp;$A16,Concentrado!$B$36:$B$563, "=Nuevo León")</f>
        <v>73136</v>
      </c>
    </row>
    <row r="17" spans="1:6" ht="17.100000000000001" customHeight="1" x14ac:dyDescent="0.25">
      <c r="A17" s="8">
        <v>2023</v>
      </c>
      <c r="B17" s="11">
        <f>SUMIFS(Concentrado!C$36:C$563,Concentrado!$A$36:$A$563,"="&amp;$A17,Concentrado!$B$36:$B$563, "=Nuevo León")</f>
        <v>37402</v>
      </c>
      <c r="C17" s="11">
        <f>SUMIFS(Concentrado!D$36:D$563,Concentrado!$A$36:$A$563,"="&amp;$A17,Concentrado!$B$36:$B$563, "=Nuevo León")</f>
        <v>36086</v>
      </c>
      <c r="D17" s="11">
        <f>SUMIFS(Concentrado!E$36:E$563,Concentrado!$A$36:$A$563,"="&amp;$A17,Concentrado!$B$36:$B$563, "=Nuevo León")</f>
        <v>11</v>
      </c>
      <c r="E17" s="11">
        <f>SUMIFS(Concentrado!F$36:F$563,Concentrado!$A$36:$A$563,"="&amp;$A17,Concentrado!$B$36:$B$563, "=Nuevo León")</f>
        <v>0</v>
      </c>
      <c r="F17" s="11">
        <f>SUMIFS(Concentrado!G$36:G$563,Concentrado!$A$36:$A$563,"="&amp;$A17,Concentrado!$B$36:$B$563, "=Nuevo León")</f>
        <v>73499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0" zoomScaleNormal="110" workbookViewId="0"/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7.100000000000001" customHeight="1" x14ac:dyDescent="0.25">
      <c r="A2" s="8">
        <v>2008</v>
      </c>
      <c r="B2" s="11">
        <f>SUMIFS(Concentrado!C$36:C$563,Concentrado!$A$36:$A$563,"="&amp;$A2,Concentrado!$B$36:$B$563, "=Oaxaca")</f>
        <v>22094</v>
      </c>
      <c r="C2" s="11">
        <f>SUMIFS(Concentrado!D$36:D$563,Concentrado!$A$36:$A$563,"="&amp;$A2,Concentrado!$B$36:$B$563, "=Oaxaca")</f>
        <v>21205</v>
      </c>
      <c r="D2" s="11">
        <f>SUMIFS(Concentrado!E$36:E$563,Concentrado!$A$36:$A$563,"="&amp;$A2,Concentrado!$B$36:$B$563, "=Oaxaca")</f>
        <v>25</v>
      </c>
      <c r="E2" s="11">
        <f>SUMIFS(Concentrado!F$36:F$563,Concentrado!$A$36:$A$563,"="&amp;$A2,Concentrado!$B$36:$B$563, "=Oaxaca")</f>
        <v>0</v>
      </c>
      <c r="F2" s="11">
        <f>SUMIFS(Concentrado!G$36:G$563,Concentrado!$A$36:$A$563,"="&amp;$A2,Concentrado!$B$36:$B$563, "=Oaxaca")</f>
        <v>43324</v>
      </c>
    </row>
    <row r="3" spans="1:6" ht="17.100000000000001" customHeight="1" x14ac:dyDescent="0.25">
      <c r="A3" s="8">
        <v>2009</v>
      </c>
      <c r="B3" s="11">
        <f>SUMIFS(Concentrado!C$36:C$563,Concentrado!$A$36:$A$563,"="&amp;$A3,Concentrado!$B$36:$B$563, "=Oaxaca")</f>
        <v>28439</v>
      </c>
      <c r="C3" s="11">
        <f>SUMIFS(Concentrado!D$36:D$563,Concentrado!$A$36:$A$563,"="&amp;$A3,Concentrado!$B$36:$B$563, "=Oaxaca")</f>
        <v>27234</v>
      </c>
      <c r="D3" s="11">
        <f>SUMIFS(Concentrado!E$36:E$563,Concentrado!$A$36:$A$563,"="&amp;$A3,Concentrado!$B$36:$B$563, "=Oaxaca")</f>
        <v>39</v>
      </c>
      <c r="E3" s="11">
        <f>SUMIFS(Concentrado!F$36:F$563,Concentrado!$A$36:$A$563,"="&amp;$A3,Concentrado!$B$36:$B$563, "=Oaxaca")</f>
        <v>0</v>
      </c>
      <c r="F3" s="11">
        <f>SUMIFS(Concentrado!G$36:G$563,Concentrado!$A$36:$A$563,"="&amp;$A3,Concentrado!$B$36:$B$563, "=Oaxaca")</f>
        <v>55712</v>
      </c>
    </row>
    <row r="4" spans="1:6" ht="17.100000000000001" customHeight="1" x14ac:dyDescent="0.25">
      <c r="A4" s="8">
        <v>2010</v>
      </c>
      <c r="B4" s="11">
        <f>SUMIFS(Concentrado!C$36:C$563,Concentrado!$A$36:$A$563,"="&amp;$A4,Concentrado!$B$36:$B$563, "=Oaxaca")</f>
        <v>32116</v>
      </c>
      <c r="C4" s="11">
        <f>SUMIFS(Concentrado!D$36:D$563,Concentrado!$A$36:$A$563,"="&amp;$A4,Concentrado!$B$36:$B$563, "=Oaxaca")</f>
        <v>31037</v>
      </c>
      <c r="D4" s="11">
        <f>SUMIFS(Concentrado!E$36:E$563,Concentrado!$A$36:$A$563,"="&amp;$A4,Concentrado!$B$36:$B$563, "=Oaxaca")</f>
        <v>18</v>
      </c>
      <c r="E4" s="11">
        <f>SUMIFS(Concentrado!F$36:F$563,Concentrado!$A$36:$A$563,"="&amp;$A4,Concentrado!$B$36:$B$563, "=Oaxaca")</f>
        <v>0</v>
      </c>
      <c r="F4" s="11">
        <f>SUMIFS(Concentrado!G$36:G$563,Concentrado!$A$36:$A$563,"="&amp;$A4,Concentrado!$B$36:$B$563, "=Oaxaca")</f>
        <v>63171</v>
      </c>
    </row>
    <row r="5" spans="1:6" ht="17.100000000000001" customHeight="1" x14ac:dyDescent="0.25">
      <c r="A5" s="8">
        <v>2011</v>
      </c>
      <c r="B5" s="11">
        <f>SUMIFS(Concentrado!C$36:C$563,Concentrado!$A$36:$A$563,"="&amp;$A5,Concentrado!$B$36:$B$563, "=Oaxaca")</f>
        <v>35141</v>
      </c>
      <c r="C5" s="11">
        <f>SUMIFS(Concentrado!D$36:D$563,Concentrado!$A$36:$A$563,"="&amp;$A5,Concentrado!$B$36:$B$563, "=Oaxaca")</f>
        <v>33905</v>
      </c>
      <c r="D5" s="11">
        <f>SUMIFS(Concentrado!E$36:E$563,Concentrado!$A$36:$A$563,"="&amp;$A5,Concentrado!$B$36:$B$563, "=Oaxaca")</f>
        <v>88</v>
      </c>
      <c r="E5" s="11">
        <f>SUMIFS(Concentrado!F$36:F$563,Concentrado!$A$36:$A$563,"="&amp;$A5,Concentrado!$B$36:$B$563, "=Oaxaca")</f>
        <v>0</v>
      </c>
      <c r="F5" s="11">
        <f>SUMIFS(Concentrado!G$36:G$563,Concentrado!$A$36:$A$563,"="&amp;$A5,Concentrado!$B$36:$B$563, "=Oaxaca")</f>
        <v>69134</v>
      </c>
    </row>
    <row r="6" spans="1:6" ht="17.100000000000001" customHeight="1" x14ac:dyDescent="0.25">
      <c r="A6" s="8">
        <v>2012</v>
      </c>
      <c r="B6" s="11">
        <f>SUMIFS(Concentrado!C$36:C$563,Concentrado!$A$36:$A$563,"="&amp;$A6,Concentrado!$B$36:$B$563, "=Oaxaca")</f>
        <v>36686</v>
      </c>
      <c r="C6" s="11">
        <f>SUMIFS(Concentrado!D$36:D$563,Concentrado!$A$36:$A$563,"="&amp;$A6,Concentrado!$B$36:$B$563, "=Oaxaca")</f>
        <v>34977</v>
      </c>
      <c r="D6" s="11">
        <f>SUMIFS(Concentrado!E$36:E$563,Concentrado!$A$36:$A$563,"="&amp;$A6,Concentrado!$B$36:$B$563, "=Oaxaca")</f>
        <v>77</v>
      </c>
      <c r="E6" s="11">
        <f>SUMIFS(Concentrado!F$36:F$563,Concentrado!$A$36:$A$563,"="&amp;$A6,Concentrado!$B$36:$B$563, "=Oaxaca")</f>
        <v>0</v>
      </c>
      <c r="F6" s="11">
        <f>SUMIFS(Concentrado!G$36:G$563,Concentrado!$A$36:$A$563,"="&amp;$A6,Concentrado!$B$36:$B$563, "=Oaxaca")</f>
        <v>71740</v>
      </c>
    </row>
    <row r="7" spans="1:6" ht="17.100000000000001" customHeight="1" x14ac:dyDescent="0.25">
      <c r="A7" s="8">
        <v>2013</v>
      </c>
      <c r="B7" s="11">
        <f>SUMIFS(Concentrado!C$36:C$563,Concentrado!$A$36:$A$563,"="&amp;$A7,Concentrado!$B$36:$B$563, "=Oaxaca")</f>
        <v>36836</v>
      </c>
      <c r="C7" s="11">
        <f>SUMIFS(Concentrado!D$36:D$563,Concentrado!$A$36:$A$563,"="&amp;$A7,Concentrado!$B$36:$B$563, "=Oaxaca")</f>
        <v>36100</v>
      </c>
      <c r="D7" s="11">
        <f>SUMIFS(Concentrado!E$36:E$563,Concentrado!$A$36:$A$563,"="&amp;$A7,Concentrado!$B$36:$B$563, "=Oaxaca")</f>
        <v>67</v>
      </c>
      <c r="E7" s="11">
        <f>SUMIFS(Concentrado!F$36:F$563,Concentrado!$A$36:$A$563,"="&amp;$A7,Concentrado!$B$36:$B$563, "=Oaxaca")</f>
        <v>0</v>
      </c>
      <c r="F7" s="11">
        <f>SUMIFS(Concentrado!G$36:G$563,Concentrado!$A$36:$A$563,"="&amp;$A7,Concentrado!$B$36:$B$563, "=Oaxaca")</f>
        <v>73003</v>
      </c>
    </row>
    <row r="8" spans="1:6" ht="17.100000000000001" customHeight="1" x14ac:dyDescent="0.25">
      <c r="A8" s="8">
        <v>2014</v>
      </c>
      <c r="B8" s="11">
        <f>SUMIFS(Concentrado!C$36:C$563,Concentrado!$A$36:$A$563,"="&amp;$A8,Concentrado!$B$36:$B$563, "=Oaxaca")</f>
        <v>37971</v>
      </c>
      <c r="C8" s="11">
        <f>SUMIFS(Concentrado!D$36:D$563,Concentrado!$A$36:$A$563,"="&amp;$A8,Concentrado!$B$36:$B$563, "=Oaxaca")</f>
        <v>36834</v>
      </c>
      <c r="D8" s="11">
        <f>SUMIFS(Concentrado!E$36:E$563,Concentrado!$A$36:$A$563,"="&amp;$A8,Concentrado!$B$36:$B$563, "=Oaxaca")</f>
        <v>34</v>
      </c>
      <c r="E8" s="11">
        <f>SUMIFS(Concentrado!F$36:F$563,Concentrado!$A$36:$A$563,"="&amp;$A8,Concentrado!$B$36:$B$563, "=Oaxaca")</f>
        <v>0</v>
      </c>
      <c r="F8" s="11">
        <f>SUMIFS(Concentrado!G$36:G$563,Concentrado!$A$36:$A$563,"="&amp;$A8,Concentrado!$B$36:$B$563, "=Oaxaca")</f>
        <v>74839</v>
      </c>
    </row>
    <row r="9" spans="1:6" ht="17.100000000000001" customHeight="1" x14ac:dyDescent="0.25">
      <c r="A9" s="8">
        <v>2015</v>
      </c>
      <c r="B9" s="11">
        <f>SUMIFS(Concentrado!C$36:C$563,Concentrado!$A$36:$A$563,"="&amp;$A9,Concentrado!$B$36:$B$563, "=Oaxaca")</f>
        <v>36962</v>
      </c>
      <c r="C9" s="11">
        <f>SUMIFS(Concentrado!D$36:D$563,Concentrado!$A$36:$A$563,"="&amp;$A9,Concentrado!$B$36:$B$563, "=Oaxaca")</f>
        <v>36135</v>
      </c>
      <c r="D9" s="11">
        <f>SUMIFS(Concentrado!E$36:E$563,Concentrado!$A$36:$A$563,"="&amp;$A9,Concentrado!$B$36:$B$563, "=Oaxaca")</f>
        <v>28</v>
      </c>
      <c r="E9" s="11">
        <f>SUMIFS(Concentrado!F$36:F$563,Concentrado!$A$36:$A$563,"="&amp;$A9,Concentrado!$B$36:$B$563, "=Oaxaca")</f>
        <v>0</v>
      </c>
      <c r="F9" s="11">
        <f>SUMIFS(Concentrado!G$36:G$563,Concentrado!$A$36:$A$563,"="&amp;$A9,Concentrado!$B$36:$B$563, "=Oaxaca")</f>
        <v>73125</v>
      </c>
    </row>
    <row r="10" spans="1:6" ht="17.100000000000001" customHeight="1" x14ac:dyDescent="0.25">
      <c r="A10" s="8">
        <v>2016</v>
      </c>
      <c r="B10" s="11">
        <f>SUMIFS(Concentrado!C$36:C$563,Concentrado!$A$36:$A$563,"="&amp;$A10,Concentrado!$B$36:$B$563, "=Oaxaca")</f>
        <v>36436</v>
      </c>
      <c r="C10" s="11">
        <f>SUMIFS(Concentrado!D$36:D$563,Concentrado!$A$36:$A$563,"="&amp;$A10,Concentrado!$B$36:$B$563, "=Oaxaca")</f>
        <v>35290</v>
      </c>
      <c r="D10" s="11">
        <f>SUMIFS(Concentrado!E$36:E$563,Concentrado!$A$36:$A$563,"="&amp;$A10,Concentrado!$B$36:$B$563, "=Oaxaca")</f>
        <v>26</v>
      </c>
      <c r="E10" s="11">
        <f>SUMIFS(Concentrado!F$36:F$563,Concentrado!$A$36:$A$563,"="&amp;$A10,Concentrado!$B$36:$B$563, "=Oaxaca")</f>
        <v>0</v>
      </c>
      <c r="F10" s="11">
        <f>SUMIFS(Concentrado!G$36:G$563,Concentrado!$A$36:$A$563,"="&amp;$A10,Concentrado!$B$36:$B$563, "=Oaxaca")</f>
        <v>71752</v>
      </c>
    </row>
    <row r="11" spans="1:6" ht="17.100000000000001" customHeight="1" x14ac:dyDescent="0.25">
      <c r="A11" s="8">
        <v>2017</v>
      </c>
      <c r="B11" s="11">
        <f>SUMIFS(Concentrado!C$36:C$563,Concentrado!$A$36:$A$563,"="&amp;$A11,Concentrado!$B$36:$B$563, "=Oaxaca")</f>
        <v>35757</v>
      </c>
      <c r="C11" s="11">
        <f>SUMIFS(Concentrado!D$36:D$563,Concentrado!$A$36:$A$563,"="&amp;$A11,Concentrado!$B$36:$B$563, "=Oaxaca")</f>
        <v>34640</v>
      </c>
      <c r="D11" s="11">
        <f>SUMIFS(Concentrado!E$36:E$563,Concentrado!$A$36:$A$563,"="&amp;$A11,Concentrado!$B$36:$B$563, "=Oaxaca")</f>
        <v>42</v>
      </c>
      <c r="E11" s="11">
        <f>SUMIFS(Concentrado!F$36:F$563,Concentrado!$A$36:$A$563,"="&amp;$A11,Concentrado!$B$36:$B$563, "=Oaxaca")</f>
        <v>0</v>
      </c>
      <c r="F11" s="11">
        <f>SUMIFS(Concentrado!G$36:G$563,Concentrado!$A$36:$A$563,"="&amp;$A11,Concentrado!$B$36:$B$563, "=Oaxaca")</f>
        <v>70439</v>
      </c>
    </row>
    <row r="12" spans="1:6" ht="17.100000000000001" customHeight="1" x14ac:dyDescent="0.25">
      <c r="A12" s="8">
        <v>2018</v>
      </c>
      <c r="B12" s="11">
        <f>SUMIFS(Concentrado!C$36:C$563,Concentrado!$A$36:$A$563,"="&amp;$A12,Concentrado!$B$36:$B$563, "=Oaxaca")</f>
        <v>35495</v>
      </c>
      <c r="C12" s="11">
        <f>SUMIFS(Concentrado!D$36:D$563,Concentrado!$A$36:$A$563,"="&amp;$A12,Concentrado!$B$36:$B$563, "=Oaxaca")</f>
        <v>34435</v>
      </c>
      <c r="D12" s="11">
        <f>SUMIFS(Concentrado!E$36:E$563,Concentrado!$A$36:$A$563,"="&amp;$A12,Concentrado!$B$36:$B$563, "=Oaxaca")</f>
        <v>62</v>
      </c>
      <c r="E12" s="11">
        <f>SUMIFS(Concentrado!F$36:F$563,Concentrado!$A$36:$A$563,"="&amp;$A12,Concentrado!$B$36:$B$563, "=Oaxaca")</f>
        <v>0</v>
      </c>
      <c r="F12" s="11">
        <f>SUMIFS(Concentrado!G$36:G$563,Concentrado!$A$36:$A$563,"="&amp;$A12,Concentrado!$B$36:$B$563, "=Oaxaca")</f>
        <v>69992</v>
      </c>
    </row>
    <row r="13" spans="1:6" ht="17.100000000000001" customHeight="1" x14ac:dyDescent="0.25">
      <c r="A13" s="8">
        <v>2019</v>
      </c>
      <c r="B13" s="11">
        <f>SUMIFS(Concentrado!C$36:C$563,Concentrado!$A$36:$A$563,"="&amp;$A13,Concentrado!$B$36:$B$563, "=Oaxaca")</f>
        <v>33393</v>
      </c>
      <c r="C13" s="11">
        <f>SUMIFS(Concentrado!D$36:D$563,Concentrado!$A$36:$A$563,"="&amp;$A13,Concentrado!$B$36:$B$563, "=Oaxaca")</f>
        <v>32271</v>
      </c>
      <c r="D13" s="11">
        <f>SUMIFS(Concentrado!E$36:E$563,Concentrado!$A$36:$A$563,"="&amp;$A13,Concentrado!$B$36:$B$563, "=Oaxaca")</f>
        <v>48</v>
      </c>
      <c r="E13" s="11">
        <f>SUMIFS(Concentrado!F$36:F$563,Concentrado!$A$36:$A$563,"="&amp;$A13,Concentrado!$B$36:$B$563, "=Oaxaca")</f>
        <v>0</v>
      </c>
      <c r="F13" s="11">
        <f>SUMIFS(Concentrado!G$36:G$563,Concentrado!$A$36:$A$563,"="&amp;$A13,Concentrado!$B$36:$B$563, "=Oaxaca")</f>
        <v>65712</v>
      </c>
    </row>
    <row r="14" spans="1:6" ht="17.100000000000001" customHeight="1" x14ac:dyDescent="0.25">
      <c r="A14" s="8">
        <v>2020</v>
      </c>
      <c r="B14" s="11">
        <f>SUMIFS(Concentrado!C$36:C$563,Concentrado!$A$36:$A$563,"="&amp;$A14,Concentrado!$B$36:$B$563, "=Oaxaca")</f>
        <v>32136</v>
      </c>
      <c r="C14" s="11">
        <f>SUMIFS(Concentrado!D$36:D$563,Concentrado!$A$36:$A$563,"="&amp;$A14,Concentrado!$B$36:$B$563, "=Oaxaca")</f>
        <v>30952</v>
      </c>
      <c r="D14" s="11">
        <f>SUMIFS(Concentrado!E$36:E$563,Concentrado!$A$36:$A$563,"="&amp;$A14,Concentrado!$B$36:$B$563, "=Oaxaca")</f>
        <v>30</v>
      </c>
      <c r="E14" s="11">
        <f>SUMIFS(Concentrado!F$36:F$563,Concentrado!$A$36:$A$563,"="&amp;$A14,Concentrado!$B$36:$B$563, "=Oaxaca")</f>
        <v>24</v>
      </c>
      <c r="F14" s="11">
        <f>SUMIFS(Concentrado!G$36:G$563,Concentrado!$A$36:$A$563,"="&amp;$A14,Concentrado!$B$36:$B$563, "=Oaxaca")</f>
        <v>63142</v>
      </c>
    </row>
    <row r="15" spans="1:6" ht="17.100000000000001" customHeight="1" x14ac:dyDescent="0.25">
      <c r="A15" s="8">
        <v>2021</v>
      </c>
      <c r="B15" s="11">
        <f>SUMIFS(Concentrado!C$36:C$563,Concentrado!$A$36:$A$563,"="&amp;$A15,Concentrado!$B$36:$B$563, "=Oaxaca")</f>
        <v>29515</v>
      </c>
      <c r="C15" s="11">
        <f>SUMIFS(Concentrado!D$36:D$563,Concentrado!$A$36:$A$563,"="&amp;$A15,Concentrado!$B$36:$B$563, "=Oaxaca")</f>
        <v>28410</v>
      </c>
      <c r="D15" s="11">
        <f>SUMIFS(Concentrado!E$36:E$563,Concentrado!$A$36:$A$563,"="&amp;$A15,Concentrado!$B$36:$B$563, "=Oaxaca")</f>
        <v>52</v>
      </c>
      <c r="E15" s="11">
        <f>SUMIFS(Concentrado!F$36:F$563,Concentrado!$A$36:$A$563,"="&amp;$A15,Concentrado!$B$36:$B$563, "=Oaxaca")</f>
        <v>0</v>
      </c>
      <c r="F15" s="11">
        <f>SUMIFS(Concentrado!G$36:G$563,Concentrado!$A$36:$A$563,"="&amp;$A15,Concentrado!$B$36:$B$563, "=Oaxaca")</f>
        <v>57977</v>
      </c>
    </row>
    <row r="16" spans="1:6" ht="17.100000000000001" customHeight="1" x14ac:dyDescent="0.25">
      <c r="A16" s="8">
        <v>2022</v>
      </c>
      <c r="B16" s="11">
        <f>SUMIFS(Concentrado!C$36:C$563,Concentrado!$A$36:$A$563,"="&amp;$A16,Concentrado!$B$36:$B$563, "=Oaxaca")</f>
        <v>29039</v>
      </c>
      <c r="C16" s="11">
        <f>SUMIFS(Concentrado!D$36:D$563,Concentrado!$A$36:$A$563,"="&amp;$A16,Concentrado!$B$36:$B$563, "=Oaxaca")</f>
        <v>27960</v>
      </c>
      <c r="D16" s="11">
        <f>SUMIFS(Concentrado!E$36:E$563,Concentrado!$A$36:$A$563,"="&amp;$A16,Concentrado!$B$36:$B$563, "=Oaxaca")</f>
        <v>38</v>
      </c>
      <c r="E16" s="11">
        <f>SUMIFS(Concentrado!F$36:F$563,Concentrado!$A$36:$A$563,"="&amp;$A16,Concentrado!$B$36:$B$563, "=Oaxaca")</f>
        <v>0</v>
      </c>
      <c r="F16" s="11">
        <f>SUMIFS(Concentrado!G$36:G$563,Concentrado!$A$36:$A$563,"="&amp;$A16,Concentrado!$B$36:$B$563, "=Oaxaca")</f>
        <v>57037</v>
      </c>
    </row>
    <row r="17" spans="1:6" ht="17.100000000000001" customHeight="1" x14ac:dyDescent="0.25">
      <c r="A17" s="8">
        <v>2023</v>
      </c>
      <c r="B17" s="11">
        <f>SUMIFS(Concentrado!C$36:C$563,Concentrado!$A$36:$A$563,"="&amp;$A17,Concentrado!$B$36:$B$563, "=Oaxaca")</f>
        <v>26185</v>
      </c>
      <c r="C17" s="11">
        <f>SUMIFS(Concentrado!D$36:D$563,Concentrado!$A$36:$A$563,"="&amp;$A17,Concentrado!$B$36:$B$563, "=Oaxaca")</f>
        <v>25111</v>
      </c>
      <c r="D17" s="11">
        <f>SUMIFS(Concentrado!E$36:E$563,Concentrado!$A$36:$A$563,"="&amp;$A17,Concentrado!$B$36:$B$563, "=Oaxaca")</f>
        <v>25</v>
      </c>
      <c r="E17" s="11">
        <f>SUMIFS(Concentrado!F$36:F$563,Concentrado!$A$36:$A$563,"="&amp;$A17,Concentrado!$B$36:$B$563, "=Oaxaca")</f>
        <v>0</v>
      </c>
      <c r="F17" s="11">
        <f>SUMIFS(Concentrado!G$36:G$563,Concentrado!$A$36:$A$563,"="&amp;$A17,Concentrado!$B$36:$B$563, "=Oaxaca")</f>
        <v>51321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0" zoomScaleNormal="110" workbookViewId="0"/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7.100000000000001" customHeight="1" x14ac:dyDescent="0.25">
      <c r="A2" s="8">
        <v>2008</v>
      </c>
      <c r="B2" s="11">
        <f>SUMIFS(Concentrado!C$36:C$563,Concentrado!$A$36:$A$563,"="&amp;$A2,Concentrado!$B$36:$B$563, "=Puebla")</f>
        <v>56391</v>
      </c>
      <c r="C2" s="11">
        <f>SUMIFS(Concentrado!D$36:D$563,Concentrado!$A$36:$A$563,"="&amp;$A2,Concentrado!$B$36:$B$563, "=Puebla")</f>
        <v>54351</v>
      </c>
      <c r="D2" s="11">
        <f>SUMIFS(Concentrado!E$36:E$563,Concentrado!$A$36:$A$563,"="&amp;$A2,Concentrado!$B$36:$B$563, "=Puebla")</f>
        <v>26</v>
      </c>
      <c r="E2" s="11">
        <f>SUMIFS(Concentrado!F$36:F$563,Concentrado!$A$36:$A$563,"="&amp;$A2,Concentrado!$B$36:$B$563, "=Puebla")</f>
        <v>0</v>
      </c>
      <c r="F2" s="11">
        <f>SUMIFS(Concentrado!G$36:G$563,Concentrado!$A$36:$A$563,"="&amp;$A2,Concentrado!$B$36:$B$563, "=Puebla")</f>
        <v>110768</v>
      </c>
    </row>
    <row r="3" spans="1:6" ht="17.100000000000001" customHeight="1" x14ac:dyDescent="0.25">
      <c r="A3" s="8">
        <v>2009</v>
      </c>
      <c r="B3" s="11">
        <f>SUMIFS(Concentrado!C$36:C$563,Concentrado!$A$36:$A$563,"="&amp;$A3,Concentrado!$B$36:$B$563, "=Puebla")</f>
        <v>58978</v>
      </c>
      <c r="C3" s="11">
        <f>SUMIFS(Concentrado!D$36:D$563,Concentrado!$A$36:$A$563,"="&amp;$A3,Concentrado!$B$36:$B$563, "=Puebla")</f>
        <v>56342</v>
      </c>
      <c r="D3" s="11">
        <f>SUMIFS(Concentrado!E$36:E$563,Concentrado!$A$36:$A$563,"="&amp;$A3,Concentrado!$B$36:$B$563, "=Puebla")</f>
        <v>8</v>
      </c>
      <c r="E3" s="11">
        <f>SUMIFS(Concentrado!F$36:F$563,Concentrado!$A$36:$A$563,"="&amp;$A3,Concentrado!$B$36:$B$563, "=Puebla")</f>
        <v>0</v>
      </c>
      <c r="F3" s="11">
        <f>SUMIFS(Concentrado!G$36:G$563,Concentrado!$A$36:$A$563,"="&amp;$A3,Concentrado!$B$36:$B$563, "=Puebla")</f>
        <v>115328</v>
      </c>
    </row>
    <row r="4" spans="1:6" ht="17.100000000000001" customHeight="1" x14ac:dyDescent="0.25">
      <c r="A4" s="8">
        <v>2010</v>
      </c>
      <c r="B4" s="11">
        <f>SUMIFS(Concentrado!C$36:C$563,Concentrado!$A$36:$A$563,"="&amp;$A4,Concentrado!$B$36:$B$563, "=Puebla")</f>
        <v>59877</v>
      </c>
      <c r="C4" s="11">
        <f>SUMIFS(Concentrado!D$36:D$563,Concentrado!$A$36:$A$563,"="&amp;$A4,Concentrado!$B$36:$B$563, "=Puebla")</f>
        <v>57243</v>
      </c>
      <c r="D4" s="11">
        <f>SUMIFS(Concentrado!E$36:E$563,Concentrado!$A$36:$A$563,"="&amp;$A4,Concentrado!$B$36:$B$563, "=Puebla")</f>
        <v>6</v>
      </c>
      <c r="E4" s="11">
        <f>SUMIFS(Concentrado!F$36:F$563,Concentrado!$A$36:$A$563,"="&amp;$A4,Concentrado!$B$36:$B$563, "=Puebla")</f>
        <v>0</v>
      </c>
      <c r="F4" s="11">
        <f>SUMIFS(Concentrado!G$36:G$563,Concentrado!$A$36:$A$563,"="&amp;$A4,Concentrado!$B$36:$B$563, "=Puebla")</f>
        <v>117126</v>
      </c>
    </row>
    <row r="5" spans="1:6" ht="17.100000000000001" customHeight="1" x14ac:dyDescent="0.25">
      <c r="A5" s="8">
        <v>2011</v>
      </c>
      <c r="B5" s="11">
        <f>SUMIFS(Concentrado!C$36:C$563,Concentrado!$A$36:$A$563,"="&amp;$A5,Concentrado!$B$36:$B$563, "=Puebla")</f>
        <v>61999</v>
      </c>
      <c r="C5" s="11">
        <f>SUMIFS(Concentrado!D$36:D$563,Concentrado!$A$36:$A$563,"="&amp;$A5,Concentrado!$B$36:$B$563, "=Puebla")</f>
        <v>60662</v>
      </c>
      <c r="D5" s="11">
        <f>SUMIFS(Concentrado!E$36:E$563,Concentrado!$A$36:$A$563,"="&amp;$A5,Concentrado!$B$36:$B$563, "=Puebla")</f>
        <v>7</v>
      </c>
      <c r="E5" s="11">
        <f>SUMIFS(Concentrado!F$36:F$563,Concentrado!$A$36:$A$563,"="&amp;$A5,Concentrado!$B$36:$B$563, "=Puebla")</f>
        <v>0</v>
      </c>
      <c r="F5" s="11">
        <f>SUMIFS(Concentrado!G$36:G$563,Concentrado!$A$36:$A$563,"="&amp;$A5,Concentrado!$B$36:$B$563, "=Puebla")</f>
        <v>122668</v>
      </c>
    </row>
    <row r="6" spans="1:6" ht="17.100000000000001" customHeight="1" x14ac:dyDescent="0.25">
      <c r="A6" s="8">
        <v>2012</v>
      </c>
      <c r="B6" s="11">
        <f>SUMIFS(Concentrado!C$36:C$563,Concentrado!$A$36:$A$563,"="&amp;$A6,Concentrado!$B$36:$B$563, "=Puebla")</f>
        <v>64108</v>
      </c>
      <c r="C6" s="11">
        <f>SUMIFS(Concentrado!D$36:D$563,Concentrado!$A$36:$A$563,"="&amp;$A6,Concentrado!$B$36:$B$563, "=Puebla")</f>
        <v>62241</v>
      </c>
      <c r="D6" s="11">
        <f>SUMIFS(Concentrado!E$36:E$563,Concentrado!$A$36:$A$563,"="&amp;$A6,Concentrado!$B$36:$B$563, "=Puebla")</f>
        <v>10</v>
      </c>
      <c r="E6" s="11">
        <f>SUMIFS(Concentrado!F$36:F$563,Concentrado!$A$36:$A$563,"="&amp;$A6,Concentrado!$B$36:$B$563, "=Puebla")</f>
        <v>0</v>
      </c>
      <c r="F6" s="11">
        <f>SUMIFS(Concentrado!G$36:G$563,Concentrado!$A$36:$A$563,"="&amp;$A6,Concentrado!$B$36:$B$563, "=Puebla")</f>
        <v>126359</v>
      </c>
    </row>
    <row r="7" spans="1:6" ht="17.100000000000001" customHeight="1" x14ac:dyDescent="0.25">
      <c r="A7" s="8">
        <v>2013</v>
      </c>
      <c r="B7" s="11">
        <f>SUMIFS(Concentrado!C$36:C$563,Concentrado!$A$36:$A$563,"="&amp;$A7,Concentrado!$B$36:$B$563, "=Puebla")</f>
        <v>63994</v>
      </c>
      <c r="C7" s="11">
        <f>SUMIFS(Concentrado!D$36:D$563,Concentrado!$A$36:$A$563,"="&amp;$A7,Concentrado!$B$36:$B$563, "=Puebla")</f>
        <v>61609</v>
      </c>
      <c r="D7" s="11">
        <f>SUMIFS(Concentrado!E$36:E$563,Concentrado!$A$36:$A$563,"="&amp;$A7,Concentrado!$B$36:$B$563, "=Puebla")</f>
        <v>15</v>
      </c>
      <c r="E7" s="11">
        <f>SUMIFS(Concentrado!F$36:F$563,Concentrado!$A$36:$A$563,"="&amp;$A7,Concentrado!$B$36:$B$563, "=Puebla")</f>
        <v>0</v>
      </c>
      <c r="F7" s="11">
        <f>SUMIFS(Concentrado!G$36:G$563,Concentrado!$A$36:$A$563,"="&amp;$A7,Concentrado!$B$36:$B$563, "=Puebla")</f>
        <v>125618</v>
      </c>
    </row>
    <row r="8" spans="1:6" ht="17.100000000000001" customHeight="1" x14ac:dyDescent="0.25">
      <c r="A8" s="8">
        <v>2014</v>
      </c>
      <c r="B8" s="11">
        <f>SUMIFS(Concentrado!C$36:C$563,Concentrado!$A$36:$A$563,"="&amp;$A8,Concentrado!$B$36:$B$563, "=Puebla")</f>
        <v>62016</v>
      </c>
      <c r="C8" s="11">
        <f>SUMIFS(Concentrado!D$36:D$563,Concentrado!$A$36:$A$563,"="&amp;$A8,Concentrado!$B$36:$B$563, "=Puebla")</f>
        <v>60201</v>
      </c>
      <c r="D8" s="11">
        <f>SUMIFS(Concentrado!E$36:E$563,Concentrado!$A$36:$A$563,"="&amp;$A8,Concentrado!$B$36:$B$563, "=Puebla")</f>
        <v>8</v>
      </c>
      <c r="E8" s="11">
        <f>SUMIFS(Concentrado!F$36:F$563,Concentrado!$A$36:$A$563,"="&amp;$A8,Concentrado!$B$36:$B$563, "=Puebla")</f>
        <v>0</v>
      </c>
      <c r="F8" s="11">
        <f>SUMIFS(Concentrado!G$36:G$563,Concentrado!$A$36:$A$563,"="&amp;$A8,Concentrado!$B$36:$B$563, "=Puebla")</f>
        <v>122225</v>
      </c>
    </row>
    <row r="9" spans="1:6" ht="17.100000000000001" customHeight="1" x14ac:dyDescent="0.25">
      <c r="A9" s="8">
        <v>2015</v>
      </c>
      <c r="B9" s="11">
        <f>SUMIFS(Concentrado!C$36:C$563,Concentrado!$A$36:$A$563,"="&amp;$A9,Concentrado!$B$36:$B$563, "=Puebla")</f>
        <v>63017</v>
      </c>
      <c r="C9" s="11">
        <f>SUMIFS(Concentrado!D$36:D$563,Concentrado!$A$36:$A$563,"="&amp;$A9,Concentrado!$B$36:$B$563, "=Puebla")</f>
        <v>60808</v>
      </c>
      <c r="D9" s="11">
        <f>SUMIFS(Concentrado!E$36:E$563,Concentrado!$A$36:$A$563,"="&amp;$A9,Concentrado!$B$36:$B$563, "=Puebla")</f>
        <v>7</v>
      </c>
      <c r="E9" s="11">
        <f>SUMIFS(Concentrado!F$36:F$563,Concentrado!$A$36:$A$563,"="&amp;$A9,Concentrado!$B$36:$B$563, "=Puebla")</f>
        <v>0</v>
      </c>
      <c r="F9" s="11">
        <f>SUMIFS(Concentrado!G$36:G$563,Concentrado!$A$36:$A$563,"="&amp;$A9,Concentrado!$B$36:$B$563, "=Puebla")</f>
        <v>123832</v>
      </c>
    </row>
    <row r="10" spans="1:6" ht="17.100000000000001" customHeight="1" x14ac:dyDescent="0.25">
      <c r="A10" s="8">
        <v>2016</v>
      </c>
      <c r="B10" s="11">
        <f>SUMIFS(Concentrado!C$36:C$563,Concentrado!$A$36:$A$563,"="&amp;$A10,Concentrado!$B$36:$B$563, "=Puebla")</f>
        <v>62032</v>
      </c>
      <c r="C10" s="11">
        <f>SUMIFS(Concentrado!D$36:D$563,Concentrado!$A$36:$A$563,"="&amp;$A10,Concentrado!$B$36:$B$563, "=Puebla")</f>
        <v>60481</v>
      </c>
      <c r="D10" s="11">
        <f>SUMIFS(Concentrado!E$36:E$563,Concentrado!$A$36:$A$563,"="&amp;$A10,Concentrado!$B$36:$B$563, "=Puebla")</f>
        <v>8</v>
      </c>
      <c r="E10" s="11">
        <f>SUMIFS(Concentrado!F$36:F$563,Concentrado!$A$36:$A$563,"="&amp;$A10,Concentrado!$B$36:$B$563, "=Puebla")</f>
        <v>0</v>
      </c>
      <c r="F10" s="11">
        <f>SUMIFS(Concentrado!G$36:G$563,Concentrado!$A$36:$A$563,"="&amp;$A10,Concentrado!$B$36:$B$563, "=Puebla")</f>
        <v>122521</v>
      </c>
    </row>
    <row r="11" spans="1:6" ht="17.100000000000001" customHeight="1" x14ac:dyDescent="0.25">
      <c r="A11" s="8">
        <v>2017</v>
      </c>
      <c r="B11" s="11">
        <f>SUMIFS(Concentrado!C$36:C$563,Concentrado!$A$36:$A$563,"="&amp;$A11,Concentrado!$B$36:$B$563, "=Puebla")</f>
        <v>63440</v>
      </c>
      <c r="C11" s="11">
        <f>SUMIFS(Concentrado!D$36:D$563,Concentrado!$A$36:$A$563,"="&amp;$A11,Concentrado!$B$36:$B$563, "=Puebla")</f>
        <v>61217</v>
      </c>
      <c r="D11" s="11">
        <f>SUMIFS(Concentrado!E$36:E$563,Concentrado!$A$36:$A$563,"="&amp;$A11,Concentrado!$B$36:$B$563, "=Puebla")</f>
        <v>8</v>
      </c>
      <c r="E11" s="11">
        <f>SUMIFS(Concentrado!F$36:F$563,Concentrado!$A$36:$A$563,"="&amp;$A11,Concentrado!$B$36:$B$563, "=Puebla")</f>
        <v>0</v>
      </c>
      <c r="F11" s="11">
        <f>SUMIFS(Concentrado!G$36:G$563,Concentrado!$A$36:$A$563,"="&amp;$A11,Concentrado!$B$36:$B$563, "=Puebla")</f>
        <v>124665</v>
      </c>
    </row>
    <row r="12" spans="1:6" ht="17.100000000000001" customHeight="1" x14ac:dyDescent="0.25">
      <c r="A12" s="8">
        <v>2018</v>
      </c>
      <c r="B12" s="11">
        <f>SUMIFS(Concentrado!C$36:C$563,Concentrado!$A$36:$A$563,"="&amp;$A12,Concentrado!$B$36:$B$563, "=Puebla")</f>
        <v>60568</v>
      </c>
      <c r="C12" s="11">
        <f>SUMIFS(Concentrado!D$36:D$563,Concentrado!$A$36:$A$563,"="&amp;$A12,Concentrado!$B$36:$B$563, "=Puebla")</f>
        <v>58079</v>
      </c>
      <c r="D12" s="11">
        <f>SUMIFS(Concentrado!E$36:E$563,Concentrado!$A$36:$A$563,"="&amp;$A12,Concentrado!$B$36:$B$563, "=Puebla")</f>
        <v>24</v>
      </c>
      <c r="E12" s="11">
        <f>SUMIFS(Concentrado!F$36:F$563,Concentrado!$A$36:$A$563,"="&amp;$A12,Concentrado!$B$36:$B$563, "=Puebla")</f>
        <v>0</v>
      </c>
      <c r="F12" s="11">
        <f>SUMIFS(Concentrado!G$36:G$563,Concentrado!$A$36:$A$563,"="&amp;$A12,Concentrado!$B$36:$B$563, "=Puebla")</f>
        <v>118671</v>
      </c>
    </row>
    <row r="13" spans="1:6" ht="17.100000000000001" customHeight="1" x14ac:dyDescent="0.25">
      <c r="A13" s="8">
        <v>2019</v>
      </c>
      <c r="B13" s="11">
        <f>SUMIFS(Concentrado!C$36:C$563,Concentrado!$A$36:$A$563,"="&amp;$A13,Concentrado!$B$36:$B$563, "=Puebla")</f>
        <v>58361</v>
      </c>
      <c r="C13" s="11">
        <f>SUMIFS(Concentrado!D$36:D$563,Concentrado!$A$36:$A$563,"="&amp;$A13,Concentrado!$B$36:$B$563, "=Puebla")</f>
        <v>56671</v>
      </c>
      <c r="D13" s="11">
        <f>SUMIFS(Concentrado!E$36:E$563,Concentrado!$A$36:$A$563,"="&amp;$A13,Concentrado!$B$36:$B$563, "=Puebla")</f>
        <v>18</v>
      </c>
      <c r="E13" s="11">
        <f>SUMIFS(Concentrado!F$36:F$563,Concentrado!$A$36:$A$563,"="&amp;$A13,Concentrado!$B$36:$B$563, "=Puebla")</f>
        <v>0</v>
      </c>
      <c r="F13" s="11">
        <f>SUMIFS(Concentrado!G$36:G$563,Concentrado!$A$36:$A$563,"="&amp;$A13,Concentrado!$B$36:$B$563, "=Puebla")</f>
        <v>115050</v>
      </c>
    </row>
    <row r="14" spans="1:6" ht="17.100000000000001" customHeight="1" x14ac:dyDescent="0.25">
      <c r="A14" s="8">
        <v>2020</v>
      </c>
      <c r="B14" s="11">
        <f>SUMIFS(Concentrado!C$36:C$563,Concentrado!$A$36:$A$563,"="&amp;$A14,Concentrado!$B$36:$B$563, "=Puebla")</f>
        <v>55126</v>
      </c>
      <c r="C14" s="11">
        <f>SUMIFS(Concentrado!D$36:D$563,Concentrado!$A$36:$A$563,"="&amp;$A14,Concentrado!$B$36:$B$563, "=Puebla")</f>
        <v>53262</v>
      </c>
      <c r="D14" s="11">
        <f>SUMIFS(Concentrado!E$36:E$563,Concentrado!$A$36:$A$563,"="&amp;$A14,Concentrado!$B$36:$B$563, "=Puebla")</f>
        <v>46</v>
      </c>
      <c r="E14" s="11">
        <f>SUMIFS(Concentrado!F$36:F$563,Concentrado!$A$36:$A$563,"="&amp;$A14,Concentrado!$B$36:$B$563, "=Puebla")</f>
        <v>13</v>
      </c>
      <c r="F14" s="11">
        <f>SUMIFS(Concentrado!G$36:G$563,Concentrado!$A$36:$A$563,"="&amp;$A14,Concentrado!$B$36:$B$563, "=Puebla")</f>
        <v>108447</v>
      </c>
    </row>
    <row r="15" spans="1:6" ht="17.100000000000001" customHeight="1" x14ac:dyDescent="0.25">
      <c r="A15" s="8">
        <v>2021</v>
      </c>
      <c r="B15" s="11">
        <f>SUMIFS(Concentrado!C$36:C$563,Concentrado!$A$36:$A$563,"="&amp;$A15,Concentrado!$B$36:$B$563, "=Puebla")</f>
        <v>51185</v>
      </c>
      <c r="C15" s="11">
        <f>SUMIFS(Concentrado!D$36:D$563,Concentrado!$A$36:$A$563,"="&amp;$A15,Concentrado!$B$36:$B$563, "=Puebla")</f>
        <v>49502</v>
      </c>
      <c r="D15" s="11">
        <f>SUMIFS(Concentrado!E$36:E$563,Concentrado!$A$36:$A$563,"="&amp;$A15,Concentrado!$B$36:$B$563, "=Puebla")</f>
        <v>3</v>
      </c>
      <c r="E15" s="11">
        <f>SUMIFS(Concentrado!F$36:F$563,Concentrado!$A$36:$A$563,"="&amp;$A15,Concentrado!$B$36:$B$563, "=Puebla")</f>
        <v>0</v>
      </c>
      <c r="F15" s="11">
        <f>SUMIFS(Concentrado!G$36:G$563,Concentrado!$A$36:$A$563,"="&amp;$A15,Concentrado!$B$36:$B$563, "=Puebla")</f>
        <v>100690</v>
      </c>
    </row>
    <row r="16" spans="1:6" ht="17.100000000000001" customHeight="1" x14ac:dyDescent="0.25">
      <c r="A16" s="8">
        <v>2022</v>
      </c>
      <c r="B16" s="11">
        <f>SUMIFS(Concentrado!C$36:C$563,Concentrado!$A$36:$A$563,"="&amp;$A16,Concentrado!$B$36:$B$563, "=Puebla")</f>
        <v>51784</v>
      </c>
      <c r="C16" s="11">
        <f>SUMIFS(Concentrado!D$36:D$563,Concentrado!$A$36:$A$563,"="&amp;$A16,Concentrado!$B$36:$B$563, "=Puebla")</f>
        <v>49781</v>
      </c>
      <c r="D16" s="11">
        <f>SUMIFS(Concentrado!E$36:E$563,Concentrado!$A$36:$A$563,"="&amp;$A16,Concentrado!$B$36:$B$563, "=Puebla")</f>
        <v>22</v>
      </c>
      <c r="E16" s="11">
        <f>SUMIFS(Concentrado!F$36:F$563,Concentrado!$A$36:$A$563,"="&amp;$A16,Concentrado!$B$36:$B$563, "=Puebla")</f>
        <v>0</v>
      </c>
      <c r="F16" s="11">
        <f>SUMIFS(Concentrado!G$36:G$563,Concentrado!$A$36:$A$563,"="&amp;$A16,Concentrado!$B$36:$B$563, "=Puebla")</f>
        <v>101587</v>
      </c>
    </row>
    <row r="17" spans="1:6" ht="17.100000000000001" customHeight="1" x14ac:dyDescent="0.25">
      <c r="A17" s="8">
        <v>2023</v>
      </c>
      <c r="B17" s="11">
        <f>SUMIFS(Concentrado!C$36:C$563,Concentrado!$A$36:$A$563,"="&amp;$A17,Concentrado!$B$36:$B$563, "=Puebla")</f>
        <v>47512</v>
      </c>
      <c r="C17" s="11">
        <f>SUMIFS(Concentrado!D$36:D$563,Concentrado!$A$36:$A$563,"="&amp;$A17,Concentrado!$B$36:$B$563, "=Puebla")</f>
        <v>45610</v>
      </c>
      <c r="D17" s="11">
        <f>SUMIFS(Concentrado!E$36:E$563,Concentrado!$A$36:$A$563,"="&amp;$A17,Concentrado!$B$36:$B$563, "=Puebla")</f>
        <v>19</v>
      </c>
      <c r="E17" s="11">
        <f>SUMIFS(Concentrado!F$36:F$563,Concentrado!$A$36:$A$563,"="&amp;$A17,Concentrado!$B$36:$B$563, "=Puebla")</f>
        <v>0</v>
      </c>
      <c r="F17" s="11">
        <f>SUMIFS(Concentrado!G$36:G$563,Concentrado!$A$36:$A$563,"="&amp;$A17,Concentrado!$B$36:$B$563, "=Puebla")</f>
        <v>93141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0" zoomScaleNormal="110" workbookViewId="0"/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7.100000000000001" customHeight="1" x14ac:dyDescent="0.25">
      <c r="A2" s="8">
        <v>2008</v>
      </c>
      <c r="B2" s="11">
        <f>SUMIFS(Concentrado!C$36:C$563,Concentrado!$A$36:$A$563,"="&amp;$A2,Concentrado!$B$36:$B$563, "=Querétaro")</f>
        <v>19444</v>
      </c>
      <c r="C2" s="11">
        <f>SUMIFS(Concentrado!D$36:D$563,Concentrado!$A$36:$A$563,"="&amp;$A2,Concentrado!$B$36:$B$563, "=Querétaro")</f>
        <v>18873</v>
      </c>
      <c r="D2" s="11">
        <f>SUMIFS(Concentrado!E$36:E$563,Concentrado!$A$36:$A$563,"="&amp;$A2,Concentrado!$B$36:$B$563, "=Querétaro")</f>
        <v>72</v>
      </c>
      <c r="E2" s="11">
        <f>SUMIFS(Concentrado!F$36:F$563,Concentrado!$A$36:$A$563,"="&amp;$A2,Concentrado!$B$36:$B$563, "=Querétaro")</f>
        <v>0</v>
      </c>
      <c r="F2" s="11">
        <f>SUMIFS(Concentrado!G$36:G$563,Concentrado!$A$36:$A$563,"="&amp;$A2,Concentrado!$B$36:$B$563, "=Querétaro")</f>
        <v>38389</v>
      </c>
    </row>
    <row r="3" spans="1:6" ht="17.100000000000001" customHeight="1" x14ac:dyDescent="0.25">
      <c r="A3" s="8">
        <v>2009</v>
      </c>
      <c r="B3" s="11">
        <f>SUMIFS(Concentrado!C$36:C$563,Concentrado!$A$36:$A$563,"="&amp;$A3,Concentrado!$B$36:$B$563, "=Querétaro")</f>
        <v>18884</v>
      </c>
      <c r="C3" s="11">
        <f>SUMIFS(Concentrado!D$36:D$563,Concentrado!$A$36:$A$563,"="&amp;$A3,Concentrado!$B$36:$B$563, "=Querétaro")</f>
        <v>17847</v>
      </c>
      <c r="D3" s="11">
        <f>SUMIFS(Concentrado!E$36:E$563,Concentrado!$A$36:$A$563,"="&amp;$A3,Concentrado!$B$36:$B$563, "=Querétaro")</f>
        <v>58</v>
      </c>
      <c r="E3" s="11">
        <f>SUMIFS(Concentrado!F$36:F$563,Concentrado!$A$36:$A$563,"="&amp;$A3,Concentrado!$B$36:$B$563, "=Querétaro")</f>
        <v>0</v>
      </c>
      <c r="F3" s="11">
        <f>SUMIFS(Concentrado!G$36:G$563,Concentrado!$A$36:$A$563,"="&amp;$A3,Concentrado!$B$36:$B$563, "=Querétaro")</f>
        <v>36789</v>
      </c>
    </row>
    <row r="4" spans="1:6" ht="17.100000000000001" customHeight="1" x14ac:dyDescent="0.25">
      <c r="A4" s="8">
        <v>2010</v>
      </c>
      <c r="B4" s="11">
        <f>SUMIFS(Concentrado!C$36:C$563,Concentrado!$A$36:$A$563,"="&amp;$A4,Concentrado!$B$36:$B$563, "=Querétaro")</f>
        <v>19239</v>
      </c>
      <c r="C4" s="11">
        <f>SUMIFS(Concentrado!D$36:D$563,Concentrado!$A$36:$A$563,"="&amp;$A4,Concentrado!$B$36:$B$563, "=Querétaro")</f>
        <v>18323</v>
      </c>
      <c r="D4" s="11">
        <f>SUMIFS(Concentrado!E$36:E$563,Concentrado!$A$36:$A$563,"="&amp;$A4,Concentrado!$B$36:$B$563, "=Querétaro")</f>
        <v>86</v>
      </c>
      <c r="E4" s="11">
        <f>SUMIFS(Concentrado!F$36:F$563,Concentrado!$A$36:$A$563,"="&amp;$A4,Concentrado!$B$36:$B$563, "=Querétaro")</f>
        <v>0</v>
      </c>
      <c r="F4" s="11">
        <f>SUMIFS(Concentrado!G$36:G$563,Concentrado!$A$36:$A$563,"="&amp;$A4,Concentrado!$B$36:$B$563, "=Querétaro")</f>
        <v>37648</v>
      </c>
    </row>
    <row r="5" spans="1:6" ht="17.100000000000001" customHeight="1" x14ac:dyDescent="0.25">
      <c r="A5" s="8">
        <v>2011</v>
      </c>
      <c r="B5" s="11">
        <f>SUMIFS(Concentrado!C$36:C$563,Concentrado!$A$36:$A$563,"="&amp;$A5,Concentrado!$B$36:$B$563, "=Querétaro")</f>
        <v>20207</v>
      </c>
      <c r="C5" s="11">
        <f>SUMIFS(Concentrado!D$36:D$563,Concentrado!$A$36:$A$563,"="&amp;$A5,Concentrado!$B$36:$B$563, "=Querétaro")</f>
        <v>19524</v>
      </c>
      <c r="D5" s="11">
        <f>SUMIFS(Concentrado!E$36:E$563,Concentrado!$A$36:$A$563,"="&amp;$A5,Concentrado!$B$36:$B$563, "=Querétaro")</f>
        <v>107</v>
      </c>
      <c r="E5" s="11">
        <f>SUMIFS(Concentrado!F$36:F$563,Concentrado!$A$36:$A$563,"="&amp;$A5,Concentrado!$B$36:$B$563, "=Querétaro")</f>
        <v>0</v>
      </c>
      <c r="F5" s="11">
        <f>SUMIFS(Concentrado!G$36:G$563,Concentrado!$A$36:$A$563,"="&amp;$A5,Concentrado!$B$36:$B$563, "=Querétaro")</f>
        <v>39838</v>
      </c>
    </row>
    <row r="6" spans="1:6" ht="17.100000000000001" customHeight="1" x14ac:dyDescent="0.25">
      <c r="A6" s="8">
        <v>2012</v>
      </c>
      <c r="B6" s="11">
        <f>SUMIFS(Concentrado!C$36:C$563,Concentrado!$A$36:$A$563,"="&amp;$A6,Concentrado!$B$36:$B$563, "=Querétaro")</f>
        <v>20656</v>
      </c>
      <c r="C6" s="11">
        <f>SUMIFS(Concentrado!D$36:D$563,Concentrado!$A$36:$A$563,"="&amp;$A6,Concentrado!$B$36:$B$563, "=Querétaro")</f>
        <v>19721</v>
      </c>
      <c r="D6" s="11">
        <f>SUMIFS(Concentrado!E$36:E$563,Concentrado!$A$36:$A$563,"="&amp;$A6,Concentrado!$B$36:$B$563, "=Querétaro")</f>
        <v>24</v>
      </c>
      <c r="E6" s="11">
        <f>SUMIFS(Concentrado!F$36:F$563,Concentrado!$A$36:$A$563,"="&amp;$A6,Concentrado!$B$36:$B$563, "=Querétaro")</f>
        <v>0</v>
      </c>
      <c r="F6" s="11">
        <f>SUMIFS(Concentrado!G$36:G$563,Concentrado!$A$36:$A$563,"="&amp;$A6,Concentrado!$B$36:$B$563, "=Querétaro")</f>
        <v>40401</v>
      </c>
    </row>
    <row r="7" spans="1:6" ht="17.100000000000001" customHeight="1" x14ac:dyDescent="0.25">
      <c r="A7" s="8">
        <v>2013</v>
      </c>
      <c r="B7" s="11">
        <f>SUMIFS(Concentrado!C$36:C$563,Concentrado!$A$36:$A$563,"="&amp;$A7,Concentrado!$B$36:$B$563, "=Querétaro")</f>
        <v>20413</v>
      </c>
      <c r="C7" s="11">
        <f>SUMIFS(Concentrado!D$36:D$563,Concentrado!$A$36:$A$563,"="&amp;$A7,Concentrado!$B$36:$B$563, "=Querétaro")</f>
        <v>19548</v>
      </c>
      <c r="D7" s="11">
        <f>SUMIFS(Concentrado!E$36:E$563,Concentrado!$A$36:$A$563,"="&amp;$A7,Concentrado!$B$36:$B$563, "=Querétaro")</f>
        <v>9</v>
      </c>
      <c r="E7" s="11">
        <f>SUMIFS(Concentrado!F$36:F$563,Concentrado!$A$36:$A$563,"="&amp;$A7,Concentrado!$B$36:$B$563, "=Querétaro")</f>
        <v>0</v>
      </c>
      <c r="F7" s="11">
        <f>SUMIFS(Concentrado!G$36:G$563,Concentrado!$A$36:$A$563,"="&amp;$A7,Concentrado!$B$36:$B$563, "=Querétaro")</f>
        <v>39970</v>
      </c>
    </row>
    <row r="8" spans="1:6" ht="17.100000000000001" customHeight="1" x14ac:dyDescent="0.25">
      <c r="A8" s="8">
        <v>2014</v>
      </c>
      <c r="B8" s="11">
        <f>SUMIFS(Concentrado!C$36:C$563,Concentrado!$A$36:$A$563,"="&amp;$A8,Concentrado!$B$36:$B$563, "=Querétaro")</f>
        <v>20783</v>
      </c>
      <c r="C8" s="11">
        <f>SUMIFS(Concentrado!D$36:D$563,Concentrado!$A$36:$A$563,"="&amp;$A8,Concentrado!$B$36:$B$563, "=Querétaro")</f>
        <v>19788</v>
      </c>
      <c r="D8" s="11">
        <f>SUMIFS(Concentrado!E$36:E$563,Concentrado!$A$36:$A$563,"="&amp;$A8,Concentrado!$B$36:$B$563, "=Querétaro")</f>
        <v>0</v>
      </c>
      <c r="E8" s="11">
        <f>SUMIFS(Concentrado!F$36:F$563,Concentrado!$A$36:$A$563,"="&amp;$A8,Concentrado!$B$36:$B$563, "=Querétaro")</f>
        <v>0</v>
      </c>
      <c r="F8" s="11">
        <f>SUMIFS(Concentrado!G$36:G$563,Concentrado!$A$36:$A$563,"="&amp;$A8,Concentrado!$B$36:$B$563, "=Querétaro")</f>
        <v>40571</v>
      </c>
    </row>
    <row r="9" spans="1:6" ht="17.100000000000001" customHeight="1" x14ac:dyDescent="0.25">
      <c r="A9" s="8">
        <v>2015</v>
      </c>
      <c r="B9" s="11">
        <f>SUMIFS(Concentrado!C$36:C$563,Concentrado!$A$36:$A$563,"="&amp;$A9,Concentrado!$B$36:$B$563, "=Querétaro")</f>
        <v>20643</v>
      </c>
      <c r="C9" s="11">
        <f>SUMIFS(Concentrado!D$36:D$563,Concentrado!$A$36:$A$563,"="&amp;$A9,Concentrado!$B$36:$B$563, "=Querétaro")</f>
        <v>19613</v>
      </c>
      <c r="D9" s="11">
        <f>SUMIFS(Concentrado!E$36:E$563,Concentrado!$A$36:$A$563,"="&amp;$A9,Concentrado!$B$36:$B$563, "=Querétaro")</f>
        <v>1</v>
      </c>
      <c r="E9" s="11">
        <f>SUMIFS(Concentrado!F$36:F$563,Concentrado!$A$36:$A$563,"="&amp;$A9,Concentrado!$B$36:$B$563, "=Querétaro")</f>
        <v>0</v>
      </c>
      <c r="F9" s="11">
        <f>SUMIFS(Concentrado!G$36:G$563,Concentrado!$A$36:$A$563,"="&amp;$A9,Concentrado!$B$36:$B$563, "=Querétaro")</f>
        <v>40257</v>
      </c>
    </row>
    <row r="10" spans="1:6" ht="17.100000000000001" customHeight="1" x14ac:dyDescent="0.25">
      <c r="A10" s="8">
        <v>2016</v>
      </c>
      <c r="B10" s="11">
        <f>SUMIFS(Concentrado!C$36:C$563,Concentrado!$A$36:$A$563,"="&amp;$A10,Concentrado!$B$36:$B$563, "=Querétaro")</f>
        <v>20176</v>
      </c>
      <c r="C10" s="11">
        <f>SUMIFS(Concentrado!D$36:D$563,Concentrado!$A$36:$A$563,"="&amp;$A10,Concentrado!$B$36:$B$563, "=Querétaro")</f>
        <v>19509</v>
      </c>
      <c r="D10" s="11">
        <f>SUMIFS(Concentrado!E$36:E$563,Concentrado!$A$36:$A$563,"="&amp;$A10,Concentrado!$B$36:$B$563, "=Querétaro")</f>
        <v>2</v>
      </c>
      <c r="E10" s="11">
        <f>SUMIFS(Concentrado!F$36:F$563,Concentrado!$A$36:$A$563,"="&amp;$A10,Concentrado!$B$36:$B$563, "=Querétaro")</f>
        <v>0</v>
      </c>
      <c r="F10" s="11">
        <f>SUMIFS(Concentrado!G$36:G$563,Concentrado!$A$36:$A$563,"="&amp;$A10,Concentrado!$B$36:$B$563, "=Querétaro")</f>
        <v>39687</v>
      </c>
    </row>
    <row r="11" spans="1:6" ht="17.100000000000001" customHeight="1" x14ac:dyDescent="0.25">
      <c r="A11" s="8">
        <v>2017</v>
      </c>
      <c r="B11" s="11">
        <f>SUMIFS(Concentrado!C$36:C$563,Concentrado!$A$36:$A$563,"="&amp;$A11,Concentrado!$B$36:$B$563, "=Querétaro")</f>
        <v>20176</v>
      </c>
      <c r="C11" s="11">
        <f>SUMIFS(Concentrado!D$36:D$563,Concentrado!$A$36:$A$563,"="&amp;$A11,Concentrado!$B$36:$B$563, "=Querétaro")</f>
        <v>19531</v>
      </c>
      <c r="D11" s="11">
        <f>SUMIFS(Concentrado!E$36:E$563,Concentrado!$A$36:$A$563,"="&amp;$A11,Concentrado!$B$36:$B$563, "=Querétaro")</f>
        <v>2</v>
      </c>
      <c r="E11" s="11">
        <f>SUMIFS(Concentrado!F$36:F$563,Concentrado!$A$36:$A$563,"="&amp;$A11,Concentrado!$B$36:$B$563, "=Querétaro")</f>
        <v>0</v>
      </c>
      <c r="F11" s="11">
        <f>SUMIFS(Concentrado!G$36:G$563,Concentrado!$A$36:$A$563,"="&amp;$A11,Concentrado!$B$36:$B$563, "=Querétaro")</f>
        <v>39709</v>
      </c>
    </row>
    <row r="12" spans="1:6" ht="17.100000000000001" customHeight="1" x14ac:dyDescent="0.25">
      <c r="A12" s="8">
        <v>2018</v>
      </c>
      <c r="B12" s="11">
        <f>SUMIFS(Concentrado!C$36:C$563,Concentrado!$A$36:$A$563,"="&amp;$A12,Concentrado!$B$36:$B$563, "=Querétaro")</f>
        <v>19933</v>
      </c>
      <c r="C12" s="11">
        <f>SUMIFS(Concentrado!D$36:D$563,Concentrado!$A$36:$A$563,"="&amp;$A12,Concentrado!$B$36:$B$563, "=Querétaro")</f>
        <v>19004</v>
      </c>
      <c r="D12" s="11">
        <f>SUMIFS(Concentrado!E$36:E$563,Concentrado!$A$36:$A$563,"="&amp;$A12,Concentrado!$B$36:$B$563, "=Querétaro")</f>
        <v>1</v>
      </c>
      <c r="E12" s="11">
        <f>SUMIFS(Concentrado!F$36:F$563,Concentrado!$A$36:$A$563,"="&amp;$A12,Concentrado!$B$36:$B$563, "=Querétaro")</f>
        <v>0</v>
      </c>
      <c r="F12" s="11">
        <f>SUMIFS(Concentrado!G$36:G$563,Concentrado!$A$36:$A$563,"="&amp;$A12,Concentrado!$B$36:$B$563, "=Querétaro")</f>
        <v>38938</v>
      </c>
    </row>
    <row r="13" spans="1:6" ht="17.100000000000001" customHeight="1" x14ac:dyDescent="0.25">
      <c r="A13" s="8">
        <v>2019</v>
      </c>
      <c r="B13" s="11">
        <f>SUMIFS(Concentrado!C$36:C$563,Concentrado!$A$36:$A$563,"="&amp;$A13,Concentrado!$B$36:$B$563, "=Querétaro")</f>
        <v>18866</v>
      </c>
      <c r="C13" s="11">
        <f>SUMIFS(Concentrado!D$36:D$563,Concentrado!$A$36:$A$563,"="&amp;$A13,Concentrado!$B$36:$B$563, "=Querétaro")</f>
        <v>18478</v>
      </c>
      <c r="D13" s="11">
        <f>SUMIFS(Concentrado!E$36:E$563,Concentrado!$A$36:$A$563,"="&amp;$A13,Concentrado!$B$36:$B$563, "=Querétaro")</f>
        <v>2</v>
      </c>
      <c r="E13" s="11">
        <f>SUMIFS(Concentrado!F$36:F$563,Concentrado!$A$36:$A$563,"="&amp;$A13,Concentrado!$B$36:$B$563, "=Querétaro")</f>
        <v>0</v>
      </c>
      <c r="F13" s="11">
        <f>SUMIFS(Concentrado!G$36:G$563,Concentrado!$A$36:$A$563,"="&amp;$A13,Concentrado!$B$36:$B$563, "=Querétaro")</f>
        <v>37346</v>
      </c>
    </row>
    <row r="14" spans="1:6" ht="17.100000000000001" customHeight="1" x14ac:dyDescent="0.25">
      <c r="A14" s="8">
        <v>2020</v>
      </c>
      <c r="B14" s="11">
        <f>SUMIFS(Concentrado!C$36:C$563,Concentrado!$A$36:$A$563,"="&amp;$A14,Concentrado!$B$36:$B$563, "=Querétaro")</f>
        <v>17956</v>
      </c>
      <c r="C14" s="11">
        <f>SUMIFS(Concentrado!D$36:D$563,Concentrado!$A$36:$A$563,"="&amp;$A14,Concentrado!$B$36:$B$563, "=Querétaro")</f>
        <v>17173</v>
      </c>
      <c r="D14" s="11">
        <f>SUMIFS(Concentrado!E$36:E$563,Concentrado!$A$36:$A$563,"="&amp;$A14,Concentrado!$B$36:$B$563, "=Querétaro")</f>
        <v>4</v>
      </c>
      <c r="E14" s="11">
        <f>SUMIFS(Concentrado!F$36:F$563,Concentrado!$A$36:$A$563,"="&amp;$A14,Concentrado!$B$36:$B$563, "=Querétaro")</f>
        <v>1</v>
      </c>
      <c r="F14" s="11">
        <f>SUMIFS(Concentrado!G$36:G$563,Concentrado!$A$36:$A$563,"="&amp;$A14,Concentrado!$B$36:$B$563, "=Querétaro")</f>
        <v>35134</v>
      </c>
    </row>
    <row r="15" spans="1:6" ht="17.100000000000001" customHeight="1" x14ac:dyDescent="0.25">
      <c r="A15" s="8">
        <v>2021</v>
      </c>
      <c r="B15" s="11">
        <f>SUMIFS(Concentrado!C$36:C$563,Concentrado!$A$36:$A$563,"="&amp;$A15,Concentrado!$B$36:$B$563, "=Querétaro")</f>
        <v>16174</v>
      </c>
      <c r="C15" s="11">
        <f>SUMIFS(Concentrado!D$36:D$563,Concentrado!$A$36:$A$563,"="&amp;$A15,Concentrado!$B$36:$B$563, "=Querétaro")</f>
        <v>15709</v>
      </c>
      <c r="D15" s="11">
        <f>SUMIFS(Concentrado!E$36:E$563,Concentrado!$A$36:$A$563,"="&amp;$A15,Concentrado!$B$36:$B$563, "=Querétaro")</f>
        <v>2</v>
      </c>
      <c r="E15" s="11">
        <f>SUMIFS(Concentrado!F$36:F$563,Concentrado!$A$36:$A$563,"="&amp;$A15,Concentrado!$B$36:$B$563, "=Querétaro")</f>
        <v>1</v>
      </c>
      <c r="F15" s="11">
        <f>SUMIFS(Concentrado!G$36:G$563,Concentrado!$A$36:$A$563,"="&amp;$A15,Concentrado!$B$36:$B$563, "=Querétaro")</f>
        <v>31886</v>
      </c>
    </row>
    <row r="16" spans="1:6" ht="17.100000000000001" customHeight="1" x14ac:dyDescent="0.25">
      <c r="A16" s="8">
        <v>2022</v>
      </c>
      <c r="B16" s="11">
        <f>SUMIFS(Concentrado!C$36:C$563,Concentrado!$A$36:$A$563,"="&amp;$A16,Concentrado!$B$36:$B$563, "=Querétaro")</f>
        <v>16204</v>
      </c>
      <c r="C16" s="11">
        <f>SUMIFS(Concentrado!D$36:D$563,Concentrado!$A$36:$A$563,"="&amp;$A16,Concentrado!$B$36:$B$563, "=Querétaro")</f>
        <v>15738</v>
      </c>
      <c r="D16" s="11">
        <f>SUMIFS(Concentrado!E$36:E$563,Concentrado!$A$36:$A$563,"="&amp;$A16,Concentrado!$B$36:$B$563, "=Querétaro")</f>
        <v>3</v>
      </c>
      <c r="E16" s="11">
        <f>SUMIFS(Concentrado!F$36:F$563,Concentrado!$A$36:$A$563,"="&amp;$A16,Concentrado!$B$36:$B$563, "=Querétaro")</f>
        <v>1</v>
      </c>
      <c r="F16" s="11">
        <f>SUMIFS(Concentrado!G$36:G$563,Concentrado!$A$36:$A$563,"="&amp;$A16,Concentrado!$B$36:$B$563, "=Querétaro")</f>
        <v>31946</v>
      </c>
    </row>
    <row r="17" spans="1:6" ht="17.100000000000001" customHeight="1" x14ac:dyDescent="0.25">
      <c r="A17" s="8">
        <v>2023</v>
      </c>
      <c r="B17" s="11">
        <f>SUMIFS(Concentrado!C$36:C$563,Concentrado!$A$36:$A$563,"="&amp;$A17,Concentrado!$B$36:$B$563, "=Querétaro")</f>
        <v>15483</v>
      </c>
      <c r="C17" s="11">
        <f>SUMIFS(Concentrado!D$36:D$563,Concentrado!$A$36:$A$563,"="&amp;$A17,Concentrado!$B$36:$B$563, "=Querétaro")</f>
        <v>14621</v>
      </c>
      <c r="D17" s="11">
        <f>SUMIFS(Concentrado!E$36:E$563,Concentrado!$A$36:$A$563,"="&amp;$A17,Concentrado!$B$36:$B$563, "=Querétaro")</f>
        <v>4</v>
      </c>
      <c r="E17" s="11">
        <f>SUMIFS(Concentrado!F$36:F$563,Concentrado!$A$36:$A$563,"="&amp;$A17,Concentrado!$B$36:$B$563, "=Querétaro")</f>
        <v>0</v>
      </c>
      <c r="F17" s="11">
        <f>SUMIFS(Concentrado!G$36:G$563,Concentrado!$A$36:$A$563,"="&amp;$A17,Concentrado!$B$36:$B$563, "=Querétaro")</f>
        <v>30108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0" zoomScaleNormal="110" workbookViewId="0"/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7.100000000000001" customHeight="1" x14ac:dyDescent="0.25">
      <c r="A2" s="8">
        <v>2008</v>
      </c>
      <c r="B2" s="11">
        <f>SUMIFS(Concentrado!C$36:C$563,Concentrado!$A$36:$A$563,"="&amp;$A2,Concentrado!$B$36:$B$563, "=Quintana Roo")</f>
        <v>12457</v>
      </c>
      <c r="C2" s="11">
        <f>SUMIFS(Concentrado!D$36:D$563,Concentrado!$A$36:$A$563,"="&amp;$A2,Concentrado!$B$36:$B$563, "=Quintana Roo")</f>
        <v>11781</v>
      </c>
      <c r="D2" s="11">
        <f>SUMIFS(Concentrado!E$36:E$563,Concentrado!$A$36:$A$563,"="&amp;$A2,Concentrado!$B$36:$B$563, "=Quintana Roo")</f>
        <v>89</v>
      </c>
      <c r="E2" s="11">
        <f>SUMIFS(Concentrado!F$36:F$563,Concentrado!$A$36:$A$563,"="&amp;$A2,Concentrado!$B$36:$B$563, "=Quintana Roo")</f>
        <v>0</v>
      </c>
      <c r="F2" s="11">
        <f>SUMIFS(Concentrado!G$36:G$563,Concentrado!$A$36:$A$563,"="&amp;$A2,Concentrado!$B$36:$B$563, "=Quintana Roo")</f>
        <v>24327</v>
      </c>
    </row>
    <row r="3" spans="1:6" ht="17.100000000000001" customHeight="1" x14ac:dyDescent="0.25">
      <c r="A3" s="8">
        <v>2009</v>
      </c>
      <c r="B3" s="11">
        <f>SUMIFS(Concentrado!C$36:C$563,Concentrado!$A$36:$A$563,"="&amp;$A3,Concentrado!$B$36:$B$563, "=Quintana Roo")</f>
        <v>14221</v>
      </c>
      <c r="C3" s="11">
        <f>SUMIFS(Concentrado!D$36:D$563,Concentrado!$A$36:$A$563,"="&amp;$A3,Concentrado!$B$36:$B$563, "=Quintana Roo")</f>
        <v>13378</v>
      </c>
      <c r="D3" s="11">
        <f>SUMIFS(Concentrado!E$36:E$563,Concentrado!$A$36:$A$563,"="&amp;$A3,Concentrado!$B$36:$B$563, "=Quintana Roo")</f>
        <v>28</v>
      </c>
      <c r="E3" s="11">
        <f>SUMIFS(Concentrado!F$36:F$563,Concentrado!$A$36:$A$563,"="&amp;$A3,Concentrado!$B$36:$B$563, "=Quintana Roo")</f>
        <v>0</v>
      </c>
      <c r="F3" s="11">
        <f>SUMIFS(Concentrado!G$36:G$563,Concentrado!$A$36:$A$563,"="&amp;$A3,Concentrado!$B$36:$B$563, "=Quintana Roo")</f>
        <v>27627</v>
      </c>
    </row>
    <row r="4" spans="1:6" ht="17.100000000000001" customHeight="1" x14ac:dyDescent="0.25">
      <c r="A4" s="8">
        <v>2010</v>
      </c>
      <c r="B4" s="11">
        <f>SUMIFS(Concentrado!C$36:C$563,Concentrado!$A$36:$A$563,"="&amp;$A4,Concentrado!$B$36:$B$563, "=Quintana Roo")</f>
        <v>12335</v>
      </c>
      <c r="C4" s="11">
        <f>SUMIFS(Concentrado!D$36:D$563,Concentrado!$A$36:$A$563,"="&amp;$A4,Concentrado!$B$36:$B$563, "=Quintana Roo")</f>
        <v>11793</v>
      </c>
      <c r="D4" s="11">
        <f>SUMIFS(Concentrado!E$36:E$563,Concentrado!$A$36:$A$563,"="&amp;$A4,Concentrado!$B$36:$B$563, "=Quintana Roo")</f>
        <v>11</v>
      </c>
      <c r="E4" s="11">
        <f>SUMIFS(Concentrado!F$36:F$563,Concentrado!$A$36:$A$563,"="&amp;$A4,Concentrado!$B$36:$B$563, "=Quintana Roo")</f>
        <v>0</v>
      </c>
      <c r="F4" s="11">
        <f>SUMIFS(Concentrado!G$36:G$563,Concentrado!$A$36:$A$563,"="&amp;$A4,Concentrado!$B$36:$B$563, "=Quintana Roo")</f>
        <v>24139</v>
      </c>
    </row>
    <row r="5" spans="1:6" ht="17.100000000000001" customHeight="1" x14ac:dyDescent="0.25">
      <c r="A5" s="8">
        <v>2011</v>
      </c>
      <c r="B5" s="11">
        <f>SUMIFS(Concentrado!C$36:C$563,Concentrado!$A$36:$A$563,"="&amp;$A5,Concentrado!$B$36:$B$563, "=Quintana Roo")</f>
        <v>13263</v>
      </c>
      <c r="C5" s="11">
        <f>SUMIFS(Concentrado!D$36:D$563,Concentrado!$A$36:$A$563,"="&amp;$A5,Concentrado!$B$36:$B$563, "=Quintana Roo")</f>
        <v>12697</v>
      </c>
      <c r="D5" s="11">
        <f>SUMIFS(Concentrado!E$36:E$563,Concentrado!$A$36:$A$563,"="&amp;$A5,Concentrado!$B$36:$B$563, "=Quintana Roo")</f>
        <v>26</v>
      </c>
      <c r="E5" s="11">
        <f>SUMIFS(Concentrado!F$36:F$563,Concentrado!$A$36:$A$563,"="&amp;$A5,Concentrado!$B$36:$B$563, "=Quintana Roo")</f>
        <v>0</v>
      </c>
      <c r="F5" s="11">
        <f>SUMIFS(Concentrado!G$36:G$563,Concentrado!$A$36:$A$563,"="&amp;$A5,Concentrado!$B$36:$B$563, "=Quintana Roo")</f>
        <v>25986</v>
      </c>
    </row>
    <row r="6" spans="1:6" ht="17.100000000000001" customHeight="1" x14ac:dyDescent="0.25">
      <c r="A6" s="8">
        <v>2012</v>
      </c>
      <c r="B6" s="11">
        <f>SUMIFS(Concentrado!C$36:C$563,Concentrado!$A$36:$A$563,"="&amp;$A6,Concentrado!$B$36:$B$563, "=Quintana Roo")</f>
        <v>14123</v>
      </c>
      <c r="C6" s="11">
        <f>SUMIFS(Concentrado!D$36:D$563,Concentrado!$A$36:$A$563,"="&amp;$A6,Concentrado!$B$36:$B$563, "=Quintana Roo")</f>
        <v>13635</v>
      </c>
      <c r="D6" s="11">
        <f>SUMIFS(Concentrado!E$36:E$563,Concentrado!$A$36:$A$563,"="&amp;$A6,Concentrado!$B$36:$B$563, "=Quintana Roo")</f>
        <v>20</v>
      </c>
      <c r="E6" s="11">
        <f>SUMIFS(Concentrado!F$36:F$563,Concentrado!$A$36:$A$563,"="&amp;$A6,Concentrado!$B$36:$B$563, "=Quintana Roo")</f>
        <v>0</v>
      </c>
      <c r="F6" s="11">
        <f>SUMIFS(Concentrado!G$36:G$563,Concentrado!$A$36:$A$563,"="&amp;$A6,Concentrado!$B$36:$B$563, "=Quintana Roo")</f>
        <v>27778</v>
      </c>
    </row>
    <row r="7" spans="1:6" ht="17.100000000000001" customHeight="1" x14ac:dyDescent="0.25">
      <c r="A7" s="8">
        <v>2013</v>
      </c>
      <c r="B7" s="11">
        <f>SUMIFS(Concentrado!C$36:C$563,Concentrado!$A$36:$A$563,"="&amp;$A7,Concentrado!$B$36:$B$563, "=Quintana Roo")</f>
        <v>14185</v>
      </c>
      <c r="C7" s="11">
        <f>SUMIFS(Concentrado!D$36:D$563,Concentrado!$A$36:$A$563,"="&amp;$A7,Concentrado!$B$36:$B$563, "=Quintana Roo")</f>
        <v>13928</v>
      </c>
      <c r="D7" s="11">
        <f>SUMIFS(Concentrado!E$36:E$563,Concentrado!$A$36:$A$563,"="&amp;$A7,Concentrado!$B$36:$B$563, "=Quintana Roo")</f>
        <v>39</v>
      </c>
      <c r="E7" s="11">
        <f>SUMIFS(Concentrado!F$36:F$563,Concentrado!$A$36:$A$563,"="&amp;$A7,Concentrado!$B$36:$B$563, "=Quintana Roo")</f>
        <v>0</v>
      </c>
      <c r="F7" s="11">
        <f>SUMIFS(Concentrado!G$36:G$563,Concentrado!$A$36:$A$563,"="&amp;$A7,Concentrado!$B$36:$B$563, "=Quintana Roo")</f>
        <v>28152</v>
      </c>
    </row>
    <row r="8" spans="1:6" ht="17.100000000000001" customHeight="1" x14ac:dyDescent="0.25">
      <c r="A8" s="8">
        <v>2014</v>
      </c>
      <c r="B8" s="11">
        <f>SUMIFS(Concentrado!C$36:C$563,Concentrado!$A$36:$A$563,"="&amp;$A8,Concentrado!$B$36:$B$563, "=Quintana Roo")</f>
        <v>14663</v>
      </c>
      <c r="C8" s="11">
        <f>SUMIFS(Concentrado!D$36:D$563,Concentrado!$A$36:$A$563,"="&amp;$A8,Concentrado!$B$36:$B$563, "=Quintana Roo")</f>
        <v>14080</v>
      </c>
      <c r="D8" s="11">
        <f>SUMIFS(Concentrado!E$36:E$563,Concentrado!$A$36:$A$563,"="&amp;$A8,Concentrado!$B$36:$B$563, "=Quintana Roo")</f>
        <v>42</v>
      </c>
      <c r="E8" s="11">
        <f>SUMIFS(Concentrado!F$36:F$563,Concentrado!$A$36:$A$563,"="&amp;$A8,Concentrado!$B$36:$B$563, "=Quintana Roo")</f>
        <v>0</v>
      </c>
      <c r="F8" s="11">
        <f>SUMIFS(Concentrado!G$36:G$563,Concentrado!$A$36:$A$563,"="&amp;$A8,Concentrado!$B$36:$B$563, "=Quintana Roo")</f>
        <v>28785</v>
      </c>
    </row>
    <row r="9" spans="1:6" ht="17.100000000000001" customHeight="1" x14ac:dyDescent="0.25">
      <c r="A9" s="8">
        <v>2015</v>
      </c>
      <c r="B9" s="11">
        <f>SUMIFS(Concentrado!C$36:C$563,Concentrado!$A$36:$A$563,"="&amp;$A9,Concentrado!$B$36:$B$563, "=Quintana Roo")</f>
        <v>14730</v>
      </c>
      <c r="C9" s="11">
        <f>SUMIFS(Concentrado!D$36:D$563,Concentrado!$A$36:$A$563,"="&amp;$A9,Concentrado!$B$36:$B$563, "=Quintana Roo")</f>
        <v>14193</v>
      </c>
      <c r="D9" s="11">
        <f>SUMIFS(Concentrado!E$36:E$563,Concentrado!$A$36:$A$563,"="&amp;$A9,Concentrado!$B$36:$B$563, "=Quintana Roo")</f>
        <v>26</v>
      </c>
      <c r="E9" s="11">
        <f>SUMIFS(Concentrado!F$36:F$563,Concentrado!$A$36:$A$563,"="&amp;$A9,Concentrado!$B$36:$B$563, "=Quintana Roo")</f>
        <v>0</v>
      </c>
      <c r="F9" s="11">
        <f>SUMIFS(Concentrado!G$36:G$563,Concentrado!$A$36:$A$563,"="&amp;$A9,Concentrado!$B$36:$B$563, "=Quintana Roo")</f>
        <v>28949</v>
      </c>
    </row>
    <row r="10" spans="1:6" ht="17.100000000000001" customHeight="1" x14ac:dyDescent="0.25">
      <c r="A10" s="8">
        <v>2016</v>
      </c>
      <c r="B10" s="11">
        <f>SUMIFS(Concentrado!C$36:C$563,Concentrado!$A$36:$A$563,"="&amp;$A10,Concentrado!$B$36:$B$563, "=Quintana Roo")</f>
        <v>14345</v>
      </c>
      <c r="C10" s="11">
        <f>SUMIFS(Concentrado!D$36:D$563,Concentrado!$A$36:$A$563,"="&amp;$A10,Concentrado!$B$36:$B$563, "=Quintana Roo")</f>
        <v>13955</v>
      </c>
      <c r="D10" s="11">
        <f>SUMIFS(Concentrado!E$36:E$563,Concentrado!$A$36:$A$563,"="&amp;$A10,Concentrado!$B$36:$B$563, "=Quintana Roo")</f>
        <v>43</v>
      </c>
      <c r="E10" s="11">
        <f>SUMIFS(Concentrado!F$36:F$563,Concentrado!$A$36:$A$563,"="&amp;$A10,Concentrado!$B$36:$B$563, "=Quintana Roo")</f>
        <v>0</v>
      </c>
      <c r="F10" s="11">
        <f>SUMIFS(Concentrado!G$36:G$563,Concentrado!$A$36:$A$563,"="&amp;$A10,Concentrado!$B$36:$B$563, "=Quintana Roo")</f>
        <v>28343</v>
      </c>
    </row>
    <row r="11" spans="1:6" ht="17.100000000000001" customHeight="1" x14ac:dyDescent="0.25">
      <c r="A11" s="8">
        <v>2017</v>
      </c>
      <c r="B11" s="11">
        <f>SUMIFS(Concentrado!C$36:C$563,Concentrado!$A$36:$A$563,"="&amp;$A11,Concentrado!$B$36:$B$563, "=Quintana Roo")</f>
        <v>14573</v>
      </c>
      <c r="C11" s="11">
        <f>SUMIFS(Concentrado!D$36:D$563,Concentrado!$A$36:$A$563,"="&amp;$A11,Concentrado!$B$36:$B$563, "=Quintana Roo")</f>
        <v>14055</v>
      </c>
      <c r="D11" s="11">
        <f>SUMIFS(Concentrado!E$36:E$563,Concentrado!$A$36:$A$563,"="&amp;$A11,Concentrado!$B$36:$B$563, "=Quintana Roo")</f>
        <v>31</v>
      </c>
      <c r="E11" s="11">
        <f>SUMIFS(Concentrado!F$36:F$563,Concentrado!$A$36:$A$563,"="&amp;$A11,Concentrado!$B$36:$B$563, "=Quintana Roo")</f>
        <v>0</v>
      </c>
      <c r="F11" s="11">
        <f>SUMIFS(Concentrado!G$36:G$563,Concentrado!$A$36:$A$563,"="&amp;$A11,Concentrado!$B$36:$B$563, "=Quintana Roo")</f>
        <v>28659</v>
      </c>
    </row>
    <row r="12" spans="1:6" ht="17.100000000000001" customHeight="1" x14ac:dyDescent="0.25">
      <c r="A12" s="8">
        <v>2018</v>
      </c>
      <c r="B12" s="11">
        <f>SUMIFS(Concentrado!C$36:C$563,Concentrado!$A$36:$A$563,"="&amp;$A12,Concentrado!$B$36:$B$563, "=Quintana Roo")</f>
        <v>13823</v>
      </c>
      <c r="C12" s="11">
        <f>SUMIFS(Concentrado!D$36:D$563,Concentrado!$A$36:$A$563,"="&amp;$A12,Concentrado!$B$36:$B$563, "=Quintana Roo")</f>
        <v>13330</v>
      </c>
      <c r="D12" s="11">
        <f>SUMIFS(Concentrado!E$36:E$563,Concentrado!$A$36:$A$563,"="&amp;$A12,Concentrado!$B$36:$B$563, "=Quintana Roo")</f>
        <v>37</v>
      </c>
      <c r="E12" s="11">
        <f>SUMIFS(Concentrado!F$36:F$563,Concentrado!$A$36:$A$563,"="&amp;$A12,Concentrado!$B$36:$B$563, "=Quintana Roo")</f>
        <v>0</v>
      </c>
      <c r="F12" s="11">
        <f>SUMIFS(Concentrado!G$36:G$563,Concentrado!$A$36:$A$563,"="&amp;$A12,Concentrado!$B$36:$B$563, "=Quintana Roo")</f>
        <v>27190</v>
      </c>
    </row>
    <row r="13" spans="1:6" ht="17.100000000000001" customHeight="1" x14ac:dyDescent="0.25">
      <c r="A13" s="8">
        <v>2019</v>
      </c>
      <c r="B13" s="11">
        <f>SUMIFS(Concentrado!C$36:C$563,Concentrado!$A$36:$A$563,"="&amp;$A13,Concentrado!$B$36:$B$563, "=Quintana Roo")</f>
        <v>14523</v>
      </c>
      <c r="C13" s="11">
        <f>SUMIFS(Concentrado!D$36:D$563,Concentrado!$A$36:$A$563,"="&amp;$A13,Concentrado!$B$36:$B$563, "=Quintana Roo")</f>
        <v>13630</v>
      </c>
      <c r="D13" s="11">
        <f>SUMIFS(Concentrado!E$36:E$563,Concentrado!$A$36:$A$563,"="&amp;$A13,Concentrado!$B$36:$B$563, "=Quintana Roo")</f>
        <v>34</v>
      </c>
      <c r="E13" s="11">
        <f>SUMIFS(Concentrado!F$36:F$563,Concentrado!$A$36:$A$563,"="&amp;$A13,Concentrado!$B$36:$B$563, "=Quintana Roo")</f>
        <v>0</v>
      </c>
      <c r="F13" s="11">
        <f>SUMIFS(Concentrado!G$36:G$563,Concentrado!$A$36:$A$563,"="&amp;$A13,Concentrado!$B$36:$B$563, "=Quintana Roo")</f>
        <v>28187</v>
      </c>
    </row>
    <row r="14" spans="1:6" ht="17.100000000000001" customHeight="1" x14ac:dyDescent="0.25">
      <c r="A14" s="8">
        <v>2020</v>
      </c>
      <c r="B14" s="11">
        <f>SUMIFS(Concentrado!C$36:C$563,Concentrado!$A$36:$A$563,"="&amp;$A14,Concentrado!$B$36:$B$563, "=Quintana Roo")</f>
        <v>13126</v>
      </c>
      <c r="C14" s="11">
        <f>SUMIFS(Concentrado!D$36:D$563,Concentrado!$A$36:$A$563,"="&amp;$A14,Concentrado!$B$36:$B$563, "=Quintana Roo")</f>
        <v>12539</v>
      </c>
      <c r="D14" s="11">
        <f>SUMIFS(Concentrado!E$36:E$563,Concentrado!$A$36:$A$563,"="&amp;$A14,Concentrado!$B$36:$B$563, "=Quintana Roo")</f>
        <v>12</v>
      </c>
      <c r="E14" s="11">
        <f>SUMIFS(Concentrado!F$36:F$563,Concentrado!$A$36:$A$563,"="&amp;$A14,Concentrado!$B$36:$B$563, "=Quintana Roo")</f>
        <v>6</v>
      </c>
      <c r="F14" s="11">
        <f>SUMIFS(Concentrado!G$36:G$563,Concentrado!$A$36:$A$563,"="&amp;$A14,Concentrado!$B$36:$B$563, "=Quintana Roo")</f>
        <v>25683</v>
      </c>
    </row>
    <row r="15" spans="1:6" ht="17.100000000000001" customHeight="1" x14ac:dyDescent="0.25">
      <c r="A15" s="8">
        <v>2021</v>
      </c>
      <c r="B15" s="11">
        <f>SUMIFS(Concentrado!C$36:C$563,Concentrado!$A$36:$A$563,"="&amp;$A15,Concentrado!$B$36:$B$563, "=Quintana Roo")</f>
        <v>11590</v>
      </c>
      <c r="C15" s="11">
        <f>SUMIFS(Concentrado!D$36:D$563,Concentrado!$A$36:$A$563,"="&amp;$A15,Concentrado!$B$36:$B$563, "=Quintana Roo")</f>
        <v>11260</v>
      </c>
      <c r="D15" s="11">
        <f>SUMIFS(Concentrado!E$36:E$563,Concentrado!$A$36:$A$563,"="&amp;$A15,Concentrado!$B$36:$B$563, "=Quintana Roo")</f>
        <v>13</v>
      </c>
      <c r="E15" s="11">
        <f>SUMIFS(Concentrado!F$36:F$563,Concentrado!$A$36:$A$563,"="&amp;$A15,Concentrado!$B$36:$B$563, "=Quintana Roo")</f>
        <v>1</v>
      </c>
      <c r="F15" s="11">
        <f>SUMIFS(Concentrado!G$36:G$563,Concentrado!$A$36:$A$563,"="&amp;$A15,Concentrado!$B$36:$B$563, "=Quintana Roo")</f>
        <v>22864</v>
      </c>
    </row>
    <row r="16" spans="1:6" ht="17.100000000000001" customHeight="1" x14ac:dyDescent="0.25">
      <c r="A16" s="8">
        <v>2022</v>
      </c>
      <c r="B16" s="11">
        <f>SUMIFS(Concentrado!C$36:C$563,Concentrado!$A$36:$A$563,"="&amp;$A16,Concentrado!$B$36:$B$563, "=Quintana Roo")</f>
        <v>12040</v>
      </c>
      <c r="C16" s="11">
        <f>SUMIFS(Concentrado!D$36:D$563,Concentrado!$A$36:$A$563,"="&amp;$A16,Concentrado!$B$36:$B$563, "=Quintana Roo")</f>
        <v>11724</v>
      </c>
      <c r="D16" s="11">
        <f>SUMIFS(Concentrado!E$36:E$563,Concentrado!$A$36:$A$563,"="&amp;$A16,Concentrado!$B$36:$B$563, "=Quintana Roo")</f>
        <v>19</v>
      </c>
      <c r="E16" s="11">
        <f>SUMIFS(Concentrado!F$36:F$563,Concentrado!$A$36:$A$563,"="&amp;$A16,Concentrado!$B$36:$B$563, "=Quintana Roo")</f>
        <v>1</v>
      </c>
      <c r="F16" s="11">
        <f>SUMIFS(Concentrado!G$36:G$563,Concentrado!$A$36:$A$563,"="&amp;$A16,Concentrado!$B$36:$B$563, "=Quintana Roo")</f>
        <v>23784</v>
      </c>
    </row>
    <row r="17" spans="1:6" ht="17.100000000000001" customHeight="1" x14ac:dyDescent="0.25">
      <c r="A17" s="8">
        <v>2023</v>
      </c>
      <c r="B17" s="11">
        <f>SUMIFS(Concentrado!C$36:C$563,Concentrado!$A$36:$A$563,"="&amp;$A17,Concentrado!$B$36:$B$563, "=Quintana Roo")</f>
        <v>11874</v>
      </c>
      <c r="C17" s="11">
        <f>SUMIFS(Concentrado!D$36:D$563,Concentrado!$A$36:$A$563,"="&amp;$A17,Concentrado!$B$36:$B$563, "=Quintana Roo")</f>
        <v>11431</v>
      </c>
      <c r="D17" s="11">
        <f>SUMIFS(Concentrado!E$36:E$563,Concentrado!$A$36:$A$563,"="&amp;$A17,Concentrado!$B$36:$B$563, "=Quintana Roo")</f>
        <v>23</v>
      </c>
      <c r="E17" s="11">
        <f>SUMIFS(Concentrado!F$36:F$563,Concentrado!$A$36:$A$563,"="&amp;$A17,Concentrado!$B$36:$B$563, "=Quintana Roo")</f>
        <v>0</v>
      </c>
      <c r="F17" s="11">
        <f>SUMIFS(Concentrado!G$36:G$563,Concentrado!$A$36:$A$563,"="&amp;$A17,Concentrado!$B$36:$B$563, "=Quintana Roo")</f>
        <v>23328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0" zoomScaleNormal="110" workbookViewId="0"/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7.100000000000001" customHeight="1" x14ac:dyDescent="0.25">
      <c r="A2" s="8">
        <v>2008</v>
      </c>
      <c r="B2" s="11">
        <f>SUMIFS(Concentrado!C$36:C$563,Concentrado!$A$36:$A$563,"="&amp;$A2,Concentrado!$B$36:$B$563, "=San Luis Potosí")</f>
        <v>24805</v>
      </c>
      <c r="C2" s="11">
        <f>SUMIFS(Concentrado!D$36:D$563,Concentrado!$A$36:$A$563,"="&amp;$A2,Concentrado!$B$36:$B$563, "=San Luis Potosí")</f>
        <v>23793</v>
      </c>
      <c r="D2" s="11">
        <f>SUMIFS(Concentrado!E$36:E$563,Concentrado!$A$36:$A$563,"="&amp;$A2,Concentrado!$B$36:$B$563, "=San Luis Potosí")</f>
        <v>136</v>
      </c>
      <c r="E2" s="11">
        <f>SUMIFS(Concentrado!F$36:F$563,Concentrado!$A$36:$A$563,"="&amp;$A2,Concentrado!$B$36:$B$563, "=San Luis Potosí")</f>
        <v>0</v>
      </c>
      <c r="F2" s="11">
        <f>SUMIFS(Concentrado!G$36:G$563,Concentrado!$A$36:$A$563,"="&amp;$A2,Concentrado!$B$36:$B$563, "=San Luis Potosí")</f>
        <v>48734</v>
      </c>
    </row>
    <row r="3" spans="1:6" ht="17.100000000000001" customHeight="1" x14ac:dyDescent="0.25">
      <c r="A3" s="8">
        <v>2009</v>
      </c>
      <c r="B3" s="11">
        <f>SUMIFS(Concentrado!C$36:C$563,Concentrado!$A$36:$A$563,"="&amp;$A3,Concentrado!$B$36:$B$563, "=San Luis Potosí")</f>
        <v>24815</v>
      </c>
      <c r="C3" s="11">
        <f>SUMIFS(Concentrado!D$36:D$563,Concentrado!$A$36:$A$563,"="&amp;$A3,Concentrado!$B$36:$B$563, "=San Luis Potosí")</f>
        <v>23969</v>
      </c>
      <c r="D3" s="11">
        <f>SUMIFS(Concentrado!E$36:E$563,Concentrado!$A$36:$A$563,"="&amp;$A3,Concentrado!$B$36:$B$563, "=San Luis Potosí")</f>
        <v>76</v>
      </c>
      <c r="E3" s="11">
        <f>SUMIFS(Concentrado!F$36:F$563,Concentrado!$A$36:$A$563,"="&amp;$A3,Concentrado!$B$36:$B$563, "=San Luis Potosí")</f>
        <v>0</v>
      </c>
      <c r="F3" s="11">
        <f>SUMIFS(Concentrado!G$36:G$563,Concentrado!$A$36:$A$563,"="&amp;$A3,Concentrado!$B$36:$B$563, "=San Luis Potosí")</f>
        <v>48860</v>
      </c>
    </row>
    <row r="4" spans="1:6" ht="17.100000000000001" customHeight="1" x14ac:dyDescent="0.25">
      <c r="A4" s="8">
        <v>2010</v>
      </c>
      <c r="B4" s="11">
        <f>SUMIFS(Concentrado!C$36:C$563,Concentrado!$A$36:$A$563,"="&amp;$A4,Concentrado!$B$36:$B$563, "=San Luis Potosí")</f>
        <v>25443</v>
      </c>
      <c r="C4" s="11">
        <f>SUMIFS(Concentrado!D$36:D$563,Concentrado!$A$36:$A$563,"="&amp;$A4,Concentrado!$B$36:$B$563, "=San Luis Potosí")</f>
        <v>24428</v>
      </c>
      <c r="D4" s="11">
        <f>SUMIFS(Concentrado!E$36:E$563,Concentrado!$A$36:$A$563,"="&amp;$A4,Concentrado!$B$36:$B$563, "=San Luis Potosí")</f>
        <v>79</v>
      </c>
      <c r="E4" s="11">
        <f>SUMIFS(Concentrado!F$36:F$563,Concentrado!$A$36:$A$563,"="&amp;$A4,Concentrado!$B$36:$B$563, "=San Luis Potosí")</f>
        <v>0</v>
      </c>
      <c r="F4" s="11">
        <f>SUMIFS(Concentrado!G$36:G$563,Concentrado!$A$36:$A$563,"="&amp;$A4,Concentrado!$B$36:$B$563, "=San Luis Potosí")</f>
        <v>49950</v>
      </c>
    </row>
    <row r="5" spans="1:6" ht="17.100000000000001" customHeight="1" x14ac:dyDescent="0.25">
      <c r="A5" s="8">
        <v>2011</v>
      </c>
      <c r="B5" s="11">
        <f>SUMIFS(Concentrado!C$36:C$563,Concentrado!$A$36:$A$563,"="&amp;$A5,Concentrado!$B$36:$B$563, "=San Luis Potosí")</f>
        <v>25322</v>
      </c>
      <c r="C5" s="11">
        <f>SUMIFS(Concentrado!D$36:D$563,Concentrado!$A$36:$A$563,"="&amp;$A5,Concentrado!$B$36:$B$563, "=San Luis Potosí")</f>
        <v>24277</v>
      </c>
      <c r="D5" s="11">
        <f>SUMIFS(Concentrado!E$36:E$563,Concentrado!$A$36:$A$563,"="&amp;$A5,Concentrado!$B$36:$B$563, "=San Luis Potosí")</f>
        <v>94</v>
      </c>
      <c r="E5" s="11">
        <f>SUMIFS(Concentrado!F$36:F$563,Concentrado!$A$36:$A$563,"="&amp;$A5,Concentrado!$B$36:$B$563, "=San Luis Potosí")</f>
        <v>0</v>
      </c>
      <c r="F5" s="11">
        <f>SUMIFS(Concentrado!G$36:G$563,Concentrado!$A$36:$A$563,"="&amp;$A5,Concentrado!$B$36:$B$563, "=San Luis Potosí")</f>
        <v>49693</v>
      </c>
    </row>
    <row r="6" spans="1:6" ht="17.100000000000001" customHeight="1" x14ac:dyDescent="0.25">
      <c r="A6" s="8">
        <v>2012</v>
      </c>
      <c r="B6" s="11">
        <f>SUMIFS(Concentrado!C$36:C$563,Concentrado!$A$36:$A$563,"="&amp;$A6,Concentrado!$B$36:$B$563, "=San Luis Potosí")</f>
        <v>25476</v>
      </c>
      <c r="C6" s="11">
        <f>SUMIFS(Concentrado!D$36:D$563,Concentrado!$A$36:$A$563,"="&amp;$A6,Concentrado!$B$36:$B$563, "=San Luis Potosí")</f>
        <v>24583</v>
      </c>
      <c r="D6" s="11">
        <f>SUMIFS(Concentrado!E$36:E$563,Concentrado!$A$36:$A$563,"="&amp;$A6,Concentrado!$B$36:$B$563, "=San Luis Potosí")</f>
        <v>72</v>
      </c>
      <c r="E6" s="11">
        <f>SUMIFS(Concentrado!F$36:F$563,Concentrado!$A$36:$A$563,"="&amp;$A6,Concentrado!$B$36:$B$563, "=San Luis Potosí")</f>
        <v>0</v>
      </c>
      <c r="F6" s="11">
        <f>SUMIFS(Concentrado!G$36:G$563,Concentrado!$A$36:$A$563,"="&amp;$A6,Concentrado!$B$36:$B$563, "=San Luis Potosí")</f>
        <v>50131</v>
      </c>
    </row>
    <row r="7" spans="1:6" ht="17.100000000000001" customHeight="1" x14ac:dyDescent="0.25">
      <c r="A7" s="8">
        <v>2013</v>
      </c>
      <c r="B7" s="11">
        <f>SUMIFS(Concentrado!C$36:C$563,Concentrado!$A$36:$A$563,"="&amp;$A7,Concentrado!$B$36:$B$563, "=San Luis Potosí")</f>
        <v>24794</v>
      </c>
      <c r="C7" s="11">
        <f>SUMIFS(Concentrado!D$36:D$563,Concentrado!$A$36:$A$563,"="&amp;$A7,Concentrado!$B$36:$B$563, "=San Luis Potosí")</f>
        <v>24321</v>
      </c>
      <c r="D7" s="11">
        <f>SUMIFS(Concentrado!E$36:E$563,Concentrado!$A$36:$A$563,"="&amp;$A7,Concentrado!$B$36:$B$563, "=San Luis Potosí")</f>
        <v>50</v>
      </c>
      <c r="E7" s="11">
        <f>SUMIFS(Concentrado!F$36:F$563,Concentrado!$A$36:$A$563,"="&amp;$A7,Concentrado!$B$36:$B$563, "=San Luis Potosí")</f>
        <v>0</v>
      </c>
      <c r="F7" s="11">
        <f>SUMIFS(Concentrado!G$36:G$563,Concentrado!$A$36:$A$563,"="&amp;$A7,Concentrado!$B$36:$B$563, "=San Luis Potosí")</f>
        <v>49165</v>
      </c>
    </row>
    <row r="8" spans="1:6" ht="17.100000000000001" customHeight="1" x14ac:dyDescent="0.25">
      <c r="A8" s="8">
        <v>2014</v>
      </c>
      <c r="B8" s="11">
        <f>SUMIFS(Concentrado!C$36:C$563,Concentrado!$A$36:$A$563,"="&amp;$A8,Concentrado!$B$36:$B$563, "=San Luis Potosí")</f>
        <v>25615</v>
      </c>
      <c r="C8" s="11">
        <f>SUMIFS(Concentrado!D$36:D$563,Concentrado!$A$36:$A$563,"="&amp;$A8,Concentrado!$B$36:$B$563, "=San Luis Potosí")</f>
        <v>24319</v>
      </c>
      <c r="D8" s="11">
        <f>SUMIFS(Concentrado!E$36:E$563,Concentrado!$A$36:$A$563,"="&amp;$A8,Concentrado!$B$36:$B$563, "=San Luis Potosí")</f>
        <v>55</v>
      </c>
      <c r="E8" s="11">
        <f>SUMIFS(Concentrado!F$36:F$563,Concentrado!$A$36:$A$563,"="&amp;$A8,Concentrado!$B$36:$B$563, "=San Luis Potosí")</f>
        <v>0</v>
      </c>
      <c r="F8" s="11">
        <f>SUMIFS(Concentrado!G$36:G$563,Concentrado!$A$36:$A$563,"="&amp;$A8,Concentrado!$B$36:$B$563, "=San Luis Potosí")</f>
        <v>49989</v>
      </c>
    </row>
    <row r="9" spans="1:6" ht="17.100000000000001" customHeight="1" x14ac:dyDescent="0.25">
      <c r="A9" s="8">
        <v>2015</v>
      </c>
      <c r="B9" s="11">
        <f>SUMIFS(Concentrado!C$36:C$563,Concentrado!$A$36:$A$563,"="&amp;$A9,Concentrado!$B$36:$B$563, "=San Luis Potosí")</f>
        <v>24791</v>
      </c>
      <c r="C9" s="11">
        <f>SUMIFS(Concentrado!D$36:D$563,Concentrado!$A$36:$A$563,"="&amp;$A9,Concentrado!$B$36:$B$563, "=San Luis Potosí")</f>
        <v>24046</v>
      </c>
      <c r="D9" s="11">
        <f>SUMIFS(Concentrado!E$36:E$563,Concentrado!$A$36:$A$563,"="&amp;$A9,Concentrado!$B$36:$B$563, "=San Luis Potosí")</f>
        <v>59</v>
      </c>
      <c r="E9" s="11">
        <f>SUMIFS(Concentrado!F$36:F$563,Concentrado!$A$36:$A$563,"="&amp;$A9,Concentrado!$B$36:$B$563, "=San Luis Potosí")</f>
        <v>0</v>
      </c>
      <c r="F9" s="11">
        <f>SUMIFS(Concentrado!G$36:G$563,Concentrado!$A$36:$A$563,"="&amp;$A9,Concentrado!$B$36:$B$563, "=San Luis Potosí")</f>
        <v>48896</v>
      </c>
    </row>
    <row r="10" spans="1:6" ht="17.100000000000001" customHeight="1" x14ac:dyDescent="0.25">
      <c r="A10" s="8">
        <v>2016</v>
      </c>
      <c r="B10" s="11">
        <f>SUMIFS(Concentrado!C$36:C$563,Concentrado!$A$36:$A$563,"="&amp;$A10,Concentrado!$B$36:$B$563, "=San Luis Potosí")</f>
        <v>24013</v>
      </c>
      <c r="C10" s="11">
        <f>SUMIFS(Concentrado!D$36:D$563,Concentrado!$A$36:$A$563,"="&amp;$A10,Concentrado!$B$36:$B$563, "=San Luis Potosí")</f>
        <v>23425</v>
      </c>
      <c r="D10" s="11">
        <f>SUMIFS(Concentrado!E$36:E$563,Concentrado!$A$36:$A$563,"="&amp;$A10,Concentrado!$B$36:$B$563, "=San Luis Potosí")</f>
        <v>96</v>
      </c>
      <c r="E10" s="11">
        <f>SUMIFS(Concentrado!F$36:F$563,Concentrado!$A$36:$A$563,"="&amp;$A10,Concentrado!$B$36:$B$563, "=San Luis Potosí")</f>
        <v>0</v>
      </c>
      <c r="F10" s="11">
        <f>SUMIFS(Concentrado!G$36:G$563,Concentrado!$A$36:$A$563,"="&amp;$A10,Concentrado!$B$36:$B$563, "=San Luis Potosí")</f>
        <v>47534</v>
      </c>
    </row>
    <row r="11" spans="1:6" ht="17.100000000000001" customHeight="1" x14ac:dyDescent="0.25">
      <c r="A11" s="8">
        <v>2017</v>
      </c>
      <c r="B11" s="11">
        <f>SUMIFS(Concentrado!C$36:C$563,Concentrado!$A$36:$A$563,"="&amp;$A11,Concentrado!$B$36:$B$563, "=San Luis Potosí")</f>
        <v>24061</v>
      </c>
      <c r="C11" s="11">
        <f>SUMIFS(Concentrado!D$36:D$563,Concentrado!$A$36:$A$563,"="&amp;$A11,Concentrado!$B$36:$B$563, "=San Luis Potosí")</f>
        <v>23275</v>
      </c>
      <c r="D11" s="11">
        <f>SUMIFS(Concentrado!E$36:E$563,Concentrado!$A$36:$A$563,"="&amp;$A11,Concentrado!$B$36:$B$563, "=San Luis Potosí")</f>
        <v>17</v>
      </c>
      <c r="E11" s="11">
        <f>SUMIFS(Concentrado!F$36:F$563,Concentrado!$A$36:$A$563,"="&amp;$A11,Concentrado!$B$36:$B$563, "=San Luis Potosí")</f>
        <v>0</v>
      </c>
      <c r="F11" s="11">
        <f>SUMIFS(Concentrado!G$36:G$563,Concentrado!$A$36:$A$563,"="&amp;$A11,Concentrado!$B$36:$B$563, "=San Luis Potosí")</f>
        <v>47353</v>
      </c>
    </row>
    <row r="12" spans="1:6" ht="17.100000000000001" customHeight="1" x14ac:dyDescent="0.25">
      <c r="A12" s="8">
        <v>2018</v>
      </c>
      <c r="B12" s="11">
        <f>SUMIFS(Concentrado!C$36:C$563,Concentrado!$A$36:$A$563,"="&amp;$A12,Concentrado!$B$36:$B$563, "=San Luis Potosí")</f>
        <v>23470</v>
      </c>
      <c r="C12" s="11">
        <f>SUMIFS(Concentrado!D$36:D$563,Concentrado!$A$36:$A$563,"="&amp;$A12,Concentrado!$B$36:$B$563, "=San Luis Potosí")</f>
        <v>22542</v>
      </c>
      <c r="D12" s="11">
        <f>SUMIFS(Concentrado!E$36:E$563,Concentrado!$A$36:$A$563,"="&amp;$A12,Concentrado!$B$36:$B$563, "=San Luis Potosí")</f>
        <v>32</v>
      </c>
      <c r="E12" s="11">
        <f>SUMIFS(Concentrado!F$36:F$563,Concentrado!$A$36:$A$563,"="&amp;$A12,Concentrado!$B$36:$B$563, "=San Luis Potosí")</f>
        <v>0</v>
      </c>
      <c r="F12" s="11">
        <f>SUMIFS(Concentrado!G$36:G$563,Concentrado!$A$36:$A$563,"="&amp;$A12,Concentrado!$B$36:$B$563, "=San Luis Potosí")</f>
        <v>46044</v>
      </c>
    </row>
    <row r="13" spans="1:6" ht="17.100000000000001" customHeight="1" x14ac:dyDescent="0.25">
      <c r="A13" s="8">
        <v>2019</v>
      </c>
      <c r="B13" s="11">
        <f>SUMIFS(Concentrado!C$36:C$563,Concentrado!$A$36:$A$563,"="&amp;$A13,Concentrado!$B$36:$B$563, "=San Luis Potosí")</f>
        <v>22177</v>
      </c>
      <c r="C13" s="11">
        <f>SUMIFS(Concentrado!D$36:D$563,Concentrado!$A$36:$A$563,"="&amp;$A13,Concentrado!$B$36:$B$563, "=San Luis Potosí")</f>
        <v>22252</v>
      </c>
      <c r="D13" s="11">
        <f>SUMIFS(Concentrado!E$36:E$563,Concentrado!$A$36:$A$563,"="&amp;$A13,Concentrado!$B$36:$B$563, "=San Luis Potosí")</f>
        <v>1</v>
      </c>
      <c r="E13" s="11">
        <f>SUMIFS(Concentrado!F$36:F$563,Concentrado!$A$36:$A$563,"="&amp;$A13,Concentrado!$B$36:$B$563, "=San Luis Potosí")</f>
        <v>0</v>
      </c>
      <c r="F13" s="11">
        <f>SUMIFS(Concentrado!G$36:G$563,Concentrado!$A$36:$A$563,"="&amp;$A13,Concentrado!$B$36:$B$563, "=San Luis Potosí")</f>
        <v>44430</v>
      </c>
    </row>
    <row r="14" spans="1:6" ht="17.100000000000001" customHeight="1" x14ac:dyDescent="0.25">
      <c r="A14" s="8">
        <v>2020</v>
      </c>
      <c r="B14" s="11">
        <f>SUMIFS(Concentrado!C$36:C$563,Concentrado!$A$36:$A$563,"="&amp;$A14,Concentrado!$B$36:$B$563, "=San Luis Potosí")</f>
        <v>22527</v>
      </c>
      <c r="C14" s="11">
        <f>SUMIFS(Concentrado!D$36:D$563,Concentrado!$A$36:$A$563,"="&amp;$A14,Concentrado!$B$36:$B$563, "=San Luis Potosí")</f>
        <v>21121</v>
      </c>
      <c r="D14" s="11">
        <f>SUMIFS(Concentrado!E$36:E$563,Concentrado!$A$36:$A$563,"="&amp;$A14,Concentrado!$B$36:$B$563, "=San Luis Potosí")</f>
        <v>6</v>
      </c>
      <c r="E14" s="11">
        <f>SUMIFS(Concentrado!F$36:F$563,Concentrado!$A$36:$A$563,"="&amp;$A14,Concentrado!$B$36:$B$563, "=San Luis Potosí")</f>
        <v>7</v>
      </c>
      <c r="F14" s="11">
        <f>SUMIFS(Concentrado!G$36:G$563,Concentrado!$A$36:$A$563,"="&amp;$A14,Concentrado!$B$36:$B$563, "=San Luis Potosí")</f>
        <v>43661</v>
      </c>
    </row>
    <row r="15" spans="1:6" ht="17.100000000000001" customHeight="1" x14ac:dyDescent="0.25">
      <c r="A15" s="8">
        <v>2021</v>
      </c>
      <c r="B15" s="11">
        <f>SUMIFS(Concentrado!C$36:C$563,Concentrado!$A$36:$A$563,"="&amp;$A15,Concentrado!$B$36:$B$563, "=San Luis Potosí")</f>
        <v>20906</v>
      </c>
      <c r="C15" s="11">
        <f>SUMIFS(Concentrado!D$36:D$563,Concentrado!$A$36:$A$563,"="&amp;$A15,Concentrado!$B$36:$B$563, "=San Luis Potosí")</f>
        <v>20385</v>
      </c>
      <c r="D15" s="11">
        <f>SUMIFS(Concentrado!E$36:E$563,Concentrado!$A$36:$A$563,"="&amp;$A15,Concentrado!$B$36:$B$563, "=San Luis Potosí")</f>
        <v>10</v>
      </c>
      <c r="E15" s="11">
        <f>SUMIFS(Concentrado!F$36:F$563,Concentrado!$A$36:$A$563,"="&amp;$A15,Concentrado!$B$36:$B$563, "=San Luis Potosí")</f>
        <v>2</v>
      </c>
      <c r="F15" s="11">
        <f>SUMIFS(Concentrado!G$36:G$563,Concentrado!$A$36:$A$563,"="&amp;$A15,Concentrado!$B$36:$B$563, "=San Luis Potosí")</f>
        <v>41303</v>
      </c>
    </row>
    <row r="16" spans="1:6" ht="17.100000000000001" customHeight="1" x14ac:dyDescent="0.25">
      <c r="A16" s="8">
        <v>2022</v>
      </c>
      <c r="B16" s="11">
        <f>SUMIFS(Concentrado!C$36:C$563,Concentrado!$A$36:$A$563,"="&amp;$A16,Concentrado!$B$36:$B$563, "=San Luis Potosí")</f>
        <v>20662</v>
      </c>
      <c r="C16" s="11">
        <f>SUMIFS(Concentrado!D$36:D$563,Concentrado!$A$36:$A$563,"="&amp;$A16,Concentrado!$B$36:$B$563, "=San Luis Potosí")</f>
        <v>19601</v>
      </c>
      <c r="D16" s="11">
        <f>SUMIFS(Concentrado!E$36:E$563,Concentrado!$A$36:$A$563,"="&amp;$A16,Concentrado!$B$36:$B$563, "=San Luis Potosí")</f>
        <v>29</v>
      </c>
      <c r="E16" s="11">
        <f>SUMIFS(Concentrado!F$36:F$563,Concentrado!$A$36:$A$563,"="&amp;$A16,Concentrado!$B$36:$B$563, "=San Luis Potosí")</f>
        <v>0</v>
      </c>
      <c r="F16" s="11">
        <f>SUMIFS(Concentrado!G$36:G$563,Concentrado!$A$36:$A$563,"="&amp;$A16,Concentrado!$B$36:$B$563, "=San Luis Potosí")</f>
        <v>40292</v>
      </c>
    </row>
    <row r="17" spans="1:6" ht="17.100000000000001" customHeight="1" x14ac:dyDescent="0.25">
      <c r="A17" s="8">
        <v>2023</v>
      </c>
      <c r="B17" s="11">
        <f>SUMIFS(Concentrado!C$36:C$563,Concentrado!$A$36:$A$563,"="&amp;$A17,Concentrado!$B$36:$B$563, "=San Luis Potosí")</f>
        <v>18724</v>
      </c>
      <c r="C17" s="11">
        <f>SUMIFS(Concentrado!D$36:D$563,Concentrado!$A$36:$A$563,"="&amp;$A17,Concentrado!$B$36:$B$563, "=San Luis Potosí")</f>
        <v>18050</v>
      </c>
      <c r="D17" s="11">
        <f>SUMIFS(Concentrado!E$36:E$563,Concentrado!$A$36:$A$563,"="&amp;$A17,Concentrado!$B$36:$B$563, "=San Luis Potosí")</f>
        <v>6</v>
      </c>
      <c r="E17" s="11">
        <f>SUMIFS(Concentrado!F$36:F$563,Concentrado!$A$36:$A$563,"="&amp;$A17,Concentrado!$B$36:$B$563, "=San Luis Potosí")</f>
        <v>0</v>
      </c>
      <c r="F17" s="11">
        <f>SUMIFS(Concentrado!G$36:G$563,Concentrado!$A$36:$A$563,"="&amp;$A17,Concentrado!$B$36:$B$563, "=San Luis Potosí")</f>
        <v>36780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0" zoomScaleNormal="110" workbookViewId="0"/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7.100000000000001" customHeight="1" x14ac:dyDescent="0.25">
      <c r="A2" s="8">
        <v>2008</v>
      </c>
      <c r="B2" s="11">
        <f>SUMIFS(Concentrado!C$36:C$563,Concentrado!$A$36:$A$563,"="&amp;$A2,Concentrado!$B$36:$B$563, "=Sinaloa")</f>
        <v>25644</v>
      </c>
      <c r="C2" s="11">
        <f>SUMIFS(Concentrado!D$36:D$563,Concentrado!$A$36:$A$563,"="&amp;$A2,Concentrado!$B$36:$B$563, "=Sinaloa")</f>
        <v>24056</v>
      </c>
      <c r="D2" s="11">
        <f>SUMIFS(Concentrado!E$36:E$563,Concentrado!$A$36:$A$563,"="&amp;$A2,Concentrado!$B$36:$B$563, "=Sinaloa")</f>
        <v>175</v>
      </c>
      <c r="E2" s="11">
        <f>SUMIFS(Concentrado!F$36:F$563,Concentrado!$A$36:$A$563,"="&amp;$A2,Concentrado!$B$36:$B$563, "=Sinaloa")</f>
        <v>0</v>
      </c>
      <c r="F2" s="11">
        <f>SUMIFS(Concentrado!G$36:G$563,Concentrado!$A$36:$A$563,"="&amp;$A2,Concentrado!$B$36:$B$563, "=Sinaloa")</f>
        <v>49875</v>
      </c>
    </row>
    <row r="3" spans="1:6" ht="17.100000000000001" customHeight="1" x14ac:dyDescent="0.25">
      <c r="A3" s="8">
        <v>2009</v>
      </c>
      <c r="B3" s="11">
        <f>SUMIFS(Concentrado!C$36:C$563,Concentrado!$A$36:$A$563,"="&amp;$A3,Concentrado!$B$36:$B$563, "=Sinaloa")</f>
        <v>26233</v>
      </c>
      <c r="C3" s="11">
        <f>SUMIFS(Concentrado!D$36:D$563,Concentrado!$A$36:$A$563,"="&amp;$A3,Concentrado!$B$36:$B$563, "=Sinaloa")</f>
        <v>25370</v>
      </c>
      <c r="D3" s="11">
        <f>SUMIFS(Concentrado!E$36:E$563,Concentrado!$A$36:$A$563,"="&amp;$A3,Concentrado!$B$36:$B$563, "=Sinaloa")</f>
        <v>69</v>
      </c>
      <c r="E3" s="11">
        <f>SUMIFS(Concentrado!F$36:F$563,Concentrado!$A$36:$A$563,"="&amp;$A3,Concentrado!$B$36:$B$563, "=Sinaloa")</f>
        <v>0</v>
      </c>
      <c r="F3" s="11">
        <f>SUMIFS(Concentrado!G$36:G$563,Concentrado!$A$36:$A$563,"="&amp;$A3,Concentrado!$B$36:$B$563, "=Sinaloa")</f>
        <v>51672</v>
      </c>
    </row>
    <row r="4" spans="1:6" ht="17.100000000000001" customHeight="1" x14ac:dyDescent="0.25">
      <c r="A4" s="8">
        <v>2010</v>
      </c>
      <c r="B4" s="11">
        <f>SUMIFS(Concentrado!C$36:C$563,Concentrado!$A$36:$A$563,"="&amp;$A4,Concentrado!$B$36:$B$563, "=Sinaloa")</f>
        <v>27066</v>
      </c>
      <c r="C4" s="11">
        <f>SUMIFS(Concentrado!D$36:D$563,Concentrado!$A$36:$A$563,"="&amp;$A4,Concentrado!$B$36:$B$563, "=Sinaloa")</f>
        <v>25520</v>
      </c>
      <c r="D4" s="11">
        <f>SUMIFS(Concentrado!E$36:E$563,Concentrado!$A$36:$A$563,"="&amp;$A4,Concentrado!$B$36:$B$563, "=Sinaloa")</f>
        <v>38</v>
      </c>
      <c r="E4" s="11">
        <f>SUMIFS(Concentrado!F$36:F$563,Concentrado!$A$36:$A$563,"="&amp;$A4,Concentrado!$B$36:$B$563, "=Sinaloa")</f>
        <v>0</v>
      </c>
      <c r="F4" s="11">
        <f>SUMIFS(Concentrado!G$36:G$563,Concentrado!$A$36:$A$563,"="&amp;$A4,Concentrado!$B$36:$B$563, "=Sinaloa")</f>
        <v>52624</v>
      </c>
    </row>
    <row r="5" spans="1:6" ht="17.100000000000001" customHeight="1" x14ac:dyDescent="0.25">
      <c r="A5" s="8">
        <v>2011</v>
      </c>
      <c r="B5" s="11">
        <f>SUMIFS(Concentrado!C$36:C$563,Concentrado!$A$36:$A$563,"="&amp;$A5,Concentrado!$B$36:$B$563, "=Sinaloa")</f>
        <v>27357</v>
      </c>
      <c r="C5" s="11">
        <f>SUMIFS(Concentrado!D$36:D$563,Concentrado!$A$36:$A$563,"="&amp;$A5,Concentrado!$B$36:$B$563, "=Sinaloa")</f>
        <v>26142</v>
      </c>
      <c r="D5" s="11">
        <f>SUMIFS(Concentrado!E$36:E$563,Concentrado!$A$36:$A$563,"="&amp;$A5,Concentrado!$B$36:$B$563, "=Sinaloa")</f>
        <v>2</v>
      </c>
      <c r="E5" s="11">
        <f>SUMIFS(Concentrado!F$36:F$563,Concentrado!$A$36:$A$563,"="&amp;$A5,Concentrado!$B$36:$B$563, "=Sinaloa")</f>
        <v>0</v>
      </c>
      <c r="F5" s="11">
        <f>SUMIFS(Concentrado!G$36:G$563,Concentrado!$A$36:$A$563,"="&amp;$A5,Concentrado!$B$36:$B$563, "=Sinaloa")</f>
        <v>53501</v>
      </c>
    </row>
    <row r="6" spans="1:6" ht="17.100000000000001" customHeight="1" x14ac:dyDescent="0.25">
      <c r="A6" s="8">
        <v>2012</v>
      </c>
      <c r="B6" s="11">
        <f>SUMIFS(Concentrado!C$36:C$563,Concentrado!$A$36:$A$563,"="&amp;$A6,Concentrado!$B$36:$B$563, "=Sinaloa")</f>
        <v>26929</v>
      </c>
      <c r="C6" s="11">
        <f>SUMIFS(Concentrado!D$36:D$563,Concentrado!$A$36:$A$563,"="&amp;$A6,Concentrado!$B$36:$B$563, "=Sinaloa")</f>
        <v>26070</v>
      </c>
      <c r="D6" s="11">
        <f>SUMIFS(Concentrado!E$36:E$563,Concentrado!$A$36:$A$563,"="&amp;$A6,Concentrado!$B$36:$B$563, "=Sinaloa")</f>
        <v>25</v>
      </c>
      <c r="E6" s="11">
        <f>SUMIFS(Concentrado!F$36:F$563,Concentrado!$A$36:$A$563,"="&amp;$A6,Concentrado!$B$36:$B$563, "=Sinaloa")</f>
        <v>0</v>
      </c>
      <c r="F6" s="11">
        <f>SUMIFS(Concentrado!G$36:G$563,Concentrado!$A$36:$A$563,"="&amp;$A6,Concentrado!$B$36:$B$563, "=Sinaloa")</f>
        <v>53024</v>
      </c>
    </row>
    <row r="7" spans="1:6" ht="17.100000000000001" customHeight="1" x14ac:dyDescent="0.25">
      <c r="A7" s="8">
        <v>2013</v>
      </c>
      <c r="B7" s="11">
        <f>SUMIFS(Concentrado!C$36:C$563,Concentrado!$A$36:$A$563,"="&amp;$A7,Concentrado!$B$36:$B$563, "=Sinaloa")</f>
        <v>26900</v>
      </c>
      <c r="C7" s="11">
        <f>SUMIFS(Concentrado!D$36:D$563,Concentrado!$A$36:$A$563,"="&amp;$A7,Concentrado!$B$36:$B$563, "=Sinaloa")</f>
        <v>25525</v>
      </c>
      <c r="D7" s="11">
        <f>SUMIFS(Concentrado!E$36:E$563,Concentrado!$A$36:$A$563,"="&amp;$A7,Concentrado!$B$36:$B$563, "=Sinaloa")</f>
        <v>22</v>
      </c>
      <c r="E7" s="11">
        <f>SUMIFS(Concentrado!F$36:F$563,Concentrado!$A$36:$A$563,"="&amp;$A7,Concentrado!$B$36:$B$563, "=Sinaloa")</f>
        <v>0</v>
      </c>
      <c r="F7" s="11">
        <f>SUMIFS(Concentrado!G$36:G$563,Concentrado!$A$36:$A$563,"="&amp;$A7,Concentrado!$B$36:$B$563, "=Sinaloa")</f>
        <v>52447</v>
      </c>
    </row>
    <row r="8" spans="1:6" ht="17.100000000000001" customHeight="1" x14ac:dyDescent="0.25">
      <c r="A8" s="8">
        <v>2014</v>
      </c>
      <c r="B8" s="11">
        <f>SUMIFS(Concentrado!C$36:C$563,Concentrado!$A$36:$A$563,"="&amp;$A8,Concentrado!$B$36:$B$563, "=Sinaloa")</f>
        <v>26090</v>
      </c>
      <c r="C8" s="11">
        <f>SUMIFS(Concentrado!D$36:D$563,Concentrado!$A$36:$A$563,"="&amp;$A8,Concentrado!$B$36:$B$563, "=Sinaloa")</f>
        <v>24533</v>
      </c>
      <c r="D8" s="11">
        <f>SUMIFS(Concentrado!E$36:E$563,Concentrado!$A$36:$A$563,"="&amp;$A8,Concentrado!$B$36:$B$563, "=Sinaloa")</f>
        <v>19</v>
      </c>
      <c r="E8" s="11">
        <f>SUMIFS(Concentrado!F$36:F$563,Concentrado!$A$36:$A$563,"="&amp;$A8,Concentrado!$B$36:$B$563, "=Sinaloa")</f>
        <v>0</v>
      </c>
      <c r="F8" s="11">
        <f>SUMIFS(Concentrado!G$36:G$563,Concentrado!$A$36:$A$563,"="&amp;$A8,Concentrado!$B$36:$B$563, "=Sinaloa")</f>
        <v>50642</v>
      </c>
    </row>
    <row r="9" spans="1:6" ht="17.100000000000001" customHeight="1" x14ac:dyDescent="0.25">
      <c r="A9" s="8">
        <v>2015</v>
      </c>
      <c r="B9" s="11">
        <f>SUMIFS(Concentrado!C$36:C$563,Concentrado!$A$36:$A$563,"="&amp;$A9,Concentrado!$B$36:$B$563, "=Sinaloa")</f>
        <v>25297</v>
      </c>
      <c r="C9" s="11">
        <f>SUMIFS(Concentrado!D$36:D$563,Concentrado!$A$36:$A$563,"="&amp;$A9,Concentrado!$B$36:$B$563, "=Sinaloa")</f>
        <v>23913</v>
      </c>
      <c r="D9" s="11">
        <f>SUMIFS(Concentrado!E$36:E$563,Concentrado!$A$36:$A$563,"="&amp;$A9,Concentrado!$B$36:$B$563, "=Sinaloa")</f>
        <v>0</v>
      </c>
      <c r="E9" s="11">
        <f>SUMIFS(Concentrado!F$36:F$563,Concentrado!$A$36:$A$563,"="&amp;$A9,Concentrado!$B$36:$B$563, "=Sinaloa")</f>
        <v>0</v>
      </c>
      <c r="F9" s="11">
        <f>SUMIFS(Concentrado!G$36:G$563,Concentrado!$A$36:$A$563,"="&amp;$A9,Concentrado!$B$36:$B$563, "=Sinaloa")</f>
        <v>49210</v>
      </c>
    </row>
    <row r="10" spans="1:6" ht="17.100000000000001" customHeight="1" x14ac:dyDescent="0.25">
      <c r="A10" s="8">
        <v>2016</v>
      </c>
      <c r="B10" s="11">
        <f>SUMIFS(Concentrado!C$36:C$563,Concentrado!$A$36:$A$563,"="&amp;$A10,Concentrado!$B$36:$B$563, "=Sinaloa")</f>
        <v>24812</v>
      </c>
      <c r="C10" s="11">
        <f>SUMIFS(Concentrado!D$36:D$563,Concentrado!$A$36:$A$563,"="&amp;$A10,Concentrado!$B$36:$B$563, "=Sinaloa")</f>
        <v>24068</v>
      </c>
      <c r="D10" s="11">
        <f>SUMIFS(Concentrado!E$36:E$563,Concentrado!$A$36:$A$563,"="&amp;$A10,Concentrado!$B$36:$B$563, "=Sinaloa")</f>
        <v>0</v>
      </c>
      <c r="E10" s="11">
        <f>SUMIFS(Concentrado!F$36:F$563,Concentrado!$A$36:$A$563,"="&amp;$A10,Concentrado!$B$36:$B$563, "=Sinaloa")</f>
        <v>0</v>
      </c>
      <c r="F10" s="11">
        <f>SUMIFS(Concentrado!G$36:G$563,Concentrado!$A$36:$A$563,"="&amp;$A10,Concentrado!$B$36:$B$563, "=Sinaloa")</f>
        <v>48880</v>
      </c>
    </row>
    <row r="11" spans="1:6" ht="17.100000000000001" customHeight="1" x14ac:dyDescent="0.25">
      <c r="A11" s="8">
        <v>2017</v>
      </c>
      <c r="B11" s="11">
        <f>SUMIFS(Concentrado!C$36:C$563,Concentrado!$A$36:$A$563,"="&amp;$A11,Concentrado!$B$36:$B$563, "=Sinaloa")</f>
        <v>25331</v>
      </c>
      <c r="C11" s="11">
        <f>SUMIFS(Concentrado!D$36:D$563,Concentrado!$A$36:$A$563,"="&amp;$A11,Concentrado!$B$36:$B$563, "=Sinaloa")</f>
        <v>24145</v>
      </c>
      <c r="D11" s="11">
        <f>SUMIFS(Concentrado!E$36:E$563,Concentrado!$A$36:$A$563,"="&amp;$A11,Concentrado!$B$36:$B$563, "=Sinaloa")</f>
        <v>0</v>
      </c>
      <c r="E11" s="11">
        <f>SUMIFS(Concentrado!F$36:F$563,Concentrado!$A$36:$A$563,"="&amp;$A11,Concentrado!$B$36:$B$563, "=Sinaloa")</f>
        <v>0</v>
      </c>
      <c r="F11" s="11">
        <f>SUMIFS(Concentrado!G$36:G$563,Concentrado!$A$36:$A$563,"="&amp;$A11,Concentrado!$B$36:$B$563, "=Sinaloa")</f>
        <v>49476</v>
      </c>
    </row>
    <row r="12" spans="1:6" ht="17.100000000000001" customHeight="1" x14ac:dyDescent="0.25">
      <c r="A12" s="8">
        <v>2018</v>
      </c>
      <c r="B12" s="11">
        <f>SUMIFS(Concentrado!C$36:C$563,Concentrado!$A$36:$A$563,"="&amp;$A12,Concentrado!$B$36:$B$563, "=Sinaloa")</f>
        <v>23368</v>
      </c>
      <c r="C12" s="11">
        <f>SUMIFS(Concentrado!D$36:D$563,Concentrado!$A$36:$A$563,"="&amp;$A12,Concentrado!$B$36:$B$563, "=Sinaloa")</f>
        <v>22215</v>
      </c>
      <c r="D12" s="11">
        <f>SUMIFS(Concentrado!E$36:E$563,Concentrado!$A$36:$A$563,"="&amp;$A12,Concentrado!$B$36:$B$563, "=Sinaloa")</f>
        <v>5</v>
      </c>
      <c r="E12" s="11">
        <f>SUMIFS(Concentrado!F$36:F$563,Concentrado!$A$36:$A$563,"="&amp;$A12,Concentrado!$B$36:$B$563, "=Sinaloa")</f>
        <v>0</v>
      </c>
      <c r="F12" s="11">
        <f>SUMIFS(Concentrado!G$36:G$563,Concentrado!$A$36:$A$563,"="&amp;$A12,Concentrado!$B$36:$B$563, "=Sinaloa")</f>
        <v>45588</v>
      </c>
    </row>
    <row r="13" spans="1:6" ht="17.100000000000001" customHeight="1" x14ac:dyDescent="0.25">
      <c r="A13" s="8">
        <v>2019</v>
      </c>
      <c r="B13" s="11">
        <f>SUMIFS(Concentrado!C$36:C$563,Concentrado!$A$36:$A$563,"="&amp;$A13,Concentrado!$B$36:$B$563, "=Sinaloa")</f>
        <v>22714</v>
      </c>
      <c r="C13" s="11">
        <f>SUMIFS(Concentrado!D$36:D$563,Concentrado!$A$36:$A$563,"="&amp;$A13,Concentrado!$B$36:$B$563, "=Sinaloa")</f>
        <v>21763</v>
      </c>
      <c r="D13" s="11">
        <f>SUMIFS(Concentrado!E$36:E$563,Concentrado!$A$36:$A$563,"="&amp;$A13,Concentrado!$B$36:$B$563, "=Sinaloa")</f>
        <v>21</v>
      </c>
      <c r="E13" s="11">
        <f>SUMIFS(Concentrado!F$36:F$563,Concentrado!$A$36:$A$563,"="&amp;$A13,Concentrado!$B$36:$B$563, "=Sinaloa")</f>
        <v>0</v>
      </c>
      <c r="F13" s="11">
        <f>SUMIFS(Concentrado!G$36:G$563,Concentrado!$A$36:$A$563,"="&amp;$A13,Concentrado!$B$36:$B$563, "=Sinaloa")</f>
        <v>44498</v>
      </c>
    </row>
    <row r="14" spans="1:6" ht="17.100000000000001" customHeight="1" x14ac:dyDescent="0.25">
      <c r="A14" s="8">
        <v>2020</v>
      </c>
      <c r="B14" s="11">
        <f>SUMIFS(Concentrado!C$36:C$563,Concentrado!$A$36:$A$563,"="&amp;$A14,Concentrado!$B$36:$B$563, "=Sinaloa")</f>
        <v>21389</v>
      </c>
      <c r="C14" s="11">
        <f>SUMIFS(Concentrado!D$36:D$563,Concentrado!$A$36:$A$563,"="&amp;$A14,Concentrado!$B$36:$B$563, "=Sinaloa")</f>
        <v>20386</v>
      </c>
      <c r="D14" s="11">
        <f>SUMIFS(Concentrado!E$36:E$563,Concentrado!$A$36:$A$563,"="&amp;$A14,Concentrado!$B$36:$B$563, "=Sinaloa")</f>
        <v>37</v>
      </c>
      <c r="E14" s="11">
        <f>SUMIFS(Concentrado!F$36:F$563,Concentrado!$A$36:$A$563,"="&amp;$A14,Concentrado!$B$36:$B$563, "=Sinaloa")</f>
        <v>9</v>
      </c>
      <c r="F14" s="11">
        <f>SUMIFS(Concentrado!G$36:G$563,Concentrado!$A$36:$A$563,"="&amp;$A14,Concentrado!$B$36:$B$563, "=Sinaloa")</f>
        <v>41821</v>
      </c>
    </row>
    <row r="15" spans="1:6" ht="17.100000000000001" customHeight="1" x14ac:dyDescent="0.25">
      <c r="A15" s="8">
        <v>2021</v>
      </c>
      <c r="B15" s="11">
        <f>SUMIFS(Concentrado!C$36:C$563,Concentrado!$A$36:$A$563,"="&amp;$A15,Concentrado!$B$36:$B$563, "=Sinaloa")</f>
        <v>19812</v>
      </c>
      <c r="C15" s="11">
        <f>SUMIFS(Concentrado!D$36:D$563,Concentrado!$A$36:$A$563,"="&amp;$A15,Concentrado!$B$36:$B$563, "=Sinaloa")</f>
        <v>19050</v>
      </c>
      <c r="D15" s="11">
        <f>SUMIFS(Concentrado!E$36:E$563,Concentrado!$A$36:$A$563,"="&amp;$A15,Concentrado!$B$36:$B$563, "=Sinaloa")</f>
        <v>28</v>
      </c>
      <c r="E15" s="11">
        <f>SUMIFS(Concentrado!F$36:F$563,Concentrado!$A$36:$A$563,"="&amp;$A15,Concentrado!$B$36:$B$563, "=Sinaloa")</f>
        <v>0</v>
      </c>
      <c r="F15" s="11">
        <f>SUMIFS(Concentrado!G$36:G$563,Concentrado!$A$36:$A$563,"="&amp;$A15,Concentrado!$B$36:$B$563, "=Sinaloa")</f>
        <v>38890</v>
      </c>
    </row>
    <row r="16" spans="1:6" ht="17.100000000000001" customHeight="1" x14ac:dyDescent="0.25">
      <c r="A16" s="8">
        <v>2022</v>
      </c>
      <c r="B16" s="11">
        <f>SUMIFS(Concentrado!C$36:C$563,Concentrado!$A$36:$A$563,"="&amp;$A16,Concentrado!$B$36:$B$563, "=Sinaloa")</f>
        <v>20192</v>
      </c>
      <c r="C16" s="11">
        <f>SUMIFS(Concentrado!D$36:D$563,Concentrado!$A$36:$A$563,"="&amp;$A16,Concentrado!$B$36:$B$563, "=Sinaloa")</f>
        <v>18926</v>
      </c>
      <c r="D16" s="11">
        <f>SUMIFS(Concentrado!E$36:E$563,Concentrado!$A$36:$A$563,"="&amp;$A16,Concentrado!$B$36:$B$563, "=Sinaloa")</f>
        <v>0</v>
      </c>
      <c r="E16" s="11">
        <f>SUMIFS(Concentrado!F$36:F$563,Concentrado!$A$36:$A$563,"="&amp;$A16,Concentrado!$B$36:$B$563, "=Sinaloa")</f>
        <v>0</v>
      </c>
      <c r="F16" s="11">
        <f>SUMIFS(Concentrado!G$36:G$563,Concentrado!$A$36:$A$563,"="&amp;$A16,Concentrado!$B$36:$B$563, "=Sinaloa")</f>
        <v>39118</v>
      </c>
    </row>
    <row r="17" spans="1:6" ht="17.100000000000001" customHeight="1" x14ac:dyDescent="0.25">
      <c r="A17" s="8">
        <v>2023</v>
      </c>
      <c r="B17" s="11">
        <f>SUMIFS(Concentrado!C$36:C$563,Concentrado!$A$36:$A$563,"="&amp;$A17,Concentrado!$B$36:$B$563, "=Sinaloa")</f>
        <v>18982</v>
      </c>
      <c r="C17" s="11">
        <f>SUMIFS(Concentrado!D$36:D$563,Concentrado!$A$36:$A$563,"="&amp;$A17,Concentrado!$B$36:$B$563, "=Sinaloa")</f>
        <v>18161</v>
      </c>
      <c r="D17" s="11">
        <f>SUMIFS(Concentrado!E$36:E$563,Concentrado!$A$36:$A$563,"="&amp;$A17,Concentrado!$B$36:$B$563, "=Sinaloa")</f>
        <v>4</v>
      </c>
      <c r="E17" s="11">
        <f>SUMIFS(Concentrado!F$36:F$563,Concentrado!$A$36:$A$563,"="&amp;$A17,Concentrado!$B$36:$B$563, "=Sinaloa")</f>
        <v>0</v>
      </c>
      <c r="F17" s="11">
        <f>SUMIFS(Concentrado!G$36:G$563,Concentrado!$A$36:$A$563,"="&amp;$A17,Concentrado!$B$36:$B$563, "=Sinaloa")</f>
        <v>37147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0" zoomScaleNormal="110" workbookViewId="0"/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7.100000000000001" customHeight="1" x14ac:dyDescent="0.25">
      <c r="A2" s="8">
        <v>2008</v>
      </c>
      <c r="B2" s="11">
        <f>SUMIFS(Concentrado!C$36:C$563,Concentrado!$A$36:$A$563,"="&amp;$A2,Concentrado!$B$36:$B$563, "=Sonora")</f>
        <v>24771</v>
      </c>
      <c r="C2" s="11">
        <f>SUMIFS(Concentrado!D$36:D$563,Concentrado!$A$36:$A$563,"="&amp;$A2,Concentrado!$B$36:$B$563, "=Sonora")</f>
        <v>24161</v>
      </c>
      <c r="D2" s="11">
        <f>SUMIFS(Concentrado!E$36:E$563,Concentrado!$A$36:$A$563,"="&amp;$A2,Concentrado!$B$36:$B$563, "=Sonora")</f>
        <v>49</v>
      </c>
      <c r="E2" s="11">
        <f>SUMIFS(Concentrado!F$36:F$563,Concentrado!$A$36:$A$563,"="&amp;$A2,Concentrado!$B$36:$B$563, "=Sonora")</f>
        <v>0</v>
      </c>
      <c r="F2" s="11">
        <f>SUMIFS(Concentrado!G$36:G$563,Concentrado!$A$36:$A$563,"="&amp;$A2,Concentrado!$B$36:$B$563, "=Sonora")</f>
        <v>48981</v>
      </c>
    </row>
    <row r="3" spans="1:6" ht="17.100000000000001" customHeight="1" x14ac:dyDescent="0.25">
      <c r="A3" s="8">
        <v>2009</v>
      </c>
      <c r="B3" s="11">
        <f>SUMIFS(Concentrado!C$36:C$563,Concentrado!$A$36:$A$563,"="&amp;$A3,Concentrado!$B$36:$B$563, "=Sonora")</f>
        <v>23866</v>
      </c>
      <c r="C3" s="11">
        <f>SUMIFS(Concentrado!D$36:D$563,Concentrado!$A$36:$A$563,"="&amp;$A3,Concentrado!$B$36:$B$563, "=Sonora")</f>
        <v>23085</v>
      </c>
      <c r="D3" s="11">
        <f>SUMIFS(Concentrado!E$36:E$563,Concentrado!$A$36:$A$563,"="&amp;$A3,Concentrado!$B$36:$B$563, "=Sonora")</f>
        <v>59</v>
      </c>
      <c r="E3" s="11">
        <f>SUMIFS(Concentrado!F$36:F$563,Concentrado!$A$36:$A$563,"="&amp;$A3,Concentrado!$B$36:$B$563, "=Sonora")</f>
        <v>0</v>
      </c>
      <c r="F3" s="11">
        <f>SUMIFS(Concentrado!G$36:G$563,Concentrado!$A$36:$A$563,"="&amp;$A3,Concentrado!$B$36:$B$563, "=Sonora")</f>
        <v>47010</v>
      </c>
    </row>
    <row r="4" spans="1:6" ht="17.100000000000001" customHeight="1" x14ac:dyDescent="0.25">
      <c r="A4" s="8">
        <v>2010</v>
      </c>
      <c r="B4" s="11">
        <f>SUMIFS(Concentrado!C$36:C$563,Concentrado!$A$36:$A$563,"="&amp;$A4,Concentrado!$B$36:$B$563, "=Sonora")</f>
        <v>21642</v>
      </c>
      <c r="C4" s="11">
        <f>SUMIFS(Concentrado!D$36:D$563,Concentrado!$A$36:$A$563,"="&amp;$A4,Concentrado!$B$36:$B$563, "=Sonora")</f>
        <v>20635</v>
      </c>
      <c r="D4" s="11">
        <f>SUMIFS(Concentrado!E$36:E$563,Concentrado!$A$36:$A$563,"="&amp;$A4,Concentrado!$B$36:$B$563, "=Sonora")</f>
        <v>36</v>
      </c>
      <c r="E4" s="11">
        <f>SUMIFS(Concentrado!F$36:F$563,Concentrado!$A$36:$A$563,"="&amp;$A4,Concentrado!$B$36:$B$563, "=Sonora")</f>
        <v>0</v>
      </c>
      <c r="F4" s="11">
        <f>SUMIFS(Concentrado!G$36:G$563,Concentrado!$A$36:$A$563,"="&amp;$A4,Concentrado!$B$36:$B$563, "=Sonora")</f>
        <v>42313</v>
      </c>
    </row>
    <row r="5" spans="1:6" ht="17.100000000000001" customHeight="1" x14ac:dyDescent="0.25">
      <c r="A5" s="8">
        <v>2011</v>
      </c>
      <c r="B5" s="11">
        <f>SUMIFS(Concentrado!C$36:C$563,Concentrado!$A$36:$A$563,"="&amp;$A5,Concentrado!$B$36:$B$563, "=Sonora")</f>
        <v>24513</v>
      </c>
      <c r="C5" s="11">
        <f>SUMIFS(Concentrado!D$36:D$563,Concentrado!$A$36:$A$563,"="&amp;$A5,Concentrado!$B$36:$B$563, "=Sonora")</f>
        <v>23886</v>
      </c>
      <c r="D5" s="11">
        <f>SUMIFS(Concentrado!E$36:E$563,Concentrado!$A$36:$A$563,"="&amp;$A5,Concentrado!$B$36:$B$563, "=Sonora")</f>
        <v>109</v>
      </c>
      <c r="E5" s="11">
        <f>SUMIFS(Concentrado!F$36:F$563,Concentrado!$A$36:$A$563,"="&amp;$A5,Concentrado!$B$36:$B$563, "=Sonora")</f>
        <v>0</v>
      </c>
      <c r="F5" s="11">
        <f>SUMIFS(Concentrado!G$36:G$563,Concentrado!$A$36:$A$563,"="&amp;$A5,Concentrado!$B$36:$B$563, "=Sonora")</f>
        <v>48508</v>
      </c>
    </row>
    <row r="6" spans="1:6" ht="17.100000000000001" customHeight="1" x14ac:dyDescent="0.25">
      <c r="A6" s="8">
        <v>2012</v>
      </c>
      <c r="B6" s="11">
        <f>SUMIFS(Concentrado!C$36:C$563,Concentrado!$A$36:$A$563,"="&amp;$A6,Concentrado!$B$36:$B$563, "=Sonora")</f>
        <v>25054</v>
      </c>
      <c r="C6" s="11">
        <f>SUMIFS(Concentrado!D$36:D$563,Concentrado!$A$36:$A$563,"="&amp;$A6,Concentrado!$B$36:$B$563, "=Sonora")</f>
        <v>23810</v>
      </c>
      <c r="D6" s="11">
        <f>SUMIFS(Concentrado!E$36:E$563,Concentrado!$A$36:$A$563,"="&amp;$A6,Concentrado!$B$36:$B$563, "=Sonora")</f>
        <v>94</v>
      </c>
      <c r="E6" s="11">
        <f>SUMIFS(Concentrado!F$36:F$563,Concentrado!$A$36:$A$563,"="&amp;$A6,Concentrado!$B$36:$B$563, "=Sonora")</f>
        <v>0</v>
      </c>
      <c r="F6" s="11">
        <f>SUMIFS(Concentrado!G$36:G$563,Concentrado!$A$36:$A$563,"="&amp;$A6,Concentrado!$B$36:$B$563, "=Sonora")</f>
        <v>48958</v>
      </c>
    </row>
    <row r="7" spans="1:6" ht="17.100000000000001" customHeight="1" x14ac:dyDescent="0.25">
      <c r="A7" s="8">
        <v>2013</v>
      </c>
      <c r="B7" s="11">
        <f>SUMIFS(Concentrado!C$36:C$563,Concentrado!$A$36:$A$563,"="&amp;$A7,Concentrado!$B$36:$B$563, "=Sonora")</f>
        <v>23955</v>
      </c>
      <c r="C7" s="11">
        <f>SUMIFS(Concentrado!D$36:D$563,Concentrado!$A$36:$A$563,"="&amp;$A7,Concentrado!$B$36:$B$563, "=Sonora")</f>
        <v>23029</v>
      </c>
      <c r="D7" s="11">
        <f>SUMIFS(Concentrado!E$36:E$563,Concentrado!$A$36:$A$563,"="&amp;$A7,Concentrado!$B$36:$B$563, "=Sonora")</f>
        <v>99</v>
      </c>
      <c r="E7" s="11">
        <f>SUMIFS(Concentrado!F$36:F$563,Concentrado!$A$36:$A$563,"="&amp;$A7,Concentrado!$B$36:$B$563, "=Sonora")</f>
        <v>0</v>
      </c>
      <c r="F7" s="11">
        <f>SUMIFS(Concentrado!G$36:G$563,Concentrado!$A$36:$A$563,"="&amp;$A7,Concentrado!$B$36:$B$563, "=Sonora")</f>
        <v>47083</v>
      </c>
    </row>
    <row r="8" spans="1:6" ht="17.100000000000001" customHeight="1" x14ac:dyDescent="0.25">
      <c r="A8" s="8">
        <v>2014</v>
      </c>
      <c r="B8" s="11">
        <f>SUMIFS(Concentrado!C$36:C$563,Concentrado!$A$36:$A$563,"="&amp;$A8,Concentrado!$B$36:$B$563, "=Sonora")</f>
        <v>24404</v>
      </c>
      <c r="C8" s="11">
        <f>SUMIFS(Concentrado!D$36:D$563,Concentrado!$A$36:$A$563,"="&amp;$A8,Concentrado!$B$36:$B$563, "=Sonora")</f>
        <v>23295</v>
      </c>
      <c r="D8" s="11">
        <f>SUMIFS(Concentrado!E$36:E$563,Concentrado!$A$36:$A$563,"="&amp;$A8,Concentrado!$B$36:$B$563, "=Sonora")</f>
        <v>84</v>
      </c>
      <c r="E8" s="11">
        <f>SUMIFS(Concentrado!F$36:F$563,Concentrado!$A$36:$A$563,"="&amp;$A8,Concentrado!$B$36:$B$563, "=Sonora")</f>
        <v>0</v>
      </c>
      <c r="F8" s="11">
        <f>SUMIFS(Concentrado!G$36:G$563,Concentrado!$A$36:$A$563,"="&amp;$A8,Concentrado!$B$36:$B$563, "=Sonora")</f>
        <v>47783</v>
      </c>
    </row>
    <row r="9" spans="1:6" ht="17.100000000000001" customHeight="1" x14ac:dyDescent="0.25">
      <c r="A9" s="8">
        <v>2015</v>
      </c>
      <c r="B9" s="11">
        <f>SUMIFS(Concentrado!C$36:C$563,Concentrado!$A$36:$A$563,"="&amp;$A9,Concentrado!$B$36:$B$563, "=Sonora")</f>
        <v>23902</v>
      </c>
      <c r="C9" s="11">
        <f>SUMIFS(Concentrado!D$36:D$563,Concentrado!$A$36:$A$563,"="&amp;$A9,Concentrado!$B$36:$B$563, "=Sonora")</f>
        <v>22848</v>
      </c>
      <c r="D9" s="11">
        <f>SUMIFS(Concentrado!E$36:E$563,Concentrado!$A$36:$A$563,"="&amp;$A9,Concentrado!$B$36:$B$563, "=Sonora")</f>
        <v>44</v>
      </c>
      <c r="E9" s="11">
        <f>SUMIFS(Concentrado!F$36:F$563,Concentrado!$A$36:$A$563,"="&amp;$A9,Concentrado!$B$36:$B$563, "=Sonora")</f>
        <v>0</v>
      </c>
      <c r="F9" s="11">
        <f>SUMIFS(Concentrado!G$36:G$563,Concentrado!$A$36:$A$563,"="&amp;$A9,Concentrado!$B$36:$B$563, "=Sonora")</f>
        <v>46794</v>
      </c>
    </row>
    <row r="10" spans="1:6" ht="17.100000000000001" customHeight="1" x14ac:dyDescent="0.25">
      <c r="A10" s="8">
        <v>2016</v>
      </c>
      <c r="B10" s="11">
        <f>SUMIFS(Concentrado!C$36:C$563,Concentrado!$A$36:$A$563,"="&amp;$A10,Concentrado!$B$36:$B$563, "=Sonora")</f>
        <v>21497</v>
      </c>
      <c r="C10" s="11">
        <f>SUMIFS(Concentrado!D$36:D$563,Concentrado!$A$36:$A$563,"="&amp;$A10,Concentrado!$B$36:$B$563, "=Sonora")</f>
        <v>20964</v>
      </c>
      <c r="D10" s="11">
        <f>SUMIFS(Concentrado!E$36:E$563,Concentrado!$A$36:$A$563,"="&amp;$A10,Concentrado!$B$36:$B$563, "=Sonora")</f>
        <v>37</v>
      </c>
      <c r="E10" s="11">
        <f>SUMIFS(Concentrado!F$36:F$563,Concentrado!$A$36:$A$563,"="&amp;$A10,Concentrado!$B$36:$B$563, "=Sonora")</f>
        <v>0</v>
      </c>
      <c r="F10" s="11">
        <f>SUMIFS(Concentrado!G$36:G$563,Concentrado!$A$36:$A$563,"="&amp;$A10,Concentrado!$B$36:$B$563, "=Sonora")</f>
        <v>42498</v>
      </c>
    </row>
    <row r="11" spans="1:6" ht="17.100000000000001" customHeight="1" x14ac:dyDescent="0.25">
      <c r="A11" s="8">
        <v>2017</v>
      </c>
      <c r="B11" s="11">
        <f>SUMIFS(Concentrado!C$36:C$563,Concentrado!$A$36:$A$563,"="&amp;$A11,Concentrado!$B$36:$B$563, "=Sonora")</f>
        <v>22784</v>
      </c>
      <c r="C11" s="11">
        <f>SUMIFS(Concentrado!D$36:D$563,Concentrado!$A$36:$A$563,"="&amp;$A11,Concentrado!$B$36:$B$563, "=Sonora")</f>
        <v>21876</v>
      </c>
      <c r="D11" s="11">
        <f>SUMIFS(Concentrado!E$36:E$563,Concentrado!$A$36:$A$563,"="&amp;$A11,Concentrado!$B$36:$B$563, "=Sonora")</f>
        <v>63</v>
      </c>
      <c r="E11" s="11">
        <f>SUMIFS(Concentrado!F$36:F$563,Concentrado!$A$36:$A$563,"="&amp;$A11,Concentrado!$B$36:$B$563, "=Sonora")</f>
        <v>0</v>
      </c>
      <c r="F11" s="11">
        <f>SUMIFS(Concentrado!G$36:G$563,Concentrado!$A$36:$A$563,"="&amp;$A11,Concentrado!$B$36:$B$563, "=Sonora")</f>
        <v>44723</v>
      </c>
    </row>
    <row r="12" spans="1:6" ht="17.100000000000001" customHeight="1" x14ac:dyDescent="0.25">
      <c r="A12" s="8">
        <v>2018</v>
      </c>
      <c r="B12" s="11">
        <f>SUMIFS(Concentrado!C$36:C$563,Concentrado!$A$36:$A$563,"="&amp;$A12,Concentrado!$B$36:$B$563, "=Sonora")</f>
        <v>20971</v>
      </c>
      <c r="C12" s="11">
        <f>SUMIFS(Concentrado!D$36:D$563,Concentrado!$A$36:$A$563,"="&amp;$A12,Concentrado!$B$36:$B$563, "=Sonora")</f>
        <v>20161</v>
      </c>
      <c r="D12" s="11">
        <f>SUMIFS(Concentrado!E$36:E$563,Concentrado!$A$36:$A$563,"="&amp;$A12,Concentrado!$B$36:$B$563, "=Sonora")</f>
        <v>78</v>
      </c>
      <c r="E12" s="11">
        <f>SUMIFS(Concentrado!F$36:F$563,Concentrado!$A$36:$A$563,"="&amp;$A12,Concentrado!$B$36:$B$563, "=Sonora")</f>
        <v>0</v>
      </c>
      <c r="F12" s="11">
        <f>SUMIFS(Concentrado!G$36:G$563,Concentrado!$A$36:$A$563,"="&amp;$A12,Concentrado!$B$36:$B$563, "=Sonora")</f>
        <v>41210</v>
      </c>
    </row>
    <row r="13" spans="1:6" ht="17.100000000000001" customHeight="1" x14ac:dyDescent="0.25">
      <c r="A13" s="8">
        <v>2019</v>
      </c>
      <c r="B13" s="11">
        <f>SUMIFS(Concentrado!C$36:C$563,Concentrado!$A$36:$A$563,"="&amp;$A13,Concentrado!$B$36:$B$563, "=Sonora")</f>
        <v>20262</v>
      </c>
      <c r="C13" s="11">
        <f>SUMIFS(Concentrado!D$36:D$563,Concentrado!$A$36:$A$563,"="&amp;$A13,Concentrado!$B$36:$B$563, "=Sonora")</f>
        <v>19737</v>
      </c>
      <c r="D13" s="11">
        <f>SUMIFS(Concentrado!E$36:E$563,Concentrado!$A$36:$A$563,"="&amp;$A13,Concentrado!$B$36:$B$563, "=Sonora")</f>
        <v>57</v>
      </c>
      <c r="E13" s="11">
        <f>SUMIFS(Concentrado!F$36:F$563,Concentrado!$A$36:$A$563,"="&amp;$A13,Concentrado!$B$36:$B$563, "=Sonora")</f>
        <v>0</v>
      </c>
      <c r="F13" s="11">
        <f>SUMIFS(Concentrado!G$36:G$563,Concentrado!$A$36:$A$563,"="&amp;$A13,Concentrado!$B$36:$B$563, "=Sonora")</f>
        <v>40056</v>
      </c>
    </row>
    <row r="14" spans="1:6" ht="17.100000000000001" customHeight="1" x14ac:dyDescent="0.25">
      <c r="A14" s="8">
        <v>2020</v>
      </c>
      <c r="B14" s="11">
        <f>SUMIFS(Concentrado!C$36:C$563,Concentrado!$A$36:$A$563,"="&amp;$A14,Concentrado!$B$36:$B$563, "=Sonora")</f>
        <v>19735</v>
      </c>
      <c r="C14" s="11">
        <f>SUMIFS(Concentrado!D$36:D$563,Concentrado!$A$36:$A$563,"="&amp;$A14,Concentrado!$B$36:$B$563, "=Sonora")</f>
        <v>18735</v>
      </c>
      <c r="D14" s="11">
        <f>SUMIFS(Concentrado!E$36:E$563,Concentrado!$A$36:$A$563,"="&amp;$A14,Concentrado!$B$36:$B$563, "=Sonora")</f>
        <v>33</v>
      </c>
      <c r="E14" s="11">
        <f>SUMIFS(Concentrado!F$36:F$563,Concentrado!$A$36:$A$563,"="&amp;$A14,Concentrado!$B$36:$B$563, "=Sonora")</f>
        <v>18</v>
      </c>
      <c r="F14" s="11">
        <f>SUMIFS(Concentrado!G$36:G$563,Concentrado!$A$36:$A$563,"="&amp;$A14,Concentrado!$B$36:$B$563, "=Sonora")</f>
        <v>38521</v>
      </c>
    </row>
    <row r="15" spans="1:6" ht="17.100000000000001" customHeight="1" x14ac:dyDescent="0.25">
      <c r="A15" s="8">
        <v>2021</v>
      </c>
      <c r="B15" s="11">
        <f>SUMIFS(Concentrado!C$36:C$563,Concentrado!$A$36:$A$563,"="&amp;$A15,Concentrado!$B$36:$B$563, "=Sonora")</f>
        <v>18073</v>
      </c>
      <c r="C15" s="11">
        <f>SUMIFS(Concentrado!D$36:D$563,Concentrado!$A$36:$A$563,"="&amp;$A15,Concentrado!$B$36:$B$563, "=Sonora")</f>
        <v>17240</v>
      </c>
      <c r="D15" s="11">
        <f>SUMIFS(Concentrado!E$36:E$563,Concentrado!$A$36:$A$563,"="&amp;$A15,Concentrado!$B$36:$B$563, "=Sonora")</f>
        <v>9</v>
      </c>
      <c r="E15" s="11">
        <f>SUMIFS(Concentrado!F$36:F$563,Concentrado!$A$36:$A$563,"="&amp;$A15,Concentrado!$B$36:$B$563, "=Sonora")</f>
        <v>0</v>
      </c>
      <c r="F15" s="11">
        <f>SUMIFS(Concentrado!G$36:G$563,Concentrado!$A$36:$A$563,"="&amp;$A15,Concentrado!$B$36:$B$563, "=Sonora")</f>
        <v>35322</v>
      </c>
    </row>
    <row r="16" spans="1:6" ht="17.100000000000001" customHeight="1" x14ac:dyDescent="0.25">
      <c r="A16" s="8">
        <v>2022</v>
      </c>
      <c r="B16" s="11">
        <f>SUMIFS(Concentrado!C$36:C$563,Concentrado!$A$36:$A$563,"="&amp;$A16,Concentrado!$B$36:$B$563, "=Sonora")</f>
        <v>17295</v>
      </c>
      <c r="C16" s="11">
        <f>SUMIFS(Concentrado!D$36:D$563,Concentrado!$A$36:$A$563,"="&amp;$A16,Concentrado!$B$36:$B$563, "=Sonora")</f>
        <v>16693</v>
      </c>
      <c r="D16" s="11">
        <f>SUMIFS(Concentrado!E$36:E$563,Concentrado!$A$36:$A$563,"="&amp;$A16,Concentrado!$B$36:$B$563, "=Sonora")</f>
        <v>8</v>
      </c>
      <c r="E16" s="11">
        <f>SUMIFS(Concentrado!F$36:F$563,Concentrado!$A$36:$A$563,"="&amp;$A16,Concentrado!$B$36:$B$563, "=Sonora")</f>
        <v>0</v>
      </c>
      <c r="F16" s="11">
        <f>SUMIFS(Concentrado!G$36:G$563,Concentrado!$A$36:$A$563,"="&amp;$A16,Concentrado!$B$36:$B$563, "=Sonora")</f>
        <v>33996</v>
      </c>
    </row>
    <row r="17" spans="1:6" ht="17.100000000000001" customHeight="1" x14ac:dyDescent="0.25">
      <c r="A17" s="8">
        <v>2023</v>
      </c>
      <c r="B17" s="11">
        <f>SUMIFS(Concentrado!C$36:C$563,Concentrado!$A$36:$A$563,"="&amp;$A17,Concentrado!$B$36:$B$563, "=Sonora")</f>
        <v>16395</v>
      </c>
      <c r="C17" s="11">
        <f>SUMIFS(Concentrado!D$36:D$563,Concentrado!$A$36:$A$563,"="&amp;$A17,Concentrado!$B$36:$B$563, "=Sonora")</f>
        <v>15730</v>
      </c>
      <c r="D17" s="11">
        <f>SUMIFS(Concentrado!E$36:E$563,Concentrado!$A$36:$A$563,"="&amp;$A17,Concentrado!$B$36:$B$563, "=Sonora")</f>
        <v>18</v>
      </c>
      <c r="E17" s="11">
        <f>SUMIFS(Concentrado!F$36:F$563,Concentrado!$A$36:$A$563,"="&amp;$A17,Concentrado!$B$36:$B$563, "=Sonora")</f>
        <v>0</v>
      </c>
      <c r="F17" s="11">
        <f>SUMIFS(Concentrado!G$36:G$563,Concentrado!$A$36:$A$563,"="&amp;$A17,Concentrado!$B$36:$B$563, "=Sonora")</f>
        <v>32143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0" zoomScaleNormal="110" workbookViewId="0"/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7.100000000000001" customHeight="1" x14ac:dyDescent="0.25">
      <c r="A2" s="8">
        <v>2008</v>
      </c>
      <c r="B2" s="11">
        <f>SUMIFS(Concentrado!C$36:C$563,Concentrado!$A$36:$A$563,"="&amp;$A2,Concentrado!$B$36:$B$563, "=Tabasco")</f>
        <v>24718</v>
      </c>
      <c r="C2" s="11">
        <f>SUMIFS(Concentrado!D$36:D$563,Concentrado!$A$36:$A$563,"="&amp;$A2,Concentrado!$B$36:$B$563, "=Tabasco")</f>
        <v>23460</v>
      </c>
      <c r="D2" s="11">
        <f>SUMIFS(Concentrado!E$36:E$563,Concentrado!$A$36:$A$563,"="&amp;$A2,Concentrado!$B$36:$B$563, "=Tabasco")</f>
        <v>94</v>
      </c>
      <c r="E2" s="11">
        <f>SUMIFS(Concentrado!F$36:F$563,Concentrado!$A$36:$A$563,"="&amp;$A2,Concentrado!$B$36:$B$563, "=Tabasco")</f>
        <v>0</v>
      </c>
      <c r="F2" s="11">
        <f>SUMIFS(Concentrado!G$36:G$563,Concentrado!$A$36:$A$563,"="&amp;$A2,Concentrado!$B$36:$B$563, "=Tabasco")</f>
        <v>48272</v>
      </c>
    </row>
    <row r="3" spans="1:6" ht="17.100000000000001" customHeight="1" x14ac:dyDescent="0.25">
      <c r="A3" s="8">
        <v>2009</v>
      </c>
      <c r="B3" s="11">
        <f>SUMIFS(Concentrado!C$36:C$563,Concentrado!$A$36:$A$563,"="&amp;$A3,Concentrado!$B$36:$B$563, "=Tabasco")</f>
        <v>25816</v>
      </c>
      <c r="C3" s="11">
        <f>SUMIFS(Concentrado!D$36:D$563,Concentrado!$A$36:$A$563,"="&amp;$A3,Concentrado!$B$36:$B$563, "=Tabasco")</f>
        <v>24459</v>
      </c>
      <c r="D3" s="11">
        <f>SUMIFS(Concentrado!E$36:E$563,Concentrado!$A$36:$A$563,"="&amp;$A3,Concentrado!$B$36:$B$563, "=Tabasco")</f>
        <v>95</v>
      </c>
      <c r="E3" s="11">
        <f>SUMIFS(Concentrado!F$36:F$563,Concentrado!$A$36:$A$563,"="&amp;$A3,Concentrado!$B$36:$B$563, "=Tabasco")</f>
        <v>0</v>
      </c>
      <c r="F3" s="11">
        <f>SUMIFS(Concentrado!G$36:G$563,Concentrado!$A$36:$A$563,"="&amp;$A3,Concentrado!$B$36:$B$563, "=Tabasco")</f>
        <v>50370</v>
      </c>
    </row>
    <row r="4" spans="1:6" ht="17.100000000000001" customHeight="1" x14ac:dyDescent="0.25">
      <c r="A4" s="8">
        <v>2010</v>
      </c>
      <c r="B4" s="11">
        <f>SUMIFS(Concentrado!C$36:C$563,Concentrado!$A$36:$A$563,"="&amp;$A4,Concentrado!$B$36:$B$563, "=Tabasco")</f>
        <v>25597</v>
      </c>
      <c r="C4" s="11">
        <f>SUMIFS(Concentrado!D$36:D$563,Concentrado!$A$36:$A$563,"="&amp;$A4,Concentrado!$B$36:$B$563, "=Tabasco")</f>
        <v>24479</v>
      </c>
      <c r="D4" s="11">
        <f>SUMIFS(Concentrado!E$36:E$563,Concentrado!$A$36:$A$563,"="&amp;$A4,Concentrado!$B$36:$B$563, "=Tabasco")</f>
        <v>108</v>
      </c>
      <c r="E4" s="11">
        <f>SUMIFS(Concentrado!F$36:F$563,Concentrado!$A$36:$A$563,"="&amp;$A4,Concentrado!$B$36:$B$563, "=Tabasco")</f>
        <v>0</v>
      </c>
      <c r="F4" s="11">
        <f>SUMIFS(Concentrado!G$36:G$563,Concentrado!$A$36:$A$563,"="&amp;$A4,Concentrado!$B$36:$B$563, "=Tabasco")</f>
        <v>50184</v>
      </c>
    </row>
    <row r="5" spans="1:6" ht="17.100000000000001" customHeight="1" x14ac:dyDescent="0.25">
      <c r="A5" s="8">
        <v>2011</v>
      </c>
      <c r="B5" s="11">
        <f>SUMIFS(Concentrado!C$36:C$563,Concentrado!$A$36:$A$563,"="&amp;$A5,Concentrado!$B$36:$B$563, "=Tabasco")</f>
        <v>26075</v>
      </c>
      <c r="C5" s="11">
        <f>SUMIFS(Concentrado!D$36:D$563,Concentrado!$A$36:$A$563,"="&amp;$A5,Concentrado!$B$36:$B$563, "=Tabasco")</f>
        <v>24645</v>
      </c>
      <c r="D5" s="11">
        <f>SUMIFS(Concentrado!E$36:E$563,Concentrado!$A$36:$A$563,"="&amp;$A5,Concentrado!$B$36:$B$563, "=Tabasco")</f>
        <v>28</v>
      </c>
      <c r="E5" s="11">
        <f>SUMIFS(Concentrado!F$36:F$563,Concentrado!$A$36:$A$563,"="&amp;$A5,Concentrado!$B$36:$B$563, "=Tabasco")</f>
        <v>0</v>
      </c>
      <c r="F5" s="11">
        <f>SUMIFS(Concentrado!G$36:G$563,Concentrado!$A$36:$A$563,"="&amp;$A5,Concentrado!$B$36:$B$563, "=Tabasco")</f>
        <v>50748</v>
      </c>
    </row>
    <row r="6" spans="1:6" ht="17.100000000000001" customHeight="1" x14ac:dyDescent="0.25">
      <c r="A6" s="8">
        <v>2012</v>
      </c>
      <c r="B6" s="11">
        <f>SUMIFS(Concentrado!C$36:C$563,Concentrado!$A$36:$A$563,"="&amp;$A6,Concentrado!$B$36:$B$563, "=Tabasco")</f>
        <v>25260</v>
      </c>
      <c r="C6" s="11">
        <f>SUMIFS(Concentrado!D$36:D$563,Concentrado!$A$36:$A$563,"="&amp;$A6,Concentrado!$B$36:$B$563, "=Tabasco")</f>
        <v>24477</v>
      </c>
      <c r="D6" s="11">
        <f>SUMIFS(Concentrado!E$36:E$563,Concentrado!$A$36:$A$563,"="&amp;$A6,Concentrado!$B$36:$B$563, "=Tabasco")</f>
        <v>29</v>
      </c>
      <c r="E6" s="11">
        <f>SUMIFS(Concentrado!F$36:F$563,Concentrado!$A$36:$A$563,"="&amp;$A6,Concentrado!$B$36:$B$563, "=Tabasco")</f>
        <v>0</v>
      </c>
      <c r="F6" s="11">
        <f>SUMIFS(Concentrado!G$36:G$563,Concentrado!$A$36:$A$563,"="&amp;$A6,Concentrado!$B$36:$B$563, "=Tabasco")</f>
        <v>49766</v>
      </c>
    </row>
    <row r="7" spans="1:6" ht="17.100000000000001" customHeight="1" x14ac:dyDescent="0.25">
      <c r="A7" s="8">
        <v>2013</v>
      </c>
      <c r="B7" s="11">
        <f>SUMIFS(Concentrado!C$36:C$563,Concentrado!$A$36:$A$563,"="&amp;$A7,Concentrado!$B$36:$B$563, "=Tabasco")</f>
        <v>25831</v>
      </c>
      <c r="C7" s="11">
        <f>SUMIFS(Concentrado!D$36:D$563,Concentrado!$A$36:$A$563,"="&amp;$A7,Concentrado!$B$36:$B$563, "=Tabasco")</f>
        <v>25146</v>
      </c>
      <c r="D7" s="11">
        <f>SUMIFS(Concentrado!E$36:E$563,Concentrado!$A$36:$A$563,"="&amp;$A7,Concentrado!$B$36:$B$563, "=Tabasco")</f>
        <v>74</v>
      </c>
      <c r="E7" s="11">
        <f>SUMIFS(Concentrado!F$36:F$563,Concentrado!$A$36:$A$563,"="&amp;$A7,Concentrado!$B$36:$B$563, "=Tabasco")</f>
        <v>0</v>
      </c>
      <c r="F7" s="11">
        <f>SUMIFS(Concentrado!G$36:G$563,Concentrado!$A$36:$A$563,"="&amp;$A7,Concentrado!$B$36:$B$563, "=Tabasco")</f>
        <v>51051</v>
      </c>
    </row>
    <row r="8" spans="1:6" ht="17.100000000000001" customHeight="1" x14ac:dyDescent="0.25">
      <c r="A8" s="8">
        <v>2014</v>
      </c>
      <c r="B8" s="11">
        <f>SUMIFS(Concentrado!C$36:C$563,Concentrado!$A$36:$A$563,"="&amp;$A8,Concentrado!$B$36:$B$563, "=Tabasco")</f>
        <v>25208</v>
      </c>
      <c r="C8" s="11">
        <f>SUMIFS(Concentrado!D$36:D$563,Concentrado!$A$36:$A$563,"="&amp;$A8,Concentrado!$B$36:$B$563, "=Tabasco")</f>
        <v>23955</v>
      </c>
      <c r="D8" s="11">
        <f>SUMIFS(Concentrado!E$36:E$563,Concentrado!$A$36:$A$563,"="&amp;$A8,Concentrado!$B$36:$B$563, "=Tabasco")</f>
        <v>30</v>
      </c>
      <c r="E8" s="11">
        <f>SUMIFS(Concentrado!F$36:F$563,Concentrado!$A$36:$A$563,"="&amp;$A8,Concentrado!$B$36:$B$563, "=Tabasco")</f>
        <v>0</v>
      </c>
      <c r="F8" s="11">
        <f>SUMIFS(Concentrado!G$36:G$563,Concentrado!$A$36:$A$563,"="&amp;$A8,Concentrado!$B$36:$B$563, "=Tabasco")</f>
        <v>49193</v>
      </c>
    </row>
    <row r="9" spans="1:6" ht="17.100000000000001" customHeight="1" x14ac:dyDescent="0.25">
      <c r="A9" s="8">
        <v>2015</v>
      </c>
      <c r="B9" s="11">
        <f>SUMIFS(Concentrado!C$36:C$563,Concentrado!$A$36:$A$563,"="&amp;$A9,Concentrado!$B$36:$B$563, "=Tabasco")</f>
        <v>25712</v>
      </c>
      <c r="C9" s="11">
        <f>SUMIFS(Concentrado!D$36:D$563,Concentrado!$A$36:$A$563,"="&amp;$A9,Concentrado!$B$36:$B$563, "=Tabasco")</f>
        <v>24665</v>
      </c>
      <c r="D9" s="11">
        <f>SUMIFS(Concentrado!E$36:E$563,Concentrado!$A$36:$A$563,"="&amp;$A9,Concentrado!$B$36:$B$563, "=Tabasco")</f>
        <v>39</v>
      </c>
      <c r="E9" s="11">
        <f>SUMIFS(Concentrado!F$36:F$563,Concentrado!$A$36:$A$563,"="&amp;$A9,Concentrado!$B$36:$B$563, "=Tabasco")</f>
        <v>0</v>
      </c>
      <c r="F9" s="11">
        <f>SUMIFS(Concentrado!G$36:G$563,Concentrado!$A$36:$A$563,"="&amp;$A9,Concentrado!$B$36:$B$563, "=Tabasco")</f>
        <v>50416</v>
      </c>
    </row>
    <row r="10" spans="1:6" ht="17.100000000000001" customHeight="1" x14ac:dyDescent="0.25">
      <c r="A10" s="8">
        <v>2016</v>
      </c>
      <c r="B10" s="11">
        <f>SUMIFS(Concentrado!C$36:C$563,Concentrado!$A$36:$A$563,"="&amp;$A10,Concentrado!$B$36:$B$563, "=Tabasco")</f>
        <v>23717</v>
      </c>
      <c r="C10" s="11">
        <f>SUMIFS(Concentrado!D$36:D$563,Concentrado!$A$36:$A$563,"="&amp;$A10,Concentrado!$B$36:$B$563, "=Tabasco")</f>
        <v>23071</v>
      </c>
      <c r="D10" s="11">
        <f>SUMIFS(Concentrado!E$36:E$563,Concentrado!$A$36:$A$563,"="&amp;$A10,Concentrado!$B$36:$B$563, "=Tabasco")</f>
        <v>23</v>
      </c>
      <c r="E10" s="11">
        <f>SUMIFS(Concentrado!F$36:F$563,Concentrado!$A$36:$A$563,"="&amp;$A10,Concentrado!$B$36:$B$563, "=Tabasco")</f>
        <v>0</v>
      </c>
      <c r="F10" s="11">
        <f>SUMIFS(Concentrado!G$36:G$563,Concentrado!$A$36:$A$563,"="&amp;$A10,Concentrado!$B$36:$B$563, "=Tabasco")</f>
        <v>46811</v>
      </c>
    </row>
    <row r="11" spans="1:6" ht="17.100000000000001" customHeight="1" x14ac:dyDescent="0.25">
      <c r="A11" s="8">
        <v>2017</v>
      </c>
      <c r="B11" s="11">
        <f>SUMIFS(Concentrado!C$36:C$563,Concentrado!$A$36:$A$563,"="&amp;$A11,Concentrado!$B$36:$B$563, "=Tabasco")</f>
        <v>22887</v>
      </c>
      <c r="C11" s="11">
        <f>SUMIFS(Concentrado!D$36:D$563,Concentrado!$A$36:$A$563,"="&amp;$A11,Concentrado!$B$36:$B$563, "=Tabasco")</f>
        <v>21712</v>
      </c>
      <c r="D11" s="11">
        <f>SUMIFS(Concentrado!E$36:E$563,Concentrado!$A$36:$A$563,"="&amp;$A11,Concentrado!$B$36:$B$563, "=Tabasco")</f>
        <v>47</v>
      </c>
      <c r="E11" s="11">
        <f>SUMIFS(Concentrado!F$36:F$563,Concentrado!$A$36:$A$563,"="&amp;$A11,Concentrado!$B$36:$B$563, "=Tabasco")</f>
        <v>0</v>
      </c>
      <c r="F11" s="11">
        <f>SUMIFS(Concentrado!G$36:G$563,Concentrado!$A$36:$A$563,"="&amp;$A11,Concentrado!$B$36:$B$563, "=Tabasco")</f>
        <v>44646</v>
      </c>
    </row>
    <row r="12" spans="1:6" ht="17.100000000000001" customHeight="1" x14ac:dyDescent="0.25">
      <c r="A12" s="8">
        <v>2018</v>
      </c>
      <c r="B12" s="11">
        <f>SUMIFS(Concentrado!C$36:C$563,Concentrado!$A$36:$A$563,"="&amp;$A12,Concentrado!$B$36:$B$563, "=Tabasco")</f>
        <v>21341</v>
      </c>
      <c r="C12" s="11">
        <f>SUMIFS(Concentrado!D$36:D$563,Concentrado!$A$36:$A$563,"="&amp;$A12,Concentrado!$B$36:$B$563, "=Tabasco")</f>
        <v>20661</v>
      </c>
      <c r="D12" s="11">
        <f>SUMIFS(Concentrado!E$36:E$563,Concentrado!$A$36:$A$563,"="&amp;$A12,Concentrado!$B$36:$B$563, "=Tabasco")</f>
        <v>37</v>
      </c>
      <c r="E12" s="11">
        <f>SUMIFS(Concentrado!F$36:F$563,Concentrado!$A$36:$A$563,"="&amp;$A12,Concentrado!$B$36:$B$563, "=Tabasco")</f>
        <v>0</v>
      </c>
      <c r="F12" s="11">
        <f>SUMIFS(Concentrado!G$36:G$563,Concentrado!$A$36:$A$563,"="&amp;$A12,Concentrado!$B$36:$B$563, "=Tabasco")</f>
        <v>42039</v>
      </c>
    </row>
    <row r="13" spans="1:6" ht="17.100000000000001" customHeight="1" x14ac:dyDescent="0.25">
      <c r="A13" s="8">
        <v>2019</v>
      </c>
      <c r="B13" s="11">
        <f>SUMIFS(Concentrado!C$36:C$563,Concentrado!$A$36:$A$563,"="&amp;$A13,Concentrado!$B$36:$B$563, "=Tabasco")</f>
        <v>19683</v>
      </c>
      <c r="C13" s="11">
        <f>SUMIFS(Concentrado!D$36:D$563,Concentrado!$A$36:$A$563,"="&amp;$A13,Concentrado!$B$36:$B$563, "=Tabasco")</f>
        <v>19372</v>
      </c>
      <c r="D13" s="11">
        <f>SUMIFS(Concentrado!E$36:E$563,Concentrado!$A$36:$A$563,"="&amp;$A13,Concentrado!$B$36:$B$563, "=Tabasco")</f>
        <v>40</v>
      </c>
      <c r="E13" s="11">
        <f>SUMIFS(Concentrado!F$36:F$563,Concentrado!$A$36:$A$563,"="&amp;$A13,Concentrado!$B$36:$B$563, "=Tabasco")</f>
        <v>0</v>
      </c>
      <c r="F13" s="11">
        <f>SUMIFS(Concentrado!G$36:G$563,Concentrado!$A$36:$A$563,"="&amp;$A13,Concentrado!$B$36:$B$563, "=Tabasco")</f>
        <v>39095</v>
      </c>
    </row>
    <row r="14" spans="1:6" ht="17.100000000000001" customHeight="1" x14ac:dyDescent="0.25">
      <c r="A14" s="8">
        <v>2020</v>
      </c>
      <c r="B14" s="11">
        <f>SUMIFS(Concentrado!C$36:C$563,Concentrado!$A$36:$A$563,"="&amp;$A14,Concentrado!$B$36:$B$563, "=Tabasco")</f>
        <v>18910</v>
      </c>
      <c r="C14" s="11">
        <f>SUMIFS(Concentrado!D$36:D$563,Concentrado!$A$36:$A$563,"="&amp;$A14,Concentrado!$B$36:$B$563, "=Tabasco")</f>
        <v>18663</v>
      </c>
      <c r="D14" s="11">
        <f>SUMIFS(Concentrado!E$36:E$563,Concentrado!$A$36:$A$563,"="&amp;$A14,Concentrado!$B$36:$B$563, "=Tabasco")</f>
        <v>65</v>
      </c>
      <c r="E14" s="11">
        <f>SUMIFS(Concentrado!F$36:F$563,Concentrado!$A$36:$A$563,"="&amp;$A14,Concentrado!$B$36:$B$563, "=Tabasco")</f>
        <v>35</v>
      </c>
      <c r="F14" s="11">
        <f>SUMIFS(Concentrado!G$36:G$563,Concentrado!$A$36:$A$563,"="&amp;$A14,Concentrado!$B$36:$B$563, "=Tabasco")</f>
        <v>37673</v>
      </c>
    </row>
    <row r="15" spans="1:6" ht="17.100000000000001" customHeight="1" x14ac:dyDescent="0.25">
      <c r="A15" s="8">
        <v>2021</v>
      </c>
      <c r="B15" s="11">
        <f>SUMIFS(Concentrado!C$36:C$563,Concentrado!$A$36:$A$563,"="&amp;$A15,Concentrado!$B$36:$B$563, "=Tabasco")</f>
        <v>18124</v>
      </c>
      <c r="C15" s="11">
        <f>SUMIFS(Concentrado!D$36:D$563,Concentrado!$A$36:$A$563,"="&amp;$A15,Concentrado!$B$36:$B$563, "=Tabasco")</f>
        <v>17463</v>
      </c>
      <c r="D15" s="11">
        <f>SUMIFS(Concentrado!E$36:E$563,Concentrado!$A$36:$A$563,"="&amp;$A15,Concentrado!$B$36:$B$563, "=Tabasco")</f>
        <v>0</v>
      </c>
      <c r="E15" s="11">
        <f>SUMIFS(Concentrado!F$36:F$563,Concentrado!$A$36:$A$563,"="&amp;$A15,Concentrado!$B$36:$B$563, "=Tabasco")</f>
        <v>0</v>
      </c>
      <c r="F15" s="11">
        <f>SUMIFS(Concentrado!G$36:G$563,Concentrado!$A$36:$A$563,"="&amp;$A15,Concentrado!$B$36:$B$563, "=Tabasco")</f>
        <v>35587</v>
      </c>
    </row>
    <row r="16" spans="1:6" ht="17.100000000000001" customHeight="1" x14ac:dyDescent="0.25">
      <c r="A16" s="8">
        <v>2022</v>
      </c>
      <c r="B16" s="11">
        <f>SUMIFS(Concentrado!C$36:C$563,Concentrado!$A$36:$A$563,"="&amp;$A16,Concentrado!$B$36:$B$563, "=Tabasco")</f>
        <v>17487</v>
      </c>
      <c r="C16" s="11">
        <f>SUMIFS(Concentrado!D$36:D$563,Concentrado!$A$36:$A$563,"="&amp;$A16,Concentrado!$B$36:$B$563, "=Tabasco")</f>
        <v>17020</v>
      </c>
      <c r="D16" s="11">
        <f>SUMIFS(Concentrado!E$36:E$563,Concentrado!$A$36:$A$563,"="&amp;$A16,Concentrado!$B$36:$B$563, "=Tabasco")</f>
        <v>1</v>
      </c>
      <c r="E16" s="11">
        <f>SUMIFS(Concentrado!F$36:F$563,Concentrado!$A$36:$A$563,"="&amp;$A16,Concentrado!$B$36:$B$563, "=Tabasco")</f>
        <v>0</v>
      </c>
      <c r="F16" s="11">
        <f>SUMIFS(Concentrado!G$36:G$563,Concentrado!$A$36:$A$563,"="&amp;$A16,Concentrado!$B$36:$B$563, "=Tabasco")</f>
        <v>34508</v>
      </c>
    </row>
    <row r="17" spans="1:6" ht="17.100000000000001" customHeight="1" x14ac:dyDescent="0.25">
      <c r="A17" s="8">
        <v>2023</v>
      </c>
      <c r="B17" s="11">
        <f>SUMIFS(Concentrado!C$36:C$563,Concentrado!$A$36:$A$563,"="&amp;$A17,Concentrado!$B$36:$B$563, "=Tabasco")</f>
        <v>16602</v>
      </c>
      <c r="C17" s="11">
        <f>SUMIFS(Concentrado!D$36:D$563,Concentrado!$A$36:$A$563,"="&amp;$A17,Concentrado!$B$36:$B$563, "=Tabasco")</f>
        <v>16006</v>
      </c>
      <c r="D17" s="11">
        <f>SUMIFS(Concentrado!E$36:E$563,Concentrado!$A$36:$A$563,"="&amp;$A17,Concentrado!$B$36:$B$563, "=Tabasco")</f>
        <v>6</v>
      </c>
      <c r="E17" s="11">
        <f>SUMIFS(Concentrado!F$36:F$563,Concentrado!$A$36:$A$563,"="&amp;$A17,Concentrado!$B$36:$B$563, "=Tabasco")</f>
        <v>0</v>
      </c>
      <c r="F17" s="11">
        <f>SUMIFS(Concentrado!G$36:G$563,Concentrado!$A$36:$A$563,"="&amp;$A17,Concentrado!$B$36:$B$563, "=Tabasco")</f>
        <v>32614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0" zoomScaleNormal="110" workbookViewId="0"/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7.100000000000001" customHeight="1" x14ac:dyDescent="0.25">
      <c r="A2" s="8">
        <v>2008</v>
      </c>
      <c r="B2" s="11">
        <f>SUMIFS(Concentrado!C$36:C$563,Concentrado!$A$36:$A$563,"="&amp;$A2,Concentrado!$B$36:$B$563, "=Aguascalientes")</f>
        <v>13132</v>
      </c>
      <c r="C2" s="11">
        <f>SUMIFS(Concentrado!D$36:D$563,Concentrado!$A$36:$A$563,"="&amp;$A2,Concentrado!$B$36:$B$563, "=Aguascalientes")</f>
        <v>12483</v>
      </c>
      <c r="D2" s="11">
        <f>SUMIFS(Concentrado!E$36:E$563,Concentrado!$A$36:$A$563,"="&amp;$A2,Concentrado!$B$36:$B$563, "=Aguascalientes")</f>
        <v>168</v>
      </c>
      <c r="E2" s="11">
        <f>SUMIFS(Concentrado!F$36:F$563,Concentrado!$A$36:$A$563,"="&amp;$A2,Concentrado!$B$36:$B$563, "=Aguascalientes")</f>
        <v>0</v>
      </c>
      <c r="F2" s="11">
        <f>SUMIFS(Concentrado!G$36:G$563,Concentrado!$A$36:$A$563,"="&amp;$A2,Concentrado!$B$36:$B$563, "=Aguascalientes")</f>
        <v>25783</v>
      </c>
    </row>
    <row r="3" spans="1:6" ht="17.100000000000001" customHeight="1" x14ac:dyDescent="0.25">
      <c r="A3" s="8">
        <v>2009</v>
      </c>
      <c r="B3" s="11">
        <f>SUMIFS(Concentrado!C$36:C$563,Concentrado!$A$36:$A$563,"="&amp;$A3,Concentrado!$B$36:$B$563, "=Aguascalientes")</f>
        <v>13204</v>
      </c>
      <c r="C3" s="11">
        <f>SUMIFS(Concentrado!D$36:D$563,Concentrado!$A$36:$A$563,"="&amp;$A3,Concentrado!$B$36:$B$563, "=Aguascalientes")</f>
        <v>12789</v>
      </c>
      <c r="D3" s="11">
        <f>SUMIFS(Concentrado!E$36:E$563,Concentrado!$A$36:$A$563,"="&amp;$A3,Concentrado!$B$36:$B$563, "=Aguascalientes")</f>
        <v>72</v>
      </c>
      <c r="E3" s="11">
        <f>SUMIFS(Concentrado!F$36:F$563,Concentrado!$A$36:$A$563,"="&amp;$A3,Concentrado!$B$36:$B$563, "=Aguascalientes")</f>
        <v>0</v>
      </c>
      <c r="F3" s="11">
        <f>SUMIFS(Concentrado!G$36:G$563,Concentrado!$A$36:$A$563,"="&amp;$A3,Concentrado!$B$36:$B$563, "=Aguascalientes")</f>
        <v>26065</v>
      </c>
    </row>
    <row r="4" spans="1:6" ht="17.100000000000001" customHeight="1" x14ac:dyDescent="0.25">
      <c r="A4" s="8">
        <v>2010</v>
      </c>
      <c r="B4" s="11">
        <f>SUMIFS(Concentrado!C$36:C$563,Concentrado!$A$36:$A$563,"="&amp;$A4,Concentrado!$B$36:$B$563, "=Aguascalientes")</f>
        <v>13269</v>
      </c>
      <c r="C4" s="11">
        <f>SUMIFS(Concentrado!D$36:D$563,Concentrado!$A$36:$A$563,"="&amp;$A4,Concentrado!$B$36:$B$563, "=Aguascalientes")</f>
        <v>12516</v>
      </c>
      <c r="D4" s="11">
        <f>SUMIFS(Concentrado!E$36:E$563,Concentrado!$A$36:$A$563,"="&amp;$A4,Concentrado!$B$36:$B$563, "=Aguascalientes")</f>
        <v>45</v>
      </c>
      <c r="E4" s="11">
        <f>SUMIFS(Concentrado!F$36:F$563,Concentrado!$A$36:$A$563,"="&amp;$A4,Concentrado!$B$36:$B$563, "=Aguascalientes")</f>
        <v>0</v>
      </c>
      <c r="F4" s="11">
        <f>SUMIFS(Concentrado!G$36:G$563,Concentrado!$A$36:$A$563,"="&amp;$A4,Concentrado!$B$36:$B$563, "=Aguascalientes")</f>
        <v>25830</v>
      </c>
    </row>
    <row r="5" spans="1:6" ht="17.100000000000001" customHeight="1" x14ac:dyDescent="0.25">
      <c r="A5" s="8">
        <v>2011</v>
      </c>
      <c r="B5" s="11">
        <f>SUMIFS(Concentrado!C$36:C$563,Concentrado!$A$36:$A$563,"="&amp;$A5,Concentrado!$B$36:$B$563, "=Aguascalientes")</f>
        <v>13715</v>
      </c>
      <c r="C5" s="11">
        <f>SUMIFS(Concentrado!D$36:D$563,Concentrado!$A$36:$A$563,"="&amp;$A5,Concentrado!$B$36:$B$563, "=Aguascalientes")</f>
        <v>13268</v>
      </c>
      <c r="D5" s="11">
        <f>SUMIFS(Concentrado!E$36:E$563,Concentrado!$A$36:$A$563,"="&amp;$A5,Concentrado!$B$36:$B$563, "=Aguascalientes")</f>
        <v>0</v>
      </c>
      <c r="E5" s="11">
        <f>SUMIFS(Concentrado!F$36:F$563,Concentrado!$A$36:$A$563,"="&amp;$A5,Concentrado!$B$36:$B$563, "=Aguascalientes")</f>
        <v>0</v>
      </c>
      <c r="F5" s="11">
        <f>SUMIFS(Concentrado!G$36:G$563,Concentrado!$A$36:$A$563,"="&amp;$A5,Concentrado!$B$36:$B$563, "=Aguascalientes")</f>
        <v>26983</v>
      </c>
    </row>
    <row r="6" spans="1:6" ht="17.100000000000001" customHeight="1" x14ac:dyDescent="0.25">
      <c r="A6" s="8">
        <v>2012</v>
      </c>
      <c r="B6" s="11">
        <f>SUMIFS(Concentrado!C$36:C$563,Concentrado!$A$36:$A$563,"="&amp;$A6,Concentrado!$B$36:$B$563, "=Aguascalientes")</f>
        <v>13878</v>
      </c>
      <c r="C6" s="11">
        <f>SUMIFS(Concentrado!D$36:D$563,Concentrado!$A$36:$A$563,"="&amp;$A6,Concentrado!$B$36:$B$563, "=Aguascalientes")</f>
        <v>13400</v>
      </c>
      <c r="D6" s="11">
        <f>SUMIFS(Concentrado!E$36:E$563,Concentrado!$A$36:$A$563,"="&amp;$A6,Concentrado!$B$36:$B$563, "=Aguascalientes")</f>
        <v>2</v>
      </c>
      <c r="E6" s="11">
        <f>SUMIFS(Concentrado!F$36:F$563,Concentrado!$A$36:$A$563,"="&amp;$A6,Concentrado!$B$36:$B$563, "=Aguascalientes")</f>
        <v>0</v>
      </c>
      <c r="F6" s="11">
        <f>SUMIFS(Concentrado!G$36:G$563,Concentrado!$A$36:$A$563,"="&amp;$A6,Concentrado!$B$36:$B$563, "=Aguascalientes")</f>
        <v>27280</v>
      </c>
    </row>
    <row r="7" spans="1:6" ht="17.100000000000001" customHeight="1" x14ac:dyDescent="0.25">
      <c r="A7" s="8">
        <v>2013</v>
      </c>
      <c r="B7" s="11">
        <f>SUMIFS(Concentrado!C$36:C$563,Concentrado!$A$36:$A$563,"="&amp;$A7,Concentrado!$B$36:$B$563, "=Aguascalientes")</f>
        <v>13846</v>
      </c>
      <c r="C7" s="11">
        <f>SUMIFS(Concentrado!D$36:D$563,Concentrado!$A$36:$A$563,"="&amp;$A7,Concentrado!$B$36:$B$563, "=Aguascalientes")</f>
        <v>13353</v>
      </c>
      <c r="D7" s="11">
        <f>SUMIFS(Concentrado!E$36:E$563,Concentrado!$A$36:$A$563,"="&amp;$A7,Concentrado!$B$36:$B$563, "=Aguascalientes")</f>
        <v>1</v>
      </c>
      <c r="E7" s="11">
        <f>SUMIFS(Concentrado!F$36:F$563,Concentrado!$A$36:$A$563,"="&amp;$A7,Concentrado!$B$36:$B$563, "=Aguascalientes")</f>
        <v>0</v>
      </c>
      <c r="F7" s="11">
        <f>SUMIFS(Concentrado!G$36:G$563,Concentrado!$A$36:$A$563,"="&amp;$A7,Concentrado!$B$36:$B$563, "=Aguascalientes")</f>
        <v>27200</v>
      </c>
    </row>
    <row r="8" spans="1:6" ht="17.100000000000001" customHeight="1" x14ac:dyDescent="0.25">
      <c r="A8" s="8">
        <v>2014</v>
      </c>
      <c r="B8" s="11">
        <f>SUMIFS(Concentrado!C$36:C$563,Concentrado!$A$36:$A$563,"="&amp;$A8,Concentrado!$B$36:$B$563, "=Aguascalientes")</f>
        <v>13897</v>
      </c>
      <c r="C8" s="11">
        <f>SUMIFS(Concentrado!D$36:D$563,Concentrado!$A$36:$A$563,"="&amp;$A8,Concentrado!$B$36:$B$563, "=Aguascalientes")</f>
        <v>13310</v>
      </c>
      <c r="D8" s="11">
        <f>SUMIFS(Concentrado!E$36:E$563,Concentrado!$A$36:$A$563,"="&amp;$A8,Concentrado!$B$36:$B$563, "=Aguascalientes")</f>
        <v>0</v>
      </c>
      <c r="E8" s="11">
        <f>SUMIFS(Concentrado!F$36:F$563,Concentrado!$A$36:$A$563,"="&amp;$A8,Concentrado!$B$36:$B$563, "=Aguascalientes")</f>
        <v>0</v>
      </c>
      <c r="F8" s="11">
        <f>SUMIFS(Concentrado!G$36:G$563,Concentrado!$A$36:$A$563,"="&amp;$A8,Concentrado!$B$36:$B$563, "=Aguascalientes")</f>
        <v>27207</v>
      </c>
    </row>
    <row r="9" spans="1:6" ht="17.100000000000001" customHeight="1" x14ac:dyDescent="0.25">
      <c r="A9" s="8">
        <v>2015</v>
      </c>
      <c r="B9" s="11">
        <f>SUMIFS(Concentrado!C$36:C$563,Concentrado!$A$36:$A$563,"="&amp;$A9,Concentrado!$B$36:$B$563, "=Aguascalientes")</f>
        <v>13916</v>
      </c>
      <c r="C9" s="11">
        <f>SUMIFS(Concentrado!D$36:D$563,Concentrado!$A$36:$A$563,"="&amp;$A9,Concentrado!$B$36:$B$563, "=Aguascalientes")</f>
        <v>13186</v>
      </c>
      <c r="D9" s="11">
        <f>SUMIFS(Concentrado!E$36:E$563,Concentrado!$A$36:$A$563,"="&amp;$A9,Concentrado!$B$36:$B$563, "=Aguascalientes")</f>
        <v>2</v>
      </c>
      <c r="E9" s="11">
        <f>SUMIFS(Concentrado!F$36:F$563,Concentrado!$A$36:$A$563,"="&amp;$A9,Concentrado!$B$36:$B$563, "=Aguascalientes")</f>
        <v>0</v>
      </c>
      <c r="F9" s="11">
        <f>SUMIFS(Concentrado!G$36:G$563,Concentrado!$A$36:$A$563,"="&amp;$A9,Concentrado!$B$36:$B$563, "=Aguascalientes")</f>
        <v>27104</v>
      </c>
    </row>
    <row r="10" spans="1:6" ht="17.100000000000001" customHeight="1" x14ac:dyDescent="0.25">
      <c r="A10" s="8">
        <v>2016</v>
      </c>
      <c r="B10" s="11">
        <f>SUMIFS(Concentrado!C$36:C$563,Concentrado!$A$36:$A$563,"="&amp;$A10,Concentrado!$B$36:$B$563, "=Aguascalientes")</f>
        <v>13781</v>
      </c>
      <c r="C10" s="11">
        <f>SUMIFS(Concentrado!D$36:D$563,Concentrado!$A$36:$A$563,"="&amp;$A10,Concentrado!$B$36:$B$563, "=Aguascalientes")</f>
        <v>13238</v>
      </c>
      <c r="D10" s="11">
        <f>SUMIFS(Concentrado!E$36:E$563,Concentrado!$A$36:$A$563,"="&amp;$A10,Concentrado!$B$36:$B$563, "=Aguascalientes")</f>
        <v>1</v>
      </c>
      <c r="E10" s="11">
        <f>SUMIFS(Concentrado!F$36:F$563,Concentrado!$A$36:$A$563,"="&amp;$A10,Concentrado!$B$36:$B$563, "=Aguascalientes")</f>
        <v>0</v>
      </c>
      <c r="F10" s="11">
        <f>SUMIFS(Concentrado!G$36:G$563,Concentrado!$A$36:$A$563,"="&amp;$A10,Concentrado!$B$36:$B$563, "=Aguascalientes")</f>
        <v>27020</v>
      </c>
    </row>
    <row r="11" spans="1:6" ht="17.100000000000001" customHeight="1" x14ac:dyDescent="0.25">
      <c r="A11" s="8">
        <v>2017</v>
      </c>
      <c r="B11" s="11">
        <f>SUMIFS(Concentrado!C$36:C$563,Concentrado!$A$36:$A$563,"="&amp;$A11,Concentrado!$B$36:$B$563, "=Aguascalientes")</f>
        <v>13826</v>
      </c>
      <c r="C11" s="11">
        <f>SUMIFS(Concentrado!D$36:D$563,Concentrado!$A$36:$A$563,"="&amp;$A11,Concentrado!$B$36:$B$563, "=Aguascalientes")</f>
        <v>13323</v>
      </c>
      <c r="D11" s="11">
        <f>SUMIFS(Concentrado!E$36:E$563,Concentrado!$A$36:$A$563,"="&amp;$A11,Concentrado!$B$36:$B$563, "=Aguascalientes")</f>
        <v>0</v>
      </c>
      <c r="E11" s="11">
        <f>SUMIFS(Concentrado!F$36:F$563,Concentrado!$A$36:$A$563,"="&amp;$A11,Concentrado!$B$36:$B$563, "=Aguascalientes")</f>
        <v>0</v>
      </c>
      <c r="F11" s="11">
        <f>SUMIFS(Concentrado!G$36:G$563,Concentrado!$A$36:$A$563,"="&amp;$A11,Concentrado!$B$36:$B$563, "=Aguascalientes")</f>
        <v>27149</v>
      </c>
    </row>
    <row r="12" spans="1:6" ht="17.100000000000001" customHeight="1" x14ac:dyDescent="0.25">
      <c r="A12" s="8">
        <v>2018</v>
      </c>
      <c r="B12" s="11">
        <f>SUMIFS(Concentrado!C$36:C$563,Concentrado!$A$36:$A$563,"="&amp;$A12,Concentrado!$B$36:$B$563, "=Aguascalientes")</f>
        <v>12832</v>
      </c>
      <c r="C12" s="11">
        <f>SUMIFS(Concentrado!D$36:D$563,Concentrado!$A$36:$A$563,"="&amp;$A12,Concentrado!$B$36:$B$563, "=Aguascalientes")</f>
        <v>12565</v>
      </c>
      <c r="D12" s="11">
        <f>SUMIFS(Concentrado!E$36:E$563,Concentrado!$A$36:$A$563,"="&amp;$A12,Concentrado!$B$36:$B$563, "=Aguascalientes")</f>
        <v>1</v>
      </c>
      <c r="E12" s="11">
        <f>SUMIFS(Concentrado!F$36:F$563,Concentrado!$A$36:$A$563,"="&amp;$A12,Concentrado!$B$36:$B$563, "=Aguascalientes")</f>
        <v>0</v>
      </c>
      <c r="F12" s="11">
        <f>SUMIFS(Concentrado!G$36:G$563,Concentrado!$A$36:$A$563,"="&amp;$A12,Concentrado!$B$36:$B$563, "=Aguascalientes")</f>
        <v>25398</v>
      </c>
    </row>
    <row r="13" spans="1:6" ht="17.100000000000001" customHeight="1" x14ac:dyDescent="0.25">
      <c r="A13" s="8">
        <v>2019</v>
      </c>
      <c r="B13" s="11">
        <f>SUMIFS(Concentrado!C$36:C$563,Concentrado!$A$36:$A$563,"="&amp;$A13,Concentrado!$B$36:$B$563, "=Aguascalientes")</f>
        <v>12595</v>
      </c>
      <c r="C13" s="11">
        <f>SUMIFS(Concentrado!D$36:D$563,Concentrado!$A$36:$A$563,"="&amp;$A13,Concentrado!$B$36:$B$563, "=Aguascalientes")</f>
        <v>12095</v>
      </c>
      <c r="D13" s="11">
        <f>SUMIFS(Concentrado!E$36:E$563,Concentrado!$A$36:$A$563,"="&amp;$A13,Concentrado!$B$36:$B$563, "=Aguascalientes")</f>
        <v>0</v>
      </c>
      <c r="E13" s="11">
        <f>SUMIFS(Concentrado!F$36:F$563,Concentrado!$A$36:$A$563,"="&amp;$A13,Concentrado!$B$36:$B$563, "=Aguascalientes")</f>
        <v>0</v>
      </c>
      <c r="F13" s="11">
        <f>SUMIFS(Concentrado!G$36:G$563,Concentrado!$A$36:$A$563,"="&amp;$A13,Concentrado!$B$36:$B$563, "=Aguascalientes")</f>
        <v>24690</v>
      </c>
    </row>
    <row r="14" spans="1:6" ht="17.100000000000001" customHeight="1" x14ac:dyDescent="0.25">
      <c r="A14" s="8">
        <v>2020</v>
      </c>
      <c r="B14" s="11">
        <f>SUMIFS(Concentrado!C$36:C$563,Concentrado!$A$36:$A$563,"="&amp;$A14,Concentrado!$B$36:$B$563, "=Aguascalientes")</f>
        <v>10985</v>
      </c>
      <c r="C14" s="11">
        <f>SUMIFS(Concentrado!D$36:D$563,Concentrado!$A$36:$A$563,"="&amp;$A14,Concentrado!$B$36:$B$563, "=Aguascalientes")</f>
        <v>10460</v>
      </c>
      <c r="D14" s="11">
        <f>SUMIFS(Concentrado!E$36:E$563,Concentrado!$A$36:$A$563,"="&amp;$A14,Concentrado!$B$36:$B$563, "=Aguascalientes")</f>
        <v>9</v>
      </c>
      <c r="E14" s="11">
        <f>SUMIFS(Concentrado!F$36:F$563,Concentrado!$A$36:$A$563,"="&amp;$A14,Concentrado!$B$36:$B$563, "=Aguascalientes")</f>
        <v>2</v>
      </c>
      <c r="F14" s="11">
        <f>SUMIFS(Concentrado!G$36:G$563,Concentrado!$A$36:$A$563,"="&amp;$A14,Concentrado!$B$36:$B$563, "=Aguascalientes")</f>
        <v>21456</v>
      </c>
    </row>
    <row r="15" spans="1:6" ht="17.100000000000001" customHeight="1" x14ac:dyDescent="0.25">
      <c r="A15" s="8">
        <v>2021</v>
      </c>
      <c r="B15" s="11">
        <f>SUMIFS(Concentrado!C$36:C$563,Concentrado!$A$36:$A$563,"="&amp;$A15,Concentrado!$B$36:$B$563, "=Aguascalientes")</f>
        <v>10776</v>
      </c>
      <c r="C15" s="11">
        <f>SUMIFS(Concentrado!D$36:D$563,Concentrado!$A$36:$A$563,"="&amp;$A15,Concentrado!$B$36:$B$563, "=Aguascalientes")</f>
        <v>10261</v>
      </c>
      <c r="D15" s="11">
        <f>SUMIFS(Concentrado!E$36:E$563,Concentrado!$A$36:$A$563,"="&amp;$A15,Concentrado!$B$36:$B$563, "=Aguascalientes")</f>
        <v>13</v>
      </c>
      <c r="E15" s="11">
        <f>SUMIFS(Concentrado!F$36:F$563,Concentrado!$A$36:$A$563,"="&amp;$A15,Concentrado!$B$36:$B$563, "=Aguascalientes")</f>
        <v>0</v>
      </c>
      <c r="F15" s="11">
        <f>SUMIFS(Concentrado!G$36:G$563,Concentrado!$A$36:$A$563,"="&amp;$A15,Concentrado!$B$36:$B$563, "=Aguascalientes")</f>
        <v>21050</v>
      </c>
    </row>
    <row r="16" spans="1:6" ht="17.100000000000001" customHeight="1" x14ac:dyDescent="0.25">
      <c r="A16" s="8">
        <v>2022</v>
      </c>
      <c r="B16" s="11">
        <f>SUMIFS(Concentrado!C$36:C$563,Concentrado!$A$36:$A$563,"="&amp;$A16,Concentrado!$B$36:$B$563, "=Aguascalientes")</f>
        <v>9994</v>
      </c>
      <c r="C16" s="11">
        <f>SUMIFS(Concentrado!D$36:D$563,Concentrado!$A$36:$A$563,"="&amp;$A16,Concentrado!$B$36:$B$563, "=Aguascalientes")</f>
        <v>9676</v>
      </c>
      <c r="D16" s="11">
        <f>SUMIFS(Concentrado!E$36:E$563,Concentrado!$A$36:$A$563,"="&amp;$A16,Concentrado!$B$36:$B$563, "=Aguascalientes")</f>
        <v>30</v>
      </c>
      <c r="E16" s="11">
        <f>SUMIFS(Concentrado!F$36:F$563,Concentrado!$A$36:$A$563,"="&amp;$A16,Concentrado!$B$36:$B$563, "=Aguascalientes")</f>
        <v>1</v>
      </c>
      <c r="F16" s="11">
        <f>SUMIFS(Concentrado!G$36:G$563,Concentrado!$A$36:$A$563,"="&amp;$A16,Concentrado!$B$36:$B$563, "=Aguascalientes")</f>
        <v>19701</v>
      </c>
    </row>
    <row r="17" spans="1:6" ht="17.100000000000001" customHeight="1" x14ac:dyDescent="0.25">
      <c r="A17" s="8">
        <v>2023</v>
      </c>
      <c r="B17" s="11">
        <f>SUMIFS(Concentrado!C$36:C$563,Concentrado!$A$36:$A$563,"="&amp;$A17,Concentrado!$B$36:$B$563, "=Aguascalientes")</f>
        <v>9760</v>
      </c>
      <c r="C17" s="11">
        <f>SUMIFS(Concentrado!D$36:D$563,Concentrado!$A$36:$A$563,"="&amp;$A17,Concentrado!$B$36:$B$563, "=Aguascalientes")</f>
        <v>9197</v>
      </c>
      <c r="D17" s="11">
        <f>SUMIFS(Concentrado!E$36:E$563,Concentrado!$A$36:$A$563,"="&amp;$A17,Concentrado!$B$36:$B$563, "=Aguascalientes")</f>
        <v>5</v>
      </c>
      <c r="E17" s="11">
        <f>SUMIFS(Concentrado!F$36:F$563,Concentrado!$A$36:$A$563,"="&amp;$A17,Concentrado!$B$36:$B$563, "=Aguascalientes")</f>
        <v>0</v>
      </c>
      <c r="F17" s="11">
        <f>SUMIFS(Concentrado!G$36:G$563,Concentrado!$A$36:$A$563,"="&amp;$A17,Concentrado!$B$36:$B$563, "=Aguascalientes")</f>
        <v>18962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0" zoomScaleNormal="110" workbookViewId="0"/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7.100000000000001" customHeight="1" x14ac:dyDescent="0.25">
      <c r="A2" s="8">
        <v>2008</v>
      </c>
      <c r="B2" s="11">
        <f>SUMIFS(Concentrado!C$36:C$563,Concentrado!$A$36:$A$563,"="&amp;$A2,Concentrado!$B$36:$B$563, "=Tamaulipas")</f>
        <v>33818</v>
      </c>
      <c r="C2" s="11">
        <f>SUMIFS(Concentrado!D$36:D$563,Concentrado!$A$36:$A$563,"="&amp;$A2,Concentrado!$B$36:$B$563, "=Tamaulipas")</f>
        <v>32025</v>
      </c>
      <c r="D2" s="11">
        <f>SUMIFS(Concentrado!E$36:E$563,Concentrado!$A$36:$A$563,"="&amp;$A2,Concentrado!$B$36:$B$563, "=Tamaulipas")</f>
        <v>152</v>
      </c>
      <c r="E2" s="11">
        <f>SUMIFS(Concentrado!F$36:F$563,Concentrado!$A$36:$A$563,"="&amp;$A2,Concentrado!$B$36:$B$563, "=Tamaulipas")</f>
        <v>0</v>
      </c>
      <c r="F2" s="11">
        <f>SUMIFS(Concentrado!G$36:G$563,Concentrado!$A$36:$A$563,"="&amp;$A2,Concentrado!$B$36:$B$563, "=Tamaulipas")</f>
        <v>65995</v>
      </c>
    </row>
    <row r="3" spans="1:6" ht="17.100000000000001" customHeight="1" x14ac:dyDescent="0.25">
      <c r="A3" s="8">
        <v>2009</v>
      </c>
      <c r="B3" s="11">
        <f>SUMIFS(Concentrado!C$36:C$563,Concentrado!$A$36:$A$563,"="&amp;$A3,Concentrado!$B$36:$B$563, "=Tamaulipas")</f>
        <v>33374</v>
      </c>
      <c r="C3" s="11">
        <f>SUMIFS(Concentrado!D$36:D$563,Concentrado!$A$36:$A$563,"="&amp;$A3,Concentrado!$B$36:$B$563, "=Tamaulipas")</f>
        <v>32181</v>
      </c>
      <c r="D3" s="11">
        <f>SUMIFS(Concentrado!E$36:E$563,Concentrado!$A$36:$A$563,"="&amp;$A3,Concentrado!$B$36:$B$563, "=Tamaulipas")</f>
        <v>93</v>
      </c>
      <c r="E3" s="11">
        <f>SUMIFS(Concentrado!F$36:F$563,Concentrado!$A$36:$A$563,"="&amp;$A3,Concentrado!$B$36:$B$563, "=Tamaulipas")</f>
        <v>0</v>
      </c>
      <c r="F3" s="11">
        <f>SUMIFS(Concentrado!G$36:G$563,Concentrado!$A$36:$A$563,"="&amp;$A3,Concentrado!$B$36:$B$563, "=Tamaulipas")</f>
        <v>65648</v>
      </c>
    </row>
    <row r="4" spans="1:6" ht="17.100000000000001" customHeight="1" x14ac:dyDescent="0.25">
      <c r="A4" s="8">
        <v>2010</v>
      </c>
      <c r="B4" s="11">
        <f>SUMIFS(Concentrado!C$36:C$563,Concentrado!$A$36:$A$563,"="&amp;$A4,Concentrado!$B$36:$B$563, "=Tamaulipas")</f>
        <v>33167</v>
      </c>
      <c r="C4" s="11">
        <f>SUMIFS(Concentrado!D$36:D$563,Concentrado!$A$36:$A$563,"="&amp;$A4,Concentrado!$B$36:$B$563, "=Tamaulipas")</f>
        <v>31582</v>
      </c>
      <c r="D4" s="11">
        <f>SUMIFS(Concentrado!E$36:E$563,Concentrado!$A$36:$A$563,"="&amp;$A4,Concentrado!$B$36:$B$563, "=Tamaulipas")</f>
        <v>87</v>
      </c>
      <c r="E4" s="11">
        <f>SUMIFS(Concentrado!F$36:F$563,Concentrado!$A$36:$A$563,"="&amp;$A4,Concentrado!$B$36:$B$563, "=Tamaulipas")</f>
        <v>0</v>
      </c>
      <c r="F4" s="11">
        <f>SUMIFS(Concentrado!G$36:G$563,Concentrado!$A$36:$A$563,"="&amp;$A4,Concentrado!$B$36:$B$563, "=Tamaulipas")</f>
        <v>64836</v>
      </c>
    </row>
    <row r="5" spans="1:6" ht="17.100000000000001" customHeight="1" x14ac:dyDescent="0.25">
      <c r="A5" s="8">
        <v>2011</v>
      </c>
      <c r="B5" s="11">
        <f>SUMIFS(Concentrado!C$36:C$563,Concentrado!$A$36:$A$563,"="&amp;$A5,Concentrado!$B$36:$B$563, "=Tamaulipas")</f>
        <v>32483</v>
      </c>
      <c r="C5" s="11">
        <f>SUMIFS(Concentrado!D$36:D$563,Concentrado!$A$36:$A$563,"="&amp;$A5,Concentrado!$B$36:$B$563, "=Tamaulipas")</f>
        <v>30973</v>
      </c>
      <c r="D5" s="11">
        <f>SUMIFS(Concentrado!E$36:E$563,Concentrado!$A$36:$A$563,"="&amp;$A5,Concentrado!$B$36:$B$563, "=Tamaulipas")</f>
        <v>112</v>
      </c>
      <c r="E5" s="11">
        <f>SUMIFS(Concentrado!F$36:F$563,Concentrado!$A$36:$A$563,"="&amp;$A5,Concentrado!$B$36:$B$563, "=Tamaulipas")</f>
        <v>0</v>
      </c>
      <c r="F5" s="11">
        <f>SUMIFS(Concentrado!G$36:G$563,Concentrado!$A$36:$A$563,"="&amp;$A5,Concentrado!$B$36:$B$563, "=Tamaulipas")</f>
        <v>63568</v>
      </c>
    </row>
    <row r="6" spans="1:6" ht="17.100000000000001" customHeight="1" x14ac:dyDescent="0.25">
      <c r="A6" s="8">
        <v>2012</v>
      </c>
      <c r="B6" s="11">
        <f>SUMIFS(Concentrado!C$36:C$563,Concentrado!$A$36:$A$563,"="&amp;$A6,Concentrado!$B$36:$B$563, "=Tamaulipas")</f>
        <v>31228</v>
      </c>
      <c r="C6" s="11">
        <f>SUMIFS(Concentrado!D$36:D$563,Concentrado!$A$36:$A$563,"="&amp;$A6,Concentrado!$B$36:$B$563, "=Tamaulipas")</f>
        <v>30297</v>
      </c>
      <c r="D6" s="11">
        <f>SUMIFS(Concentrado!E$36:E$563,Concentrado!$A$36:$A$563,"="&amp;$A6,Concentrado!$B$36:$B$563, "=Tamaulipas")</f>
        <v>97</v>
      </c>
      <c r="E6" s="11">
        <f>SUMIFS(Concentrado!F$36:F$563,Concentrado!$A$36:$A$563,"="&amp;$A6,Concentrado!$B$36:$B$563, "=Tamaulipas")</f>
        <v>0</v>
      </c>
      <c r="F6" s="11">
        <f>SUMIFS(Concentrado!G$36:G$563,Concentrado!$A$36:$A$563,"="&amp;$A6,Concentrado!$B$36:$B$563, "=Tamaulipas")</f>
        <v>61622</v>
      </c>
    </row>
    <row r="7" spans="1:6" ht="17.100000000000001" customHeight="1" x14ac:dyDescent="0.25">
      <c r="A7" s="8">
        <v>2013</v>
      </c>
      <c r="B7" s="11">
        <f>SUMIFS(Concentrado!C$36:C$563,Concentrado!$A$36:$A$563,"="&amp;$A7,Concentrado!$B$36:$B$563, "=Tamaulipas")</f>
        <v>30645</v>
      </c>
      <c r="C7" s="11">
        <f>SUMIFS(Concentrado!D$36:D$563,Concentrado!$A$36:$A$563,"="&amp;$A7,Concentrado!$B$36:$B$563, "=Tamaulipas")</f>
        <v>29216</v>
      </c>
      <c r="D7" s="11">
        <f>SUMIFS(Concentrado!E$36:E$563,Concentrado!$A$36:$A$563,"="&amp;$A7,Concentrado!$B$36:$B$563, "=Tamaulipas")</f>
        <v>59</v>
      </c>
      <c r="E7" s="11">
        <f>SUMIFS(Concentrado!F$36:F$563,Concentrado!$A$36:$A$563,"="&amp;$A7,Concentrado!$B$36:$B$563, "=Tamaulipas")</f>
        <v>0</v>
      </c>
      <c r="F7" s="11">
        <f>SUMIFS(Concentrado!G$36:G$563,Concentrado!$A$36:$A$563,"="&amp;$A7,Concentrado!$B$36:$B$563, "=Tamaulipas")</f>
        <v>59920</v>
      </c>
    </row>
    <row r="8" spans="1:6" ht="17.100000000000001" customHeight="1" x14ac:dyDescent="0.25">
      <c r="A8" s="8">
        <v>2014</v>
      </c>
      <c r="B8" s="11">
        <f>SUMIFS(Concentrado!C$36:C$563,Concentrado!$A$36:$A$563,"="&amp;$A8,Concentrado!$B$36:$B$563, "=Tamaulipas")</f>
        <v>30416</v>
      </c>
      <c r="C8" s="11">
        <f>SUMIFS(Concentrado!D$36:D$563,Concentrado!$A$36:$A$563,"="&amp;$A8,Concentrado!$B$36:$B$563, "=Tamaulipas")</f>
        <v>29226</v>
      </c>
      <c r="D8" s="11">
        <f>SUMIFS(Concentrado!E$36:E$563,Concentrado!$A$36:$A$563,"="&amp;$A8,Concentrado!$B$36:$B$563, "=Tamaulipas")</f>
        <v>32</v>
      </c>
      <c r="E8" s="11">
        <f>SUMIFS(Concentrado!F$36:F$563,Concentrado!$A$36:$A$563,"="&amp;$A8,Concentrado!$B$36:$B$563, "=Tamaulipas")</f>
        <v>0</v>
      </c>
      <c r="F8" s="11">
        <f>SUMIFS(Concentrado!G$36:G$563,Concentrado!$A$36:$A$563,"="&amp;$A8,Concentrado!$B$36:$B$563, "=Tamaulipas")</f>
        <v>59674</v>
      </c>
    </row>
    <row r="9" spans="1:6" ht="17.100000000000001" customHeight="1" x14ac:dyDescent="0.25">
      <c r="A9" s="8">
        <v>2015</v>
      </c>
      <c r="B9" s="11">
        <f>SUMIFS(Concentrado!C$36:C$563,Concentrado!$A$36:$A$563,"="&amp;$A9,Concentrado!$B$36:$B$563, "=Tamaulipas")</f>
        <v>30234</v>
      </c>
      <c r="C9" s="11">
        <f>SUMIFS(Concentrado!D$36:D$563,Concentrado!$A$36:$A$563,"="&amp;$A9,Concentrado!$B$36:$B$563, "=Tamaulipas")</f>
        <v>29100</v>
      </c>
      <c r="D9" s="11">
        <f>SUMIFS(Concentrado!E$36:E$563,Concentrado!$A$36:$A$563,"="&amp;$A9,Concentrado!$B$36:$B$563, "=Tamaulipas")</f>
        <v>18</v>
      </c>
      <c r="E9" s="11">
        <f>SUMIFS(Concentrado!F$36:F$563,Concentrado!$A$36:$A$563,"="&amp;$A9,Concentrado!$B$36:$B$563, "=Tamaulipas")</f>
        <v>0</v>
      </c>
      <c r="F9" s="11">
        <f>SUMIFS(Concentrado!G$36:G$563,Concentrado!$A$36:$A$563,"="&amp;$A9,Concentrado!$B$36:$B$563, "=Tamaulipas")</f>
        <v>59352</v>
      </c>
    </row>
    <row r="10" spans="1:6" ht="17.100000000000001" customHeight="1" x14ac:dyDescent="0.25">
      <c r="A10" s="8">
        <v>2016</v>
      </c>
      <c r="B10" s="11">
        <f>SUMIFS(Concentrado!C$36:C$563,Concentrado!$A$36:$A$563,"="&amp;$A10,Concentrado!$B$36:$B$563, "=Tamaulipas")</f>
        <v>29039</v>
      </c>
      <c r="C10" s="11">
        <f>SUMIFS(Concentrado!D$36:D$563,Concentrado!$A$36:$A$563,"="&amp;$A10,Concentrado!$B$36:$B$563, "=Tamaulipas")</f>
        <v>28162</v>
      </c>
      <c r="D10" s="11">
        <f>SUMIFS(Concentrado!E$36:E$563,Concentrado!$A$36:$A$563,"="&amp;$A10,Concentrado!$B$36:$B$563, "=Tamaulipas")</f>
        <v>34</v>
      </c>
      <c r="E10" s="11">
        <f>SUMIFS(Concentrado!F$36:F$563,Concentrado!$A$36:$A$563,"="&amp;$A10,Concentrado!$B$36:$B$563, "=Tamaulipas")</f>
        <v>0</v>
      </c>
      <c r="F10" s="11">
        <f>SUMIFS(Concentrado!G$36:G$563,Concentrado!$A$36:$A$563,"="&amp;$A10,Concentrado!$B$36:$B$563, "=Tamaulipas")</f>
        <v>57235</v>
      </c>
    </row>
    <row r="11" spans="1:6" ht="17.100000000000001" customHeight="1" x14ac:dyDescent="0.25">
      <c r="A11" s="8">
        <v>2017</v>
      </c>
      <c r="B11" s="11">
        <f>SUMIFS(Concentrado!C$36:C$563,Concentrado!$A$36:$A$563,"="&amp;$A11,Concentrado!$B$36:$B$563, "=Tamaulipas")</f>
        <v>27981</v>
      </c>
      <c r="C11" s="11">
        <f>SUMIFS(Concentrado!D$36:D$563,Concentrado!$A$36:$A$563,"="&amp;$A11,Concentrado!$B$36:$B$563, "=Tamaulipas")</f>
        <v>27631</v>
      </c>
      <c r="D11" s="11">
        <f>SUMIFS(Concentrado!E$36:E$563,Concentrado!$A$36:$A$563,"="&amp;$A11,Concentrado!$B$36:$B$563, "=Tamaulipas")</f>
        <v>16</v>
      </c>
      <c r="E11" s="11">
        <f>SUMIFS(Concentrado!F$36:F$563,Concentrado!$A$36:$A$563,"="&amp;$A11,Concentrado!$B$36:$B$563, "=Tamaulipas")</f>
        <v>0</v>
      </c>
      <c r="F11" s="11">
        <f>SUMIFS(Concentrado!G$36:G$563,Concentrado!$A$36:$A$563,"="&amp;$A11,Concentrado!$B$36:$B$563, "=Tamaulipas")</f>
        <v>55628</v>
      </c>
    </row>
    <row r="12" spans="1:6" ht="17.100000000000001" customHeight="1" x14ac:dyDescent="0.25">
      <c r="A12" s="8">
        <v>2018</v>
      </c>
      <c r="B12" s="11">
        <f>SUMIFS(Concentrado!C$36:C$563,Concentrado!$A$36:$A$563,"="&amp;$A12,Concentrado!$B$36:$B$563, "=Tamaulipas")</f>
        <v>27268</v>
      </c>
      <c r="C12" s="11">
        <f>SUMIFS(Concentrado!D$36:D$563,Concentrado!$A$36:$A$563,"="&amp;$A12,Concentrado!$B$36:$B$563, "=Tamaulipas")</f>
        <v>26363</v>
      </c>
      <c r="D12" s="11">
        <f>SUMIFS(Concentrado!E$36:E$563,Concentrado!$A$36:$A$563,"="&amp;$A12,Concentrado!$B$36:$B$563, "=Tamaulipas")</f>
        <v>18</v>
      </c>
      <c r="E12" s="11">
        <f>SUMIFS(Concentrado!F$36:F$563,Concentrado!$A$36:$A$563,"="&amp;$A12,Concentrado!$B$36:$B$563, "=Tamaulipas")</f>
        <v>0</v>
      </c>
      <c r="F12" s="11">
        <f>SUMIFS(Concentrado!G$36:G$563,Concentrado!$A$36:$A$563,"="&amp;$A12,Concentrado!$B$36:$B$563, "=Tamaulipas")</f>
        <v>53649</v>
      </c>
    </row>
    <row r="13" spans="1:6" ht="17.100000000000001" customHeight="1" x14ac:dyDescent="0.25">
      <c r="A13" s="8">
        <v>2019</v>
      </c>
      <c r="B13" s="11">
        <f>SUMIFS(Concentrado!C$36:C$563,Concentrado!$A$36:$A$563,"="&amp;$A13,Concentrado!$B$36:$B$563, "=Tamaulipas")</f>
        <v>26279</v>
      </c>
      <c r="C13" s="11">
        <f>SUMIFS(Concentrado!D$36:D$563,Concentrado!$A$36:$A$563,"="&amp;$A13,Concentrado!$B$36:$B$563, "=Tamaulipas")</f>
        <v>25424</v>
      </c>
      <c r="D13" s="11">
        <f>SUMIFS(Concentrado!E$36:E$563,Concentrado!$A$36:$A$563,"="&amp;$A13,Concentrado!$B$36:$B$563, "=Tamaulipas")</f>
        <v>28</v>
      </c>
      <c r="E13" s="11">
        <f>SUMIFS(Concentrado!F$36:F$563,Concentrado!$A$36:$A$563,"="&amp;$A13,Concentrado!$B$36:$B$563, "=Tamaulipas")</f>
        <v>0</v>
      </c>
      <c r="F13" s="11">
        <f>SUMIFS(Concentrado!G$36:G$563,Concentrado!$A$36:$A$563,"="&amp;$A13,Concentrado!$B$36:$B$563, "=Tamaulipas")</f>
        <v>51731</v>
      </c>
    </row>
    <row r="14" spans="1:6" ht="17.100000000000001" customHeight="1" x14ac:dyDescent="0.25">
      <c r="A14" s="8">
        <v>2020</v>
      </c>
      <c r="B14" s="11">
        <f>SUMIFS(Concentrado!C$36:C$563,Concentrado!$A$36:$A$563,"="&amp;$A14,Concentrado!$B$36:$B$563, "=Tamaulipas")</f>
        <v>25166</v>
      </c>
      <c r="C14" s="11">
        <f>SUMIFS(Concentrado!D$36:D$563,Concentrado!$A$36:$A$563,"="&amp;$A14,Concentrado!$B$36:$B$563, "=Tamaulipas")</f>
        <v>24229</v>
      </c>
      <c r="D14" s="11">
        <f>SUMIFS(Concentrado!E$36:E$563,Concentrado!$A$36:$A$563,"="&amp;$A14,Concentrado!$B$36:$B$563, "=Tamaulipas")</f>
        <v>20</v>
      </c>
      <c r="E14" s="11">
        <f>SUMIFS(Concentrado!F$36:F$563,Concentrado!$A$36:$A$563,"="&amp;$A14,Concentrado!$B$36:$B$563, "=Tamaulipas")</f>
        <v>8</v>
      </c>
      <c r="F14" s="11">
        <f>SUMIFS(Concentrado!G$36:G$563,Concentrado!$A$36:$A$563,"="&amp;$A14,Concentrado!$B$36:$B$563, "=Tamaulipas")</f>
        <v>49423</v>
      </c>
    </row>
    <row r="15" spans="1:6" ht="17.100000000000001" customHeight="1" x14ac:dyDescent="0.25">
      <c r="A15" s="8">
        <v>2021</v>
      </c>
      <c r="B15" s="11">
        <f>SUMIFS(Concentrado!C$36:C$563,Concentrado!$A$36:$A$563,"="&amp;$A15,Concentrado!$B$36:$B$563, "=Tamaulipas")</f>
        <v>22520</v>
      </c>
      <c r="C15" s="11">
        <f>SUMIFS(Concentrado!D$36:D$563,Concentrado!$A$36:$A$563,"="&amp;$A15,Concentrado!$B$36:$B$563, "=Tamaulipas")</f>
        <v>21598</v>
      </c>
      <c r="D15" s="11">
        <f>SUMIFS(Concentrado!E$36:E$563,Concentrado!$A$36:$A$563,"="&amp;$A15,Concentrado!$B$36:$B$563, "=Tamaulipas")</f>
        <v>54</v>
      </c>
      <c r="E15" s="11">
        <f>SUMIFS(Concentrado!F$36:F$563,Concentrado!$A$36:$A$563,"="&amp;$A15,Concentrado!$B$36:$B$563, "=Tamaulipas")</f>
        <v>0</v>
      </c>
      <c r="F15" s="11">
        <f>SUMIFS(Concentrado!G$36:G$563,Concentrado!$A$36:$A$563,"="&amp;$A15,Concentrado!$B$36:$B$563, "=Tamaulipas")</f>
        <v>44172</v>
      </c>
    </row>
    <row r="16" spans="1:6" ht="17.100000000000001" customHeight="1" x14ac:dyDescent="0.25">
      <c r="A16" s="8">
        <v>2022</v>
      </c>
      <c r="B16" s="11">
        <f>SUMIFS(Concentrado!C$36:C$563,Concentrado!$A$36:$A$563,"="&amp;$A16,Concentrado!$B$36:$B$563, "=Tamaulipas")</f>
        <v>22018</v>
      </c>
      <c r="C16" s="11">
        <f>SUMIFS(Concentrado!D$36:D$563,Concentrado!$A$36:$A$563,"="&amp;$A16,Concentrado!$B$36:$B$563, "=Tamaulipas")</f>
        <v>21305</v>
      </c>
      <c r="D16" s="11">
        <f>SUMIFS(Concentrado!E$36:E$563,Concentrado!$A$36:$A$563,"="&amp;$A16,Concentrado!$B$36:$B$563, "=Tamaulipas")</f>
        <v>24</v>
      </c>
      <c r="E16" s="11">
        <f>SUMIFS(Concentrado!F$36:F$563,Concentrado!$A$36:$A$563,"="&amp;$A16,Concentrado!$B$36:$B$563, "=Tamaulipas")</f>
        <v>0</v>
      </c>
      <c r="F16" s="11">
        <f>SUMIFS(Concentrado!G$36:G$563,Concentrado!$A$36:$A$563,"="&amp;$A16,Concentrado!$B$36:$B$563, "=Tamaulipas")</f>
        <v>43347</v>
      </c>
    </row>
    <row r="17" spans="1:6" ht="17.100000000000001" customHeight="1" x14ac:dyDescent="0.25">
      <c r="A17" s="8">
        <v>2023</v>
      </c>
      <c r="B17" s="11">
        <f>SUMIFS(Concentrado!C$36:C$563,Concentrado!$A$36:$A$563,"="&amp;$A17,Concentrado!$B$36:$B$563, "=Tamaulipas")</f>
        <v>20691</v>
      </c>
      <c r="C17" s="11">
        <f>SUMIFS(Concentrado!D$36:D$563,Concentrado!$A$36:$A$563,"="&amp;$A17,Concentrado!$B$36:$B$563, "=Tamaulipas")</f>
        <v>20080</v>
      </c>
      <c r="D17" s="11">
        <f>SUMIFS(Concentrado!E$36:E$563,Concentrado!$A$36:$A$563,"="&amp;$A17,Concentrado!$B$36:$B$563, "=Tamaulipas")</f>
        <v>9</v>
      </c>
      <c r="E17" s="11">
        <f>SUMIFS(Concentrado!F$36:F$563,Concentrado!$A$36:$A$563,"="&amp;$A17,Concentrado!$B$36:$B$563, "=Tamaulipas")</f>
        <v>0</v>
      </c>
      <c r="F17" s="11">
        <f>SUMIFS(Concentrado!G$36:G$563,Concentrado!$A$36:$A$563,"="&amp;$A17,Concentrado!$B$36:$B$563, "=Tamaulipas")</f>
        <v>40780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0" zoomScaleNormal="110" workbookViewId="0"/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7.100000000000001" customHeight="1" x14ac:dyDescent="0.25">
      <c r="A2" s="8">
        <v>2008</v>
      </c>
      <c r="B2" s="11">
        <f>SUMIFS(Concentrado!C$36:C$563,Concentrado!$A$36:$A$563,"="&amp;$A2,Concentrado!$B$36:$B$563, "=Tlaxcala")</f>
        <v>12329</v>
      </c>
      <c r="C2" s="11">
        <f>SUMIFS(Concentrado!D$36:D$563,Concentrado!$A$36:$A$563,"="&amp;$A2,Concentrado!$B$36:$B$563, "=Tlaxcala")</f>
        <v>11940</v>
      </c>
      <c r="D2" s="11">
        <f>SUMIFS(Concentrado!E$36:E$563,Concentrado!$A$36:$A$563,"="&amp;$A2,Concentrado!$B$36:$B$563, "=Tlaxcala")</f>
        <v>16</v>
      </c>
      <c r="E2" s="11">
        <f>SUMIFS(Concentrado!F$36:F$563,Concentrado!$A$36:$A$563,"="&amp;$A2,Concentrado!$B$36:$B$563, "=Tlaxcala")</f>
        <v>0</v>
      </c>
      <c r="F2" s="11">
        <f>SUMIFS(Concentrado!G$36:G$563,Concentrado!$A$36:$A$563,"="&amp;$A2,Concentrado!$B$36:$B$563, "=Tlaxcala")</f>
        <v>24285</v>
      </c>
    </row>
    <row r="3" spans="1:6" ht="17.100000000000001" customHeight="1" x14ac:dyDescent="0.25">
      <c r="A3" s="8">
        <v>2009</v>
      </c>
      <c r="B3" s="11">
        <f>SUMIFS(Concentrado!C$36:C$563,Concentrado!$A$36:$A$563,"="&amp;$A3,Concentrado!$B$36:$B$563, "=Tlaxcala")</f>
        <v>12679</v>
      </c>
      <c r="C3" s="11">
        <f>SUMIFS(Concentrado!D$36:D$563,Concentrado!$A$36:$A$563,"="&amp;$A3,Concentrado!$B$36:$B$563, "=Tlaxcala")</f>
        <v>12014</v>
      </c>
      <c r="D3" s="11">
        <f>SUMIFS(Concentrado!E$36:E$563,Concentrado!$A$36:$A$563,"="&amp;$A3,Concentrado!$B$36:$B$563, "=Tlaxcala")</f>
        <v>0</v>
      </c>
      <c r="E3" s="11">
        <f>SUMIFS(Concentrado!F$36:F$563,Concentrado!$A$36:$A$563,"="&amp;$A3,Concentrado!$B$36:$B$563, "=Tlaxcala")</f>
        <v>0</v>
      </c>
      <c r="F3" s="11">
        <f>SUMIFS(Concentrado!G$36:G$563,Concentrado!$A$36:$A$563,"="&amp;$A3,Concentrado!$B$36:$B$563, "=Tlaxcala")</f>
        <v>24693</v>
      </c>
    </row>
    <row r="4" spans="1:6" ht="17.100000000000001" customHeight="1" x14ac:dyDescent="0.25">
      <c r="A4" s="8">
        <v>2010</v>
      </c>
      <c r="B4" s="11">
        <f>SUMIFS(Concentrado!C$36:C$563,Concentrado!$A$36:$A$563,"="&amp;$A4,Concentrado!$B$36:$B$563, "=Tlaxcala")</f>
        <v>12326</v>
      </c>
      <c r="C4" s="11">
        <f>SUMIFS(Concentrado!D$36:D$563,Concentrado!$A$36:$A$563,"="&amp;$A4,Concentrado!$B$36:$B$563, "=Tlaxcala")</f>
        <v>11962</v>
      </c>
      <c r="D4" s="11">
        <f>SUMIFS(Concentrado!E$36:E$563,Concentrado!$A$36:$A$563,"="&amp;$A4,Concentrado!$B$36:$B$563, "=Tlaxcala")</f>
        <v>0</v>
      </c>
      <c r="E4" s="11">
        <f>SUMIFS(Concentrado!F$36:F$563,Concentrado!$A$36:$A$563,"="&amp;$A4,Concentrado!$B$36:$B$563, "=Tlaxcala")</f>
        <v>0</v>
      </c>
      <c r="F4" s="11">
        <f>SUMIFS(Concentrado!G$36:G$563,Concentrado!$A$36:$A$563,"="&amp;$A4,Concentrado!$B$36:$B$563, "=Tlaxcala")</f>
        <v>24288</v>
      </c>
    </row>
    <row r="5" spans="1:6" ht="17.100000000000001" customHeight="1" x14ac:dyDescent="0.25">
      <c r="A5" s="8">
        <v>2011</v>
      </c>
      <c r="B5" s="11">
        <f>SUMIFS(Concentrado!C$36:C$563,Concentrado!$A$36:$A$563,"="&amp;$A5,Concentrado!$B$36:$B$563, "=Tlaxcala")</f>
        <v>13119</v>
      </c>
      <c r="C5" s="11">
        <f>SUMIFS(Concentrado!D$36:D$563,Concentrado!$A$36:$A$563,"="&amp;$A5,Concentrado!$B$36:$B$563, "=Tlaxcala")</f>
        <v>12524</v>
      </c>
      <c r="D5" s="11">
        <f>SUMIFS(Concentrado!E$36:E$563,Concentrado!$A$36:$A$563,"="&amp;$A5,Concentrado!$B$36:$B$563, "=Tlaxcala")</f>
        <v>2</v>
      </c>
      <c r="E5" s="11">
        <f>SUMIFS(Concentrado!F$36:F$563,Concentrado!$A$36:$A$563,"="&amp;$A5,Concentrado!$B$36:$B$563, "=Tlaxcala")</f>
        <v>0</v>
      </c>
      <c r="F5" s="11">
        <f>SUMIFS(Concentrado!G$36:G$563,Concentrado!$A$36:$A$563,"="&amp;$A5,Concentrado!$B$36:$B$563, "=Tlaxcala")</f>
        <v>25645</v>
      </c>
    </row>
    <row r="6" spans="1:6" ht="17.100000000000001" customHeight="1" x14ac:dyDescent="0.25">
      <c r="A6" s="8">
        <v>2012</v>
      </c>
      <c r="B6" s="11">
        <f>SUMIFS(Concentrado!C$36:C$563,Concentrado!$A$36:$A$563,"="&amp;$A6,Concentrado!$B$36:$B$563, "=Tlaxcala")</f>
        <v>13654</v>
      </c>
      <c r="C6" s="11">
        <f>SUMIFS(Concentrado!D$36:D$563,Concentrado!$A$36:$A$563,"="&amp;$A6,Concentrado!$B$36:$B$563, "=Tlaxcala")</f>
        <v>13259</v>
      </c>
      <c r="D6" s="11">
        <f>SUMIFS(Concentrado!E$36:E$563,Concentrado!$A$36:$A$563,"="&amp;$A6,Concentrado!$B$36:$B$563, "=Tlaxcala")</f>
        <v>5</v>
      </c>
      <c r="E6" s="11">
        <f>SUMIFS(Concentrado!F$36:F$563,Concentrado!$A$36:$A$563,"="&amp;$A6,Concentrado!$B$36:$B$563, "=Tlaxcala")</f>
        <v>0</v>
      </c>
      <c r="F6" s="11">
        <f>SUMIFS(Concentrado!G$36:G$563,Concentrado!$A$36:$A$563,"="&amp;$A6,Concentrado!$B$36:$B$563, "=Tlaxcala")</f>
        <v>26918</v>
      </c>
    </row>
    <row r="7" spans="1:6" ht="17.100000000000001" customHeight="1" x14ac:dyDescent="0.25">
      <c r="A7" s="8">
        <v>2013</v>
      </c>
      <c r="B7" s="11">
        <f>SUMIFS(Concentrado!C$36:C$563,Concentrado!$A$36:$A$563,"="&amp;$A7,Concentrado!$B$36:$B$563, "=Tlaxcala")</f>
        <v>13210</v>
      </c>
      <c r="C7" s="11">
        <f>SUMIFS(Concentrado!D$36:D$563,Concentrado!$A$36:$A$563,"="&amp;$A7,Concentrado!$B$36:$B$563, "=Tlaxcala")</f>
        <v>12693</v>
      </c>
      <c r="D7" s="11">
        <f>SUMIFS(Concentrado!E$36:E$563,Concentrado!$A$36:$A$563,"="&amp;$A7,Concentrado!$B$36:$B$563, "=Tlaxcala")</f>
        <v>0</v>
      </c>
      <c r="E7" s="11">
        <f>SUMIFS(Concentrado!F$36:F$563,Concentrado!$A$36:$A$563,"="&amp;$A7,Concentrado!$B$36:$B$563, "=Tlaxcala")</f>
        <v>0</v>
      </c>
      <c r="F7" s="11">
        <f>SUMIFS(Concentrado!G$36:G$563,Concentrado!$A$36:$A$563,"="&amp;$A7,Concentrado!$B$36:$B$563, "=Tlaxcala")</f>
        <v>25903</v>
      </c>
    </row>
    <row r="8" spans="1:6" ht="17.100000000000001" customHeight="1" x14ac:dyDescent="0.25">
      <c r="A8" s="8">
        <v>2014</v>
      </c>
      <c r="B8" s="11">
        <f>SUMIFS(Concentrado!C$36:C$563,Concentrado!$A$36:$A$563,"="&amp;$A8,Concentrado!$B$36:$B$563, "=Tlaxcala")</f>
        <v>12787</v>
      </c>
      <c r="C8" s="11">
        <f>SUMIFS(Concentrado!D$36:D$563,Concentrado!$A$36:$A$563,"="&amp;$A8,Concentrado!$B$36:$B$563, "=Tlaxcala")</f>
        <v>12521</v>
      </c>
      <c r="D8" s="11">
        <f>SUMIFS(Concentrado!E$36:E$563,Concentrado!$A$36:$A$563,"="&amp;$A8,Concentrado!$B$36:$B$563, "=Tlaxcala")</f>
        <v>1</v>
      </c>
      <c r="E8" s="11">
        <f>SUMIFS(Concentrado!F$36:F$563,Concentrado!$A$36:$A$563,"="&amp;$A8,Concentrado!$B$36:$B$563, "=Tlaxcala")</f>
        <v>0</v>
      </c>
      <c r="F8" s="11">
        <f>SUMIFS(Concentrado!G$36:G$563,Concentrado!$A$36:$A$563,"="&amp;$A8,Concentrado!$B$36:$B$563, "=Tlaxcala")</f>
        <v>25309</v>
      </c>
    </row>
    <row r="9" spans="1:6" ht="17.100000000000001" customHeight="1" x14ac:dyDescent="0.25">
      <c r="A9" s="8">
        <v>2015</v>
      </c>
      <c r="B9" s="11">
        <f>SUMIFS(Concentrado!C$36:C$563,Concentrado!$A$36:$A$563,"="&amp;$A9,Concentrado!$B$36:$B$563, "=Tlaxcala")</f>
        <v>12589</v>
      </c>
      <c r="C9" s="11">
        <f>SUMIFS(Concentrado!D$36:D$563,Concentrado!$A$36:$A$563,"="&amp;$A9,Concentrado!$B$36:$B$563, "=Tlaxcala")</f>
        <v>12306</v>
      </c>
      <c r="D9" s="11">
        <f>SUMIFS(Concentrado!E$36:E$563,Concentrado!$A$36:$A$563,"="&amp;$A9,Concentrado!$B$36:$B$563, "=Tlaxcala")</f>
        <v>0</v>
      </c>
      <c r="E9" s="11">
        <f>SUMIFS(Concentrado!F$36:F$563,Concentrado!$A$36:$A$563,"="&amp;$A9,Concentrado!$B$36:$B$563, "=Tlaxcala")</f>
        <v>0</v>
      </c>
      <c r="F9" s="11">
        <f>SUMIFS(Concentrado!G$36:G$563,Concentrado!$A$36:$A$563,"="&amp;$A9,Concentrado!$B$36:$B$563, "=Tlaxcala")</f>
        <v>24895</v>
      </c>
    </row>
    <row r="10" spans="1:6" ht="17.100000000000001" customHeight="1" x14ac:dyDescent="0.25">
      <c r="A10" s="8">
        <v>2016</v>
      </c>
      <c r="B10" s="11">
        <f>SUMIFS(Concentrado!C$36:C$563,Concentrado!$A$36:$A$563,"="&amp;$A10,Concentrado!$B$36:$B$563, "=Tlaxcala")</f>
        <v>12299</v>
      </c>
      <c r="C10" s="11">
        <f>SUMIFS(Concentrado!D$36:D$563,Concentrado!$A$36:$A$563,"="&amp;$A10,Concentrado!$B$36:$B$563, "=Tlaxcala")</f>
        <v>11865</v>
      </c>
      <c r="D10" s="11">
        <f>SUMIFS(Concentrado!E$36:E$563,Concentrado!$A$36:$A$563,"="&amp;$A10,Concentrado!$B$36:$B$563, "=Tlaxcala")</f>
        <v>0</v>
      </c>
      <c r="E10" s="11">
        <f>SUMIFS(Concentrado!F$36:F$563,Concentrado!$A$36:$A$563,"="&amp;$A10,Concentrado!$B$36:$B$563, "=Tlaxcala")</f>
        <v>0</v>
      </c>
      <c r="F10" s="11">
        <f>SUMIFS(Concentrado!G$36:G$563,Concentrado!$A$36:$A$563,"="&amp;$A10,Concentrado!$B$36:$B$563, "=Tlaxcala")</f>
        <v>24164</v>
      </c>
    </row>
    <row r="11" spans="1:6" ht="17.100000000000001" customHeight="1" x14ac:dyDescent="0.25">
      <c r="A11" s="8">
        <v>2017</v>
      </c>
      <c r="B11" s="11">
        <f>SUMIFS(Concentrado!C$36:C$563,Concentrado!$A$36:$A$563,"="&amp;$A11,Concentrado!$B$36:$B$563, "=Tlaxcala")</f>
        <v>12218</v>
      </c>
      <c r="C11" s="11">
        <f>SUMIFS(Concentrado!D$36:D$563,Concentrado!$A$36:$A$563,"="&amp;$A11,Concentrado!$B$36:$B$563, "=Tlaxcala")</f>
        <v>12111</v>
      </c>
      <c r="D11" s="11">
        <f>SUMIFS(Concentrado!E$36:E$563,Concentrado!$A$36:$A$563,"="&amp;$A11,Concentrado!$B$36:$B$563, "=Tlaxcala")</f>
        <v>0</v>
      </c>
      <c r="E11" s="11">
        <f>SUMIFS(Concentrado!F$36:F$563,Concentrado!$A$36:$A$563,"="&amp;$A11,Concentrado!$B$36:$B$563, "=Tlaxcala")</f>
        <v>0</v>
      </c>
      <c r="F11" s="11">
        <f>SUMIFS(Concentrado!G$36:G$563,Concentrado!$A$36:$A$563,"="&amp;$A11,Concentrado!$B$36:$B$563, "=Tlaxcala")</f>
        <v>24329</v>
      </c>
    </row>
    <row r="12" spans="1:6" ht="17.100000000000001" customHeight="1" x14ac:dyDescent="0.25">
      <c r="A12" s="8">
        <v>2018</v>
      </c>
      <c r="B12" s="11">
        <f>SUMIFS(Concentrado!C$36:C$563,Concentrado!$A$36:$A$563,"="&amp;$A12,Concentrado!$B$36:$B$563, "=Tlaxcala")</f>
        <v>11927</v>
      </c>
      <c r="C12" s="11">
        <f>SUMIFS(Concentrado!D$36:D$563,Concentrado!$A$36:$A$563,"="&amp;$A12,Concentrado!$B$36:$B$563, "=Tlaxcala")</f>
        <v>11772</v>
      </c>
      <c r="D12" s="11">
        <f>SUMIFS(Concentrado!E$36:E$563,Concentrado!$A$36:$A$563,"="&amp;$A12,Concentrado!$B$36:$B$563, "=Tlaxcala")</f>
        <v>1</v>
      </c>
      <c r="E12" s="11">
        <f>SUMIFS(Concentrado!F$36:F$563,Concentrado!$A$36:$A$563,"="&amp;$A12,Concentrado!$B$36:$B$563, "=Tlaxcala")</f>
        <v>0</v>
      </c>
      <c r="F12" s="11">
        <f>SUMIFS(Concentrado!G$36:G$563,Concentrado!$A$36:$A$563,"="&amp;$A12,Concentrado!$B$36:$B$563, "=Tlaxcala")</f>
        <v>23700</v>
      </c>
    </row>
    <row r="13" spans="1:6" ht="17.100000000000001" customHeight="1" x14ac:dyDescent="0.25">
      <c r="A13" s="8">
        <v>2019</v>
      </c>
      <c r="B13" s="11">
        <f>SUMIFS(Concentrado!C$36:C$563,Concentrado!$A$36:$A$563,"="&amp;$A13,Concentrado!$B$36:$B$563, "=Tlaxcala")</f>
        <v>11346</v>
      </c>
      <c r="C13" s="11">
        <f>SUMIFS(Concentrado!D$36:D$563,Concentrado!$A$36:$A$563,"="&amp;$A13,Concentrado!$B$36:$B$563, "=Tlaxcala")</f>
        <v>11023</v>
      </c>
      <c r="D13" s="11">
        <f>SUMIFS(Concentrado!E$36:E$563,Concentrado!$A$36:$A$563,"="&amp;$A13,Concentrado!$B$36:$B$563, "=Tlaxcala")</f>
        <v>0</v>
      </c>
      <c r="E13" s="11">
        <f>SUMIFS(Concentrado!F$36:F$563,Concentrado!$A$36:$A$563,"="&amp;$A13,Concentrado!$B$36:$B$563, "=Tlaxcala")</f>
        <v>0</v>
      </c>
      <c r="F13" s="11">
        <f>SUMIFS(Concentrado!G$36:G$563,Concentrado!$A$36:$A$563,"="&amp;$A13,Concentrado!$B$36:$B$563, "=Tlaxcala")</f>
        <v>22369</v>
      </c>
    </row>
    <row r="14" spans="1:6" ht="17.100000000000001" customHeight="1" x14ac:dyDescent="0.25">
      <c r="A14" s="8">
        <v>2020</v>
      </c>
      <c r="B14" s="11">
        <f>SUMIFS(Concentrado!C$36:C$563,Concentrado!$A$36:$A$563,"="&amp;$A14,Concentrado!$B$36:$B$563, "=Tlaxcala")</f>
        <v>10567</v>
      </c>
      <c r="C14" s="11">
        <f>SUMIFS(Concentrado!D$36:D$563,Concentrado!$A$36:$A$563,"="&amp;$A14,Concentrado!$B$36:$B$563, "=Tlaxcala")</f>
        <v>10213</v>
      </c>
      <c r="D14" s="11">
        <f>SUMIFS(Concentrado!E$36:E$563,Concentrado!$A$36:$A$563,"="&amp;$A14,Concentrado!$B$36:$B$563, "=Tlaxcala")</f>
        <v>0</v>
      </c>
      <c r="E14" s="11">
        <f>SUMIFS(Concentrado!F$36:F$563,Concentrado!$A$36:$A$563,"="&amp;$A14,Concentrado!$B$36:$B$563, "=Tlaxcala")</f>
        <v>0</v>
      </c>
      <c r="F14" s="11">
        <f>SUMIFS(Concentrado!G$36:G$563,Concentrado!$A$36:$A$563,"="&amp;$A14,Concentrado!$B$36:$B$563, "=Tlaxcala")</f>
        <v>20780</v>
      </c>
    </row>
    <row r="15" spans="1:6" ht="17.100000000000001" customHeight="1" x14ac:dyDescent="0.25">
      <c r="A15" s="8">
        <v>2021</v>
      </c>
      <c r="B15" s="11">
        <f>SUMIFS(Concentrado!C$36:C$563,Concentrado!$A$36:$A$563,"="&amp;$A15,Concentrado!$B$36:$B$563, "=Tlaxcala")</f>
        <v>9689</v>
      </c>
      <c r="C15" s="11">
        <f>SUMIFS(Concentrado!D$36:D$563,Concentrado!$A$36:$A$563,"="&amp;$A15,Concentrado!$B$36:$B$563, "=Tlaxcala")</f>
        <v>9415</v>
      </c>
      <c r="D15" s="11">
        <f>SUMIFS(Concentrado!E$36:E$563,Concentrado!$A$36:$A$563,"="&amp;$A15,Concentrado!$B$36:$B$563, "=Tlaxcala")</f>
        <v>1</v>
      </c>
      <c r="E15" s="11">
        <f>SUMIFS(Concentrado!F$36:F$563,Concentrado!$A$36:$A$563,"="&amp;$A15,Concentrado!$B$36:$B$563, "=Tlaxcala")</f>
        <v>0</v>
      </c>
      <c r="F15" s="11">
        <f>SUMIFS(Concentrado!G$36:G$563,Concentrado!$A$36:$A$563,"="&amp;$A15,Concentrado!$B$36:$B$563, "=Tlaxcala")</f>
        <v>19105</v>
      </c>
    </row>
    <row r="16" spans="1:6" ht="17.100000000000001" customHeight="1" x14ac:dyDescent="0.25">
      <c r="A16" s="8">
        <v>2022</v>
      </c>
      <c r="B16" s="11">
        <f>SUMIFS(Concentrado!C$36:C$563,Concentrado!$A$36:$A$563,"="&amp;$A16,Concentrado!$B$36:$B$563, "=Tlaxcala")</f>
        <v>9998</v>
      </c>
      <c r="C16" s="11">
        <f>SUMIFS(Concentrado!D$36:D$563,Concentrado!$A$36:$A$563,"="&amp;$A16,Concentrado!$B$36:$B$563, "=Tlaxcala")</f>
        <v>9574</v>
      </c>
      <c r="D16" s="11">
        <f>SUMIFS(Concentrado!E$36:E$563,Concentrado!$A$36:$A$563,"="&amp;$A16,Concentrado!$B$36:$B$563, "=Tlaxcala")</f>
        <v>2</v>
      </c>
      <c r="E16" s="11">
        <f>SUMIFS(Concentrado!F$36:F$563,Concentrado!$A$36:$A$563,"="&amp;$A16,Concentrado!$B$36:$B$563, "=Tlaxcala")</f>
        <v>0</v>
      </c>
      <c r="F16" s="11">
        <f>SUMIFS(Concentrado!G$36:G$563,Concentrado!$A$36:$A$563,"="&amp;$A16,Concentrado!$B$36:$B$563, "=Tlaxcala")</f>
        <v>19574</v>
      </c>
    </row>
    <row r="17" spans="1:6" ht="17.100000000000001" customHeight="1" x14ac:dyDescent="0.25">
      <c r="A17" s="8">
        <v>2023</v>
      </c>
      <c r="B17" s="11">
        <f>SUMIFS(Concentrado!C$36:C$563,Concentrado!$A$36:$A$563,"="&amp;$A17,Concentrado!$B$36:$B$563, "=Tlaxcala")</f>
        <v>9353</v>
      </c>
      <c r="C17" s="11">
        <f>SUMIFS(Concentrado!D$36:D$563,Concentrado!$A$36:$A$563,"="&amp;$A17,Concentrado!$B$36:$B$563, "=Tlaxcala")</f>
        <v>9032</v>
      </c>
      <c r="D17" s="11">
        <f>SUMIFS(Concentrado!E$36:E$563,Concentrado!$A$36:$A$563,"="&amp;$A17,Concentrado!$B$36:$B$563, "=Tlaxcala")</f>
        <v>2</v>
      </c>
      <c r="E17" s="11">
        <f>SUMIFS(Concentrado!F$36:F$563,Concentrado!$A$36:$A$563,"="&amp;$A17,Concentrado!$B$36:$B$563, "=Tlaxcala")</f>
        <v>0</v>
      </c>
      <c r="F17" s="11">
        <f>SUMIFS(Concentrado!G$36:G$563,Concentrado!$A$36:$A$563,"="&amp;$A17,Concentrado!$B$36:$B$563, "=Tlaxcala")</f>
        <v>18387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0" zoomScaleNormal="110" workbookViewId="0"/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7.100000000000001" customHeight="1" x14ac:dyDescent="0.25">
      <c r="A2" s="8">
        <v>2008</v>
      </c>
      <c r="B2" s="11">
        <f>SUMIFS(Concentrado!C$36:C$563,Concentrado!$A$36:$A$563,"="&amp;$A2,Concentrado!$B$36:$B$563, "=Veracruz")</f>
        <v>54798</v>
      </c>
      <c r="C2" s="11">
        <f>SUMIFS(Concentrado!D$36:D$563,Concentrado!$A$36:$A$563,"="&amp;$A2,Concentrado!$B$36:$B$563, "=Veracruz")</f>
        <v>52665</v>
      </c>
      <c r="D2" s="11">
        <f>SUMIFS(Concentrado!E$36:E$563,Concentrado!$A$36:$A$563,"="&amp;$A2,Concentrado!$B$36:$B$563, "=Veracruz")</f>
        <v>111</v>
      </c>
      <c r="E2" s="11">
        <f>SUMIFS(Concentrado!F$36:F$563,Concentrado!$A$36:$A$563,"="&amp;$A2,Concentrado!$B$36:$B$563, "=Veracruz")</f>
        <v>0</v>
      </c>
      <c r="F2" s="11">
        <f>SUMIFS(Concentrado!G$36:G$563,Concentrado!$A$36:$A$563,"="&amp;$A2,Concentrado!$B$36:$B$563, "=Veracruz")</f>
        <v>107574</v>
      </c>
    </row>
    <row r="3" spans="1:6" ht="17.100000000000001" customHeight="1" x14ac:dyDescent="0.25">
      <c r="A3" s="8">
        <v>2009</v>
      </c>
      <c r="B3" s="11">
        <f>SUMIFS(Concentrado!C$36:C$563,Concentrado!$A$36:$A$563,"="&amp;$A3,Concentrado!$B$36:$B$563, "=Veracruz")</f>
        <v>59538</v>
      </c>
      <c r="C3" s="11">
        <f>SUMIFS(Concentrado!D$36:D$563,Concentrado!$A$36:$A$563,"="&amp;$A3,Concentrado!$B$36:$B$563, "=Veracruz")</f>
        <v>56928</v>
      </c>
      <c r="D3" s="11">
        <f>SUMIFS(Concentrado!E$36:E$563,Concentrado!$A$36:$A$563,"="&amp;$A3,Concentrado!$B$36:$B$563, "=Veracruz")</f>
        <v>125</v>
      </c>
      <c r="E3" s="11">
        <f>SUMIFS(Concentrado!F$36:F$563,Concentrado!$A$36:$A$563,"="&amp;$A3,Concentrado!$B$36:$B$563, "=Veracruz")</f>
        <v>0</v>
      </c>
      <c r="F3" s="11">
        <f>SUMIFS(Concentrado!G$36:G$563,Concentrado!$A$36:$A$563,"="&amp;$A3,Concentrado!$B$36:$B$563, "=Veracruz")</f>
        <v>116591</v>
      </c>
    </row>
    <row r="4" spans="1:6" ht="17.100000000000001" customHeight="1" x14ac:dyDescent="0.25">
      <c r="A4" s="8">
        <v>2010</v>
      </c>
      <c r="B4" s="11">
        <f>SUMIFS(Concentrado!C$36:C$563,Concentrado!$A$36:$A$563,"="&amp;$A4,Concentrado!$B$36:$B$563, "=Veracruz")</f>
        <v>60120</v>
      </c>
      <c r="C4" s="11">
        <f>SUMIFS(Concentrado!D$36:D$563,Concentrado!$A$36:$A$563,"="&amp;$A4,Concentrado!$B$36:$B$563, "=Veracruz")</f>
        <v>57861</v>
      </c>
      <c r="D4" s="11">
        <f>SUMIFS(Concentrado!E$36:E$563,Concentrado!$A$36:$A$563,"="&amp;$A4,Concentrado!$B$36:$B$563, "=Veracruz")</f>
        <v>183</v>
      </c>
      <c r="E4" s="11">
        <f>SUMIFS(Concentrado!F$36:F$563,Concentrado!$A$36:$A$563,"="&amp;$A4,Concentrado!$B$36:$B$563, "=Veracruz")</f>
        <v>0</v>
      </c>
      <c r="F4" s="11">
        <f>SUMIFS(Concentrado!G$36:G$563,Concentrado!$A$36:$A$563,"="&amp;$A4,Concentrado!$B$36:$B$563, "=Veracruz")</f>
        <v>118164</v>
      </c>
    </row>
    <row r="5" spans="1:6" ht="17.100000000000001" customHeight="1" x14ac:dyDescent="0.25">
      <c r="A5" s="8">
        <v>2011</v>
      </c>
      <c r="B5" s="11">
        <f>SUMIFS(Concentrado!C$36:C$563,Concentrado!$A$36:$A$563,"="&amp;$A5,Concentrado!$B$36:$B$563, "=Veracruz")</f>
        <v>65646</v>
      </c>
      <c r="C5" s="11">
        <f>SUMIFS(Concentrado!D$36:D$563,Concentrado!$A$36:$A$563,"="&amp;$A5,Concentrado!$B$36:$B$563, "=Veracruz")</f>
        <v>62164</v>
      </c>
      <c r="D5" s="11">
        <f>SUMIFS(Concentrado!E$36:E$563,Concentrado!$A$36:$A$563,"="&amp;$A5,Concentrado!$B$36:$B$563, "=Veracruz")</f>
        <v>267</v>
      </c>
      <c r="E5" s="11">
        <f>SUMIFS(Concentrado!F$36:F$563,Concentrado!$A$36:$A$563,"="&amp;$A5,Concentrado!$B$36:$B$563, "=Veracruz")</f>
        <v>0</v>
      </c>
      <c r="F5" s="11">
        <f>SUMIFS(Concentrado!G$36:G$563,Concentrado!$A$36:$A$563,"="&amp;$A5,Concentrado!$B$36:$B$563, "=Veracruz")</f>
        <v>128077</v>
      </c>
    </row>
    <row r="6" spans="1:6" ht="17.100000000000001" customHeight="1" x14ac:dyDescent="0.25">
      <c r="A6" s="8">
        <v>2012</v>
      </c>
      <c r="B6" s="11">
        <f>SUMIFS(Concentrado!C$36:C$563,Concentrado!$A$36:$A$563,"="&amp;$A6,Concentrado!$B$36:$B$563, "=Veracruz")</f>
        <v>68827</v>
      </c>
      <c r="C6" s="11">
        <f>SUMIFS(Concentrado!D$36:D$563,Concentrado!$A$36:$A$563,"="&amp;$A6,Concentrado!$B$36:$B$563, "=Veracruz")</f>
        <v>66016</v>
      </c>
      <c r="D6" s="11">
        <f>SUMIFS(Concentrado!E$36:E$563,Concentrado!$A$36:$A$563,"="&amp;$A6,Concentrado!$B$36:$B$563, "=Veracruz")</f>
        <v>234</v>
      </c>
      <c r="E6" s="11">
        <f>SUMIFS(Concentrado!F$36:F$563,Concentrado!$A$36:$A$563,"="&amp;$A6,Concentrado!$B$36:$B$563, "=Veracruz")</f>
        <v>0</v>
      </c>
      <c r="F6" s="11">
        <f>SUMIFS(Concentrado!G$36:G$563,Concentrado!$A$36:$A$563,"="&amp;$A6,Concentrado!$B$36:$B$563, "=Veracruz")</f>
        <v>135077</v>
      </c>
    </row>
    <row r="7" spans="1:6" ht="17.100000000000001" customHeight="1" x14ac:dyDescent="0.25">
      <c r="A7" s="8">
        <v>2013</v>
      </c>
      <c r="B7" s="11">
        <f>SUMIFS(Concentrado!C$36:C$563,Concentrado!$A$36:$A$563,"="&amp;$A7,Concentrado!$B$36:$B$563, "=Veracruz")</f>
        <v>70366</v>
      </c>
      <c r="C7" s="11">
        <f>SUMIFS(Concentrado!D$36:D$563,Concentrado!$A$36:$A$563,"="&amp;$A7,Concentrado!$B$36:$B$563, "=Veracruz")</f>
        <v>67331</v>
      </c>
      <c r="D7" s="11">
        <f>SUMIFS(Concentrado!E$36:E$563,Concentrado!$A$36:$A$563,"="&amp;$A7,Concentrado!$B$36:$B$563, "=Veracruz")</f>
        <v>247</v>
      </c>
      <c r="E7" s="11">
        <f>SUMIFS(Concentrado!F$36:F$563,Concentrado!$A$36:$A$563,"="&amp;$A7,Concentrado!$B$36:$B$563, "=Veracruz")</f>
        <v>0</v>
      </c>
      <c r="F7" s="11">
        <f>SUMIFS(Concentrado!G$36:G$563,Concentrado!$A$36:$A$563,"="&amp;$A7,Concentrado!$B$36:$B$563, "=Veracruz")</f>
        <v>137944</v>
      </c>
    </row>
    <row r="8" spans="1:6" ht="17.100000000000001" customHeight="1" x14ac:dyDescent="0.25">
      <c r="A8" s="8">
        <v>2014</v>
      </c>
      <c r="B8" s="11">
        <f>SUMIFS(Concentrado!C$36:C$563,Concentrado!$A$36:$A$563,"="&amp;$A8,Concentrado!$B$36:$B$563, "=Veracruz")</f>
        <v>69207</v>
      </c>
      <c r="C8" s="11">
        <f>SUMIFS(Concentrado!D$36:D$563,Concentrado!$A$36:$A$563,"="&amp;$A8,Concentrado!$B$36:$B$563, "=Veracruz")</f>
        <v>66433</v>
      </c>
      <c r="D8" s="11">
        <f>SUMIFS(Concentrado!E$36:E$563,Concentrado!$A$36:$A$563,"="&amp;$A8,Concentrado!$B$36:$B$563, "=Veracruz")</f>
        <v>160</v>
      </c>
      <c r="E8" s="11">
        <f>SUMIFS(Concentrado!F$36:F$563,Concentrado!$A$36:$A$563,"="&amp;$A8,Concentrado!$B$36:$B$563, "=Veracruz")</f>
        <v>0</v>
      </c>
      <c r="F8" s="11">
        <f>SUMIFS(Concentrado!G$36:G$563,Concentrado!$A$36:$A$563,"="&amp;$A8,Concentrado!$B$36:$B$563, "=Veracruz")</f>
        <v>135800</v>
      </c>
    </row>
    <row r="9" spans="1:6" ht="17.100000000000001" customHeight="1" x14ac:dyDescent="0.25">
      <c r="A9" s="8">
        <v>2015</v>
      </c>
      <c r="B9" s="11">
        <f>SUMIFS(Concentrado!C$36:C$563,Concentrado!$A$36:$A$563,"="&amp;$A9,Concentrado!$B$36:$B$563, "=Veracruz")</f>
        <v>66710</v>
      </c>
      <c r="C9" s="11">
        <f>SUMIFS(Concentrado!D$36:D$563,Concentrado!$A$36:$A$563,"="&amp;$A9,Concentrado!$B$36:$B$563, "=Veracruz")</f>
        <v>63818</v>
      </c>
      <c r="D9" s="11">
        <f>SUMIFS(Concentrado!E$36:E$563,Concentrado!$A$36:$A$563,"="&amp;$A9,Concentrado!$B$36:$B$563, "=Veracruz")</f>
        <v>208</v>
      </c>
      <c r="E9" s="11">
        <f>SUMIFS(Concentrado!F$36:F$563,Concentrado!$A$36:$A$563,"="&amp;$A9,Concentrado!$B$36:$B$563, "=Veracruz")</f>
        <v>0</v>
      </c>
      <c r="F9" s="11">
        <f>SUMIFS(Concentrado!G$36:G$563,Concentrado!$A$36:$A$563,"="&amp;$A9,Concentrado!$B$36:$B$563, "=Veracruz")</f>
        <v>130736</v>
      </c>
    </row>
    <row r="10" spans="1:6" ht="17.100000000000001" customHeight="1" x14ac:dyDescent="0.25">
      <c r="A10" s="8">
        <v>2016</v>
      </c>
      <c r="B10" s="11">
        <f>SUMIFS(Concentrado!C$36:C$563,Concentrado!$A$36:$A$563,"="&amp;$A10,Concentrado!$B$36:$B$563, "=Veracruz")</f>
        <v>61971</v>
      </c>
      <c r="C10" s="11">
        <f>SUMIFS(Concentrado!D$36:D$563,Concentrado!$A$36:$A$563,"="&amp;$A10,Concentrado!$B$36:$B$563, "=Veracruz")</f>
        <v>59806</v>
      </c>
      <c r="D10" s="11">
        <f>SUMIFS(Concentrado!E$36:E$563,Concentrado!$A$36:$A$563,"="&amp;$A10,Concentrado!$B$36:$B$563, "=Veracruz")</f>
        <v>192</v>
      </c>
      <c r="E10" s="11">
        <f>SUMIFS(Concentrado!F$36:F$563,Concentrado!$A$36:$A$563,"="&amp;$A10,Concentrado!$B$36:$B$563, "=Veracruz")</f>
        <v>0</v>
      </c>
      <c r="F10" s="11">
        <f>SUMIFS(Concentrado!G$36:G$563,Concentrado!$A$36:$A$563,"="&amp;$A10,Concentrado!$B$36:$B$563, "=Veracruz")</f>
        <v>121969</v>
      </c>
    </row>
    <row r="11" spans="1:6" ht="17.100000000000001" customHeight="1" x14ac:dyDescent="0.25">
      <c r="A11" s="8">
        <v>2017</v>
      </c>
      <c r="B11" s="11">
        <f>SUMIFS(Concentrado!C$36:C$563,Concentrado!$A$36:$A$563,"="&amp;$A11,Concentrado!$B$36:$B$563, "=Veracruz")</f>
        <v>59784</v>
      </c>
      <c r="C11" s="11">
        <f>SUMIFS(Concentrado!D$36:D$563,Concentrado!$A$36:$A$563,"="&amp;$A11,Concentrado!$B$36:$B$563, "=Veracruz")</f>
        <v>57575</v>
      </c>
      <c r="D11" s="11">
        <f>SUMIFS(Concentrado!E$36:E$563,Concentrado!$A$36:$A$563,"="&amp;$A11,Concentrado!$B$36:$B$563, "=Veracruz")</f>
        <v>139</v>
      </c>
      <c r="E11" s="11">
        <f>SUMIFS(Concentrado!F$36:F$563,Concentrado!$A$36:$A$563,"="&amp;$A11,Concentrado!$B$36:$B$563, "=Veracruz")</f>
        <v>0</v>
      </c>
      <c r="F11" s="11">
        <f>SUMIFS(Concentrado!G$36:G$563,Concentrado!$A$36:$A$563,"="&amp;$A11,Concentrado!$B$36:$B$563, "=Veracruz")</f>
        <v>117498</v>
      </c>
    </row>
    <row r="12" spans="1:6" ht="17.100000000000001" customHeight="1" x14ac:dyDescent="0.25">
      <c r="A12" s="8">
        <v>2018</v>
      </c>
      <c r="B12" s="11">
        <f>SUMIFS(Concentrado!C$36:C$563,Concentrado!$A$36:$A$563,"="&amp;$A12,Concentrado!$B$36:$B$563, "=Veracruz")</f>
        <v>57468</v>
      </c>
      <c r="C12" s="11">
        <f>SUMIFS(Concentrado!D$36:D$563,Concentrado!$A$36:$A$563,"="&amp;$A12,Concentrado!$B$36:$B$563, "=Veracruz")</f>
        <v>55835</v>
      </c>
      <c r="D12" s="11">
        <f>SUMIFS(Concentrado!E$36:E$563,Concentrado!$A$36:$A$563,"="&amp;$A12,Concentrado!$B$36:$B$563, "=Veracruz")</f>
        <v>99</v>
      </c>
      <c r="E12" s="11">
        <f>SUMIFS(Concentrado!F$36:F$563,Concentrado!$A$36:$A$563,"="&amp;$A12,Concentrado!$B$36:$B$563, "=Veracruz")</f>
        <v>0</v>
      </c>
      <c r="F12" s="11">
        <f>SUMIFS(Concentrado!G$36:G$563,Concentrado!$A$36:$A$563,"="&amp;$A12,Concentrado!$B$36:$B$563, "=Veracruz")</f>
        <v>113402</v>
      </c>
    </row>
    <row r="13" spans="1:6" ht="17.100000000000001" customHeight="1" x14ac:dyDescent="0.25">
      <c r="A13" s="8">
        <v>2019</v>
      </c>
      <c r="B13" s="11">
        <f>SUMIFS(Concentrado!C$36:C$563,Concentrado!$A$36:$A$563,"="&amp;$A13,Concentrado!$B$36:$B$563, "=Veracruz")</f>
        <v>53264</v>
      </c>
      <c r="C13" s="11">
        <f>SUMIFS(Concentrado!D$36:D$563,Concentrado!$A$36:$A$563,"="&amp;$A13,Concentrado!$B$36:$B$563, "=Veracruz")</f>
        <v>51727</v>
      </c>
      <c r="D13" s="11">
        <f>SUMIFS(Concentrado!E$36:E$563,Concentrado!$A$36:$A$563,"="&amp;$A13,Concentrado!$B$36:$B$563, "=Veracruz")</f>
        <v>112</v>
      </c>
      <c r="E13" s="11">
        <f>SUMIFS(Concentrado!F$36:F$563,Concentrado!$A$36:$A$563,"="&amp;$A13,Concentrado!$B$36:$B$563, "=Veracruz")</f>
        <v>0</v>
      </c>
      <c r="F13" s="11">
        <f>SUMIFS(Concentrado!G$36:G$563,Concentrado!$A$36:$A$563,"="&amp;$A13,Concentrado!$B$36:$B$563, "=Veracruz")</f>
        <v>105103</v>
      </c>
    </row>
    <row r="14" spans="1:6" ht="17.100000000000001" customHeight="1" x14ac:dyDescent="0.25">
      <c r="A14" s="8">
        <v>2020</v>
      </c>
      <c r="B14" s="11">
        <f>SUMIFS(Concentrado!C$36:C$563,Concentrado!$A$36:$A$563,"="&amp;$A14,Concentrado!$B$36:$B$563, "=Veracruz")</f>
        <v>50186</v>
      </c>
      <c r="C14" s="11">
        <f>SUMIFS(Concentrado!D$36:D$563,Concentrado!$A$36:$A$563,"="&amp;$A14,Concentrado!$B$36:$B$563, "=Veracruz")</f>
        <v>48668</v>
      </c>
      <c r="D14" s="11">
        <f>SUMIFS(Concentrado!E$36:E$563,Concentrado!$A$36:$A$563,"="&amp;$A14,Concentrado!$B$36:$B$563, "=Veracruz")</f>
        <v>30</v>
      </c>
      <c r="E14" s="11">
        <f>SUMIFS(Concentrado!F$36:F$563,Concentrado!$A$36:$A$563,"="&amp;$A14,Concentrado!$B$36:$B$563, "=Veracruz")</f>
        <v>36</v>
      </c>
      <c r="F14" s="11">
        <f>SUMIFS(Concentrado!G$36:G$563,Concentrado!$A$36:$A$563,"="&amp;$A14,Concentrado!$B$36:$B$563, "=Veracruz")</f>
        <v>98920</v>
      </c>
    </row>
    <row r="15" spans="1:6" ht="17.100000000000001" customHeight="1" x14ac:dyDescent="0.25">
      <c r="A15" s="8">
        <v>2021</v>
      </c>
      <c r="B15" s="11">
        <f>SUMIFS(Concentrado!C$36:C$563,Concentrado!$A$36:$A$563,"="&amp;$A15,Concentrado!$B$36:$B$563, "=Veracruz")</f>
        <v>48368</v>
      </c>
      <c r="C15" s="11">
        <f>SUMIFS(Concentrado!D$36:D$563,Concentrado!$A$36:$A$563,"="&amp;$A15,Concentrado!$B$36:$B$563, "=Veracruz")</f>
        <v>46397</v>
      </c>
      <c r="D15" s="11">
        <f>SUMIFS(Concentrado!E$36:E$563,Concentrado!$A$36:$A$563,"="&amp;$A15,Concentrado!$B$36:$B$563, "=Veracruz")</f>
        <v>28</v>
      </c>
      <c r="E15" s="11">
        <f>SUMIFS(Concentrado!F$36:F$563,Concentrado!$A$36:$A$563,"="&amp;$A15,Concentrado!$B$36:$B$563, "=Veracruz")</f>
        <v>0</v>
      </c>
      <c r="F15" s="11">
        <f>SUMIFS(Concentrado!G$36:G$563,Concentrado!$A$36:$A$563,"="&amp;$A15,Concentrado!$B$36:$B$563, "=Veracruz")</f>
        <v>94793</v>
      </c>
    </row>
    <row r="16" spans="1:6" ht="17.100000000000001" customHeight="1" x14ac:dyDescent="0.25">
      <c r="A16" s="8">
        <v>2022</v>
      </c>
      <c r="B16" s="11">
        <f>SUMIFS(Concentrado!C$36:C$563,Concentrado!$A$36:$A$563,"="&amp;$A16,Concentrado!$B$36:$B$563, "=Veracruz")</f>
        <v>47549</v>
      </c>
      <c r="C16" s="11">
        <f>SUMIFS(Concentrado!D$36:D$563,Concentrado!$A$36:$A$563,"="&amp;$A16,Concentrado!$B$36:$B$563, "=Veracruz")</f>
        <v>45770</v>
      </c>
      <c r="D16" s="11">
        <f>SUMIFS(Concentrado!E$36:E$563,Concentrado!$A$36:$A$563,"="&amp;$A16,Concentrado!$B$36:$B$563, "=Veracruz")</f>
        <v>35</v>
      </c>
      <c r="E16" s="11">
        <f>SUMIFS(Concentrado!F$36:F$563,Concentrado!$A$36:$A$563,"="&amp;$A16,Concentrado!$B$36:$B$563, "=Veracruz")</f>
        <v>0</v>
      </c>
      <c r="F16" s="11">
        <f>SUMIFS(Concentrado!G$36:G$563,Concentrado!$A$36:$A$563,"="&amp;$A16,Concentrado!$B$36:$B$563, "=Veracruz")</f>
        <v>93354</v>
      </c>
    </row>
    <row r="17" spans="1:6" ht="17.100000000000001" customHeight="1" x14ac:dyDescent="0.25">
      <c r="A17" s="8">
        <v>2023</v>
      </c>
      <c r="B17" s="11">
        <f>SUMIFS(Concentrado!C$36:C$563,Concentrado!$A$36:$A$563,"="&amp;$A17,Concentrado!$B$36:$B$563, "=Veracruz")</f>
        <v>44480</v>
      </c>
      <c r="C17" s="11">
        <f>SUMIFS(Concentrado!D$36:D$563,Concentrado!$A$36:$A$563,"="&amp;$A17,Concentrado!$B$36:$B$563, "=Veracruz")</f>
        <v>42640</v>
      </c>
      <c r="D17" s="11">
        <f>SUMIFS(Concentrado!E$36:E$563,Concentrado!$A$36:$A$563,"="&amp;$A17,Concentrado!$B$36:$B$563, "=Veracruz")</f>
        <v>19</v>
      </c>
      <c r="E17" s="11">
        <f>SUMIFS(Concentrado!F$36:F$563,Concentrado!$A$36:$A$563,"="&amp;$A17,Concentrado!$B$36:$B$563, "=Veracruz")</f>
        <v>0</v>
      </c>
      <c r="F17" s="11">
        <f>SUMIFS(Concentrado!G$36:G$563,Concentrado!$A$36:$A$563,"="&amp;$A17,Concentrado!$B$36:$B$563, "=Veracruz")</f>
        <v>87139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0" zoomScaleNormal="110" workbookViewId="0"/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7.100000000000001" customHeight="1" x14ac:dyDescent="0.25">
      <c r="A2" s="8">
        <v>2008</v>
      </c>
      <c r="B2" s="11">
        <f>SUMIFS(Concentrado!C$36:C$563,Concentrado!$A$36:$A$563,"="&amp;$A2,Concentrado!$B$36:$B$563, "=Yucatán")</f>
        <v>16816</v>
      </c>
      <c r="C2" s="11">
        <f>SUMIFS(Concentrado!D$36:D$563,Concentrado!$A$36:$A$563,"="&amp;$A2,Concentrado!$B$36:$B$563, "=Yucatán")</f>
        <v>16370</v>
      </c>
      <c r="D2" s="11">
        <f>SUMIFS(Concentrado!E$36:E$563,Concentrado!$A$36:$A$563,"="&amp;$A2,Concentrado!$B$36:$B$563, "=Yucatán")</f>
        <v>25</v>
      </c>
      <c r="E2" s="11">
        <f>SUMIFS(Concentrado!F$36:F$563,Concentrado!$A$36:$A$563,"="&amp;$A2,Concentrado!$B$36:$B$563, "=Yucatán")</f>
        <v>0</v>
      </c>
      <c r="F2" s="11">
        <f>SUMIFS(Concentrado!G$36:G$563,Concentrado!$A$36:$A$563,"="&amp;$A2,Concentrado!$B$36:$B$563, "=Yucatán")</f>
        <v>33211</v>
      </c>
    </row>
    <row r="3" spans="1:6" ht="17.100000000000001" customHeight="1" x14ac:dyDescent="0.25">
      <c r="A3" s="8">
        <v>2009</v>
      </c>
      <c r="B3" s="11">
        <f>SUMIFS(Concentrado!C$36:C$563,Concentrado!$A$36:$A$563,"="&amp;$A3,Concentrado!$B$36:$B$563, "=Yucatán")</f>
        <v>17740</v>
      </c>
      <c r="C3" s="11">
        <f>SUMIFS(Concentrado!D$36:D$563,Concentrado!$A$36:$A$563,"="&amp;$A3,Concentrado!$B$36:$B$563, "=Yucatán")</f>
        <v>17094</v>
      </c>
      <c r="D3" s="11">
        <f>SUMIFS(Concentrado!E$36:E$563,Concentrado!$A$36:$A$563,"="&amp;$A3,Concentrado!$B$36:$B$563, "=Yucatán")</f>
        <v>29</v>
      </c>
      <c r="E3" s="11">
        <f>SUMIFS(Concentrado!F$36:F$563,Concentrado!$A$36:$A$563,"="&amp;$A3,Concentrado!$B$36:$B$563, "=Yucatán")</f>
        <v>0</v>
      </c>
      <c r="F3" s="11">
        <f>SUMIFS(Concentrado!G$36:G$563,Concentrado!$A$36:$A$563,"="&amp;$A3,Concentrado!$B$36:$B$563, "=Yucatán")</f>
        <v>34863</v>
      </c>
    </row>
    <row r="4" spans="1:6" ht="17.100000000000001" customHeight="1" x14ac:dyDescent="0.25">
      <c r="A4" s="8">
        <v>2010</v>
      </c>
      <c r="B4" s="11">
        <f>SUMIFS(Concentrado!C$36:C$563,Concentrado!$A$36:$A$563,"="&amp;$A4,Concentrado!$B$36:$B$563, "=Yucatán")</f>
        <v>17386</v>
      </c>
      <c r="C4" s="11">
        <f>SUMIFS(Concentrado!D$36:D$563,Concentrado!$A$36:$A$563,"="&amp;$A4,Concentrado!$B$36:$B$563, "=Yucatán")</f>
        <v>16675</v>
      </c>
      <c r="D4" s="11">
        <f>SUMIFS(Concentrado!E$36:E$563,Concentrado!$A$36:$A$563,"="&amp;$A4,Concentrado!$B$36:$B$563, "=Yucatán")</f>
        <v>42</v>
      </c>
      <c r="E4" s="11">
        <f>SUMIFS(Concentrado!F$36:F$563,Concentrado!$A$36:$A$563,"="&amp;$A4,Concentrado!$B$36:$B$563, "=Yucatán")</f>
        <v>0</v>
      </c>
      <c r="F4" s="11">
        <f>SUMIFS(Concentrado!G$36:G$563,Concentrado!$A$36:$A$563,"="&amp;$A4,Concentrado!$B$36:$B$563, "=Yucatán")</f>
        <v>34103</v>
      </c>
    </row>
    <row r="5" spans="1:6" ht="17.100000000000001" customHeight="1" x14ac:dyDescent="0.25">
      <c r="A5" s="8">
        <v>2011</v>
      </c>
      <c r="B5" s="11">
        <f>SUMIFS(Concentrado!C$36:C$563,Concentrado!$A$36:$A$563,"="&amp;$A5,Concentrado!$B$36:$B$563, "=Yucatán")</f>
        <v>17083</v>
      </c>
      <c r="C5" s="11">
        <f>SUMIFS(Concentrado!D$36:D$563,Concentrado!$A$36:$A$563,"="&amp;$A5,Concentrado!$B$36:$B$563, "=Yucatán")</f>
        <v>16580</v>
      </c>
      <c r="D5" s="11">
        <f>SUMIFS(Concentrado!E$36:E$563,Concentrado!$A$36:$A$563,"="&amp;$A5,Concentrado!$B$36:$B$563, "=Yucatán")</f>
        <v>27</v>
      </c>
      <c r="E5" s="11">
        <f>SUMIFS(Concentrado!F$36:F$563,Concentrado!$A$36:$A$563,"="&amp;$A5,Concentrado!$B$36:$B$563, "=Yucatán")</f>
        <v>0</v>
      </c>
      <c r="F5" s="11">
        <f>SUMIFS(Concentrado!G$36:G$563,Concentrado!$A$36:$A$563,"="&amp;$A5,Concentrado!$B$36:$B$563, "=Yucatán")</f>
        <v>33690</v>
      </c>
    </row>
    <row r="6" spans="1:6" ht="17.100000000000001" customHeight="1" x14ac:dyDescent="0.25">
      <c r="A6" s="8">
        <v>2012</v>
      </c>
      <c r="B6" s="11">
        <f>SUMIFS(Concentrado!C$36:C$563,Concentrado!$A$36:$A$563,"="&amp;$A6,Concentrado!$B$36:$B$563, "=Yucatán")</f>
        <v>18004</v>
      </c>
      <c r="C6" s="11">
        <f>SUMIFS(Concentrado!D$36:D$563,Concentrado!$A$36:$A$563,"="&amp;$A6,Concentrado!$B$36:$B$563, "=Yucatán")</f>
        <v>17478</v>
      </c>
      <c r="D6" s="11">
        <f>SUMIFS(Concentrado!E$36:E$563,Concentrado!$A$36:$A$563,"="&amp;$A6,Concentrado!$B$36:$B$563, "=Yucatán")</f>
        <v>4</v>
      </c>
      <c r="E6" s="11">
        <f>SUMIFS(Concentrado!F$36:F$563,Concentrado!$A$36:$A$563,"="&amp;$A6,Concentrado!$B$36:$B$563, "=Yucatán")</f>
        <v>0</v>
      </c>
      <c r="F6" s="11">
        <f>SUMIFS(Concentrado!G$36:G$563,Concentrado!$A$36:$A$563,"="&amp;$A6,Concentrado!$B$36:$B$563, "=Yucatán")</f>
        <v>35486</v>
      </c>
    </row>
    <row r="7" spans="1:6" ht="17.100000000000001" customHeight="1" x14ac:dyDescent="0.25">
      <c r="A7" s="8">
        <v>2013</v>
      </c>
      <c r="B7" s="11">
        <f>SUMIFS(Concentrado!C$36:C$563,Concentrado!$A$36:$A$563,"="&amp;$A7,Concentrado!$B$36:$B$563, "=Yucatán")</f>
        <v>17979</v>
      </c>
      <c r="C7" s="11">
        <f>SUMIFS(Concentrado!D$36:D$563,Concentrado!$A$36:$A$563,"="&amp;$A7,Concentrado!$B$36:$B$563, "=Yucatán")</f>
        <v>17388</v>
      </c>
      <c r="D7" s="11">
        <f>SUMIFS(Concentrado!E$36:E$563,Concentrado!$A$36:$A$563,"="&amp;$A7,Concentrado!$B$36:$B$563, "=Yucatán")</f>
        <v>1</v>
      </c>
      <c r="E7" s="11">
        <f>SUMIFS(Concentrado!F$36:F$563,Concentrado!$A$36:$A$563,"="&amp;$A7,Concentrado!$B$36:$B$563, "=Yucatán")</f>
        <v>0</v>
      </c>
      <c r="F7" s="11">
        <f>SUMIFS(Concentrado!G$36:G$563,Concentrado!$A$36:$A$563,"="&amp;$A7,Concentrado!$B$36:$B$563, "=Yucatán")</f>
        <v>35368</v>
      </c>
    </row>
    <row r="8" spans="1:6" ht="17.100000000000001" customHeight="1" x14ac:dyDescent="0.25">
      <c r="A8" s="8">
        <v>2014</v>
      </c>
      <c r="B8" s="11">
        <f>SUMIFS(Concentrado!C$36:C$563,Concentrado!$A$36:$A$563,"="&amp;$A8,Concentrado!$B$36:$B$563, "=Yucatán")</f>
        <v>18383</v>
      </c>
      <c r="C8" s="11">
        <f>SUMIFS(Concentrado!D$36:D$563,Concentrado!$A$36:$A$563,"="&amp;$A8,Concentrado!$B$36:$B$563, "=Yucatán")</f>
        <v>17945</v>
      </c>
      <c r="D8" s="11">
        <f>SUMIFS(Concentrado!E$36:E$563,Concentrado!$A$36:$A$563,"="&amp;$A8,Concentrado!$B$36:$B$563, "=Yucatán")</f>
        <v>9</v>
      </c>
      <c r="E8" s="11">
        <f>SUMIFS(Concentrado!F$36:F$563,Concentrado!$A$36:$A$563,"="&amp;$A8,Concentrado!$B$36:$B$563, "=Yucatán")</f>
        <v>0</v>
      </c>
      <c r="F8" s="11">
        <f>SUMIFS(Concentrado!G$36:G$563,Concentrado!$A$36:$A$563,"="&amp;$A8,Concentrado!$B$36:$B$563, "=Yucatán")</f>
        <v>36337</v>
      </c>
    </row>
    <row r="9" spans="1:6" ht="17.100000000000001" customHeight="1" x14ac:dyDescent="0.25">
      <c r="A9" s="8">
        <v>2015</v>
      </c>
      <c r="B9" s="11">
        <f>SUMIFS(Concentrado!C$36:C$563,Concentrado!$A$36:$A$563,"="&amp;$A9,Concentrado!$B$36:$B$563, "=Yucatán")</f>
        <v>18741</v>
      </c>
      <c r="C9" s="11">
        <f>SUMIFS(Concentrado!D$36:D$563,Concentrado!$A$36:$A$563,"="&amp;$A9,Concentrado!$B$36:$B$563, "=Yucatán")</f>
        <v>18088</v>
      </c>
      <c r="D9" s="11">
        <f>SUMIFS(Concentrado!E$36:E$563,Concentrado!$A$36:$A$563,"="&amp;$A9,Concentrado!$B$36:$B$563, "=Yucatán")</f>
        <v>6</v>
      </c>
      <c r="E9" s="11">
        <f>SUMIFS(Concentrado!F$36:F$563,Concentrado!$A$36:$A$563,"="&amp;$A9,Concentrado!$B$36:$B$563, "=Yucatán")</f>
        <v>0</v>
      </c>
      <c r="F9" s="11">
        <f>SUMIFS(Concentrado!G$36:G$563,Concentrado!$A$36:$A$563,"="&amp;$A9,Concentrado!$B$36:$B$563, "=Yucatán")</f>
        <v>36835</v>
      </c>
    </row>
    <row r="10" spans="1:6" ht="17.100000000000001" customHeight="1" x14ac:dyDescent="0.25">
      <c r="A10" s="8">
        <v>2016</v>
      </c>
      <c r="B10" s="11">
        <f>SUMIFS(Concentrado!C$36:C$563,Concentrado!$A$36:$A$563,"="&amp;$A10,Concentrado!$B$36:$B$563, "=Yucatán")</f>
        <v>17731</v>
      </c>
      <c r="C10" s="11">
        <f>SUMIFS(Concentrado!D$36:D$563,Concentrado!$A$36:$A$563,"="&amp;$A10,Concentrado!$B$36:$B$563, "=Yucatán")</f>
        <v>16944</v>
      </c>
      <c r="D10" s="11">
        <f>SUMIFS(Concentrado!E$36:E$563,Concentrado!$A$36:$A$563,"="&amp;$A10,Concentrado!$B$36:$B$563, "=Yucatán")</f>
        <v>16</v>
      </c>
      <c r="E10" s="11">
        <f>SUMIFS(Concentrado!F$36:F$563,Concentrado!$A$36:$A$563,"="&amp;$A10,Concentrado!$B$36:$B$563, "=Yucatán")</f>
        <v>0</v>
      </c>
      <c r="F10" s="11">
        <f>SUMIFS(Concentrado!G$36:G$563,Concentrado!$A$36:$A$563,"="&amp;$A10,Concentrado!$B$36:$B$563, "=Yucatán")</f>
        <v>34691</v>
      </c>
    </row>
    <row r="11" spans="1:6" ht="17.100000000000001" customHeight="1" x14ac:dyDescent="0.25">
      <c r="A11" s="8">
        <v>2017</v>
      </c>
      <c r="B11" s="11">
        <f>SUMIFS(Concentrado!C$36:C$563,Concentrado!$A$36:$A$563,"="&amp;$A11,Concentrado!$B$36:$B$563, "=Yucatán")</f>
        <v>17600</v>
      </c>
      <c r="C11" s="11">
        <f>SUMIFS(Concentrado!D$36:D$563,Concentrado!$A$36:$A$563,"="&amp;$A11,Concentrado!$B$36:$B$563, "=Yucatán")</f>
        <v>16814</v>
      </c>
      <c r="D11" s="11">
        <f>SUMIFS(Concentrado!E$36:E$563,Concentrado!$A$36:$A$563,"="&amp;$A11,Concentrado!$B$36:$B$563, "=Yucatán")</f>
        <v>4</v>
      </c>
      <c r="E11" s="11">
        <f>SUMIFS(Concentrado!F$36:F$563,Concentrado!$A$36:$A$563,"="&amp;$A11,Concentrado!$B$36:$B$563, "=Yucatán")</f>
        <v>0</v>
      </c>
      <c r="F11" s="11">
        <f>SUMIFS(Concentrado!G$36:G$563,Concentrado!$A$36:$A$563,"="&amp;$A11,Concentrado!$B$36:$B$563, "=Yucatán")</f>
        <v>34418</v>
      </c>
    </row>
    <row r="12" spans="1:6" ht="17.100000000000001" customHeight="1" x14ac:dyDescent="0.25">
      <c r="A12" s="8">
        <v>2018</v>
      </c>
      <c r="B12" s="11">
        <f>SUMIFS(Concentrado!C$36:C$563,Concentrado!$A$36:$A$563,"="&amp;$A12,Concentrado!$B$36:$B$563, "=Yucatán")</f>
        <v>17493</v>
      </c>
      <c r="C12" s="11">
        <f>SUMIFS(Concentrado!D$36:D$563,Concentrado!$A$36:$A$563,"="&amp;$A12,Concentrado!$B$36:$B$563, "=Yucatán")</f>
        <v>16664</v>
      </c>
      <c r="D12" s="11">
        <f>SUMIFS(Concentrado!E$36:E$563,Concentrado!$A$36:$A$563,"="&amp;$A12,Concentrado!$B$36:$B$563, "=Yucatán")</f>
        <v>33</v>
      </c>
      <c r="E12" s="11">
        <f>SUMIFS(Concentrado!F$36:F$563,Concentrado!$A$36:$A$563,"="&amp;$A12,Concentrado!$B$36:$B$563, "=Yucatán")</f>
        <v>0</v>
      </c>
      <c r="F12" s="11">
        <f>SUMIFS(Concentrado!G$36:G$563,Concentrado!$A$36:$A$563,"="&amp;$A12,Concentrado!$B$36:$B$563, "=Yucatán")</f>
        <v>34190</v>
      </c>
    </row>
    <row r="13" spans="1:6" ht="17.100000000000001" customHeight="1" x14ac:dyDescent="0.25">
      <c r="A13" s="8">
        <v>2019</v>
      </c>
      <c r="B13" s="11">
        <f>SUMIFS(Concentrado!C$36:C$563,Concentrado!$A$36:$A$563,"="&amp;$A13,Concentrado!$B$36:$B$563, "=Yucatán")</f>
        <v>16559</v>
      </c>
      <c r="C13" s="11">
        <f>SUMIFS(Concentrado!D$36:D$563,Concentrado!$A$36:$A$563,"="&amp;$A13,Concentrado!$B$36:$B$563, "=Yucatán")</f>
        <v>15775</v>
      </c>
      <c r="D13" s="11">
        <f>SUMIFS(Concentrado!E$36:E$563,Concentrado!$A$36:$A$563,"="&amp;$A13,Concentrado!$B$36:$B$563, "=Yucatán")</f>
        <v>35</v>
      </c>
      <c r="E13" s="11">
        <f>SUMIFS(Concentrado!F$36:F$563,Concentrado!$A$36:$A$563,"="&amp;$A13,Concentrado!$B$36:$B$563, "=Yucatán")</f>
        <v>0</v>
      </c>
      <c r="F13" s="11">
        <f>SUMIFS(Concentrado!G$36:G$563,Concentrado!$A$36:$A$563,"="&amp;$A13,Concentrado!$B$36:$B$563, "=Yucatán")</f>
        <v>32369</v>
      </c>
    </row>
    <row r="14" spans="1:6" ht="17.100000000000001" customHeight="1" x14ac:dyDescent="0.25">
      <c r="A14" s="8">
        <v>2020</v>
      </c>
      <c r="B14" s="11">
        <f>SUMIFS(Concentrado!C$36:C$563,Concentrado!$A$36:$A$563,"="&amp;$A14,Concentrado!$B$36:$B$563, "=Yucatán")</f>
        <v>15176</v>
      </c>
      <c r="C14" s="11">
        <f>SUMIFS(Concentrado!D$36:D$563,Concentrado!$A$36:$A$563,"="&amp;$A14,Concentrado!$B$36:$B$563, "=Yucatán")</f>
        <v>14606</v>
      </c>
      <c r="D14" s="11">
        <f>SUMIFS(Concentrado!E$36:E$563,Concentrado!$A$36:$A$563,"="&amp;$A14,Concentrado!$B$36:$B$563, "=Yucatán")</f>
        <v>9</v>
      </c>
      <c r="E14" s="11">
        <f>SUMIFS(Concentrado!F$36:F$563,Concentrado!$A$36:$A$563,"="&amp;$A14,Concentrado!$B$36:$B$563, "=Yucatán")</f>
        <v>14</v>
      </c>
      <c r="F14" s="11">
        <f>SUMIFS(Concentrado!G$36:G$563,Concentrado!$A$36:$A$563,"="&amp;$A14,Concentrado!$B$36:$B$563, "=Yucatán")</f>
        <v>29805</v>
      </c>
    </row>
    <row r="15" spans="1:6" ht="17.100000000000001" customHeight="1" x14ac:dyDescent="0.25">
      <c r="A15" s="8">
        <v>2021</v>
      </c>
      <c r="B15" s="11">
        <f>SUMIFS(Concentrado!C$36:C$563,Concentrado!$A$36:$A$563,"="&amp;$A15,Concentrado!$B$36:$B$563, "=Yucatán")</f>
        <v>13317</v>
      </c>
      <c r="C15" s="11">
        <f>SUMIFS(Concentrado!D$36:D$563,Concentrado!$A$36:$A$563,"="&amp;$A15,Concentrado!$B$36:$B$563, "=Yucatán")</f>
        <v>13210</v>
      </c>
      <c r="D15" s="11">
        <f>SUMIFS(Concentrado!E$36:E$563,Concentrado!$A$36:$A$563,"="&amp;$A15,Concentrado!$B$36:$B$563, "=Yucatán")</f>
        <v>25</v>
      </c>
      <c r="E15" s="11">
        <f>SUMIFS(Concentrado!F$36:F$563,Concentrado!$A$36:$A$563,"="&amp;$A15,Concentrado!$B$36:$B$563, "=Yucatán")</f>
        <v>0</v>
      </c>
      <c r="F15" s="11">
        <f>SUMIFS(Concentrado!G$36:G$563,Concentrado!$A$36:$A$563,"="&amp;$A15,Concentrado!$B$36:$B$563, "=Yucatán")</f>
        <v>26552</v>
      </c>
    </row>
    <row r="16" spans="1:6" ht="17.100000000000001" customHeight="1" x14ac:dyDescent="0.25">
      <c r="A16" s="8">
        <v>2022</v>
      </c>
      <c r="B16" s="11">
        <f>SUMIFS(Concentrado!C$36:C$563,Concentrado!$A$36:$A$563,"="&amp;$A16,Concentrado!$B$36:$B$563, "=Yucatán")</f>
        <v>13783</v>
      </c>
      <c r="C16" s="11">
        <f>SUMIFS(Concentrado!D$36:D$563,Concentrado!$A$36:$A$563,"="&amp;$A16,Concentrado!$B$36:$B$563, "=Yucatán")</f>
        <v>13200</v>
      </c>
      <c r="D16" s="11">
        <f>SUMIFS(Concentrado!E$36:E$563,Concentrado!$A$36:$A$563,"="&amp;$A16,Concentrado!$B$36:$B$563, "=Yucatán")</f>
        <v>19</v>
      </c>
      <c r="E16" s="11">
        <f>SUMIFS(Concentrado!F$36:F$563,Concentrado!$A$36:$A$563,"="&amp;$A16,Concentrado!$B$36:$B$563, "=Yucatán")</f>
        <v>0</v>
      </c>
      <c r="F16" s="11">
        <f>SUMIFS(Concentrado!G$36:G$563,Concentrado!$A$36:$A$563,"="&amp;$A16,Concentrado!$B$36:$B$563, "=Yucatán")</f>
        <v>27002</v>
      </c>
    </row>
    <row r="17" spans="1:6" ht="17.100000000000001" customHeight="1" x14ac:dyDescent="0.25">
      <c r="A17" s="8">
        <v>2023</v>
      </c>
      <c r="B17" s="11">
        <f>SUMIFS(Concentrado!C$36:C$563,Concentrado!$A$36:$A$563,"="&amp;$A17,Concentrado!$B$36:$B$563, "=Yucatán")</f>
        <v>12888</v>
      </c>
      <c r="C17" s="11">
        <f>SUMIFS(Concentrado!D$36:D$563,Concentrado!$A$36:$A$563,"="&amp;$A17,Concentrado!$B$36:$B$563, "=Yucatán")</f>
        <v>12436</v>
      </c>
      <c r="D17" s="11">
        <f>SUMIFS(Concentrado!E$36:E$563,Concentrado!$A$36:$A$563,"="&amp;$A17,Concentrado!$B$36:$B$563, "=Yucatán")</f>
        <v>1</v>
      </c>
      <c r="E17" s="11">
        <f>SUMIFS(Concentrado!F$36:F$563,Concentrado!$A$36:$A$563,"="&amp;$A17,Concentrado!$B$36:$B$563, "=Yucatán")</f>
        <v>0</v>
      </c>
      <c r="F17" s="11">
        <f>SUMIFS(Concentrado!G$36:G$563,Concentrado!$A$36:$A$563,"="&amp;$A17,Concentrado!$B$36:$B$563, "=Yucatán")</f>
        <v>25325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0" zoomScaleNormal="110" workbookViewId="0"/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7.100000000000001" customHeight="1" x14ac:dyDescent="0.25">
      <c r="A2" s="8">
        <v>2008</v>
      </c>
      <c r="B2" s="11">
        <f>SUMIFS(Concentrado!C$36:C$563,Concentrado!$A$36:$A$563,"="&amp;$A2,Concentrado!$B$36:$B$563, "=Zacatecas")</f>
        <v>14453</v>
      </c>
      <c r="C2" s="11">
        <f>SUMIFS(Concentrado!D$36:D$563,Concentrado!$A$36:$A$563,"="&amp;$A2,Concentrado!$B$36:$B$563, "=Zacatecas")</f>
        <v>13680</v>
      </c>
      <c r="D2" s="11">
        <f>SUMIFS(Concentrado!E$36:E$563,Concentrado!$A$36:$A$563,"="&amp;$A2,Concentrado!$B$36:$B$563, "=Zacatecas")</f>
        <v>46</v>
      </c>
      <c r="E2" s="11">
        <f>SUMIFS(Concentrado!F$36:F$563,Concentrado!$A$36:$A$563,"="&amp;$A2,Concentrado!$B$36:$B$563, "=Zacatecas")</f>
        <v>0</v>
      </c>
      <c r="F2" s="11">
        <f>SUMIFS(Concentrado!G$36:G$563,Concentrado!$A$36:$A$563,"="&amp;$A2,Concentrado!$B$36:$B$563, "=Zacatecas")</f>
        <v>28179</v>
      </c>
    </row>
    <row r="3" spans="1:6" ht="17.100000000000001" customHeight="1" x14ac:dyDescent="0.25">
      <c r="A3" s="8">
        <v>2009</v>
      </c>
      <c r="B3" s="11">
        <f>SUMIFS(Concentrado!C$36:C$563,Concentrado!$A$36:$A$563,"="&amp;$A3,Concentrado!$B$36:$B$563, "=Zacatecas")</f>
        <v>15008</v>
      </c>
      <c r="C3" s="11">
        <f>SUMIFS(Concentrado!D$36:D$563,Concentrado!$A$36:$A$563,"="&amp;$A3,Concentrado!$B$36:$B$563, "=Zacatecas")</f>
        <v>14469</v>
      </c>
      <c r="D3" s="11">
        <f>SUMIFS(Concentrado!E$36:E$563,Concentrado!$A$36:$A$563,"="&amp;$A3,Concentrado!$B$36:$B$563, "=Zacatecas")</f>
        <v>49</v>
      </c>
      <c r="E3" s="11">
        <f>SUMIFS(Concentrado!F$36:F$563,Concentrado!$A$36:$A$563,"="&amp;$A3,Concentrado!$B$36:$B$563, "=Zacatecas")</f>
        <v>0</v>
      </c>
      <c r="F3" s="11">
        <f>SUMIFS(Concentrado!G$36:G$563,Concentrado!$A$36:$A$563,"="&amp;$A3,Concentrado!$B$36:$B$563, "=Zacatecas")</f>
        <v>29526</v>
      </c>
    </row>
    <row r="4" spans="1:6" ht="17.100000000000001" customHeight="1" x14ac:dyDescent="0.25">
      <c r="A4" s="8">
        <v>2010</v>
      </c>
      <c r="B4" s="11">
        <f>SUMIFS(Concentrado!C$36:C$563,Concentrado!$A$36:$A$563,"="&amp;$A4,Concentrado!$B$36:$B$563, "=Zacatecas")</f>
        <v>15314</v>
      </c>
      <c r="C4" s="11">
        <f>SUMIFS(Concentrado!D$36:D$563,Concentrado!$A$36:$A$563,"="&amp;$A4,Concentrado!$B$36:$B$563, "=Zacatecas")</f>
        <v>14993</v>
      </c>
      <c r="D4" s="11">
        <f>SUMIFS(Concentrado!E$36:E$563,Concentrado!$A$36:$A$563,"="&amp;$A4,Concentrado!$B$36:$B$563, "=Zacatecas")</f>
        <v>47</v>
      </c>
      <c r="E4" s="11">
        <f>SUMIFS(Concentrado!F$36:F$563,Concentrado!$A$36:$A$563,"="&amp;$A4,Concentrado!$B$36:$B$563, "=Zacatecas")</f>
        <v>0</v>
      </c>
      <c r="F4" s="11">
        <f>SUMIFS(Concentrado!G$36:G$563,Concentrado!$A$36:$A$563,"="&amp;$A4,Concentrado!$B$36:$B$563, "=Zacatecas")</f>
        <v>30354</v>
      </c>
    </row>
    <row r="5" spans="1:6" ht="17.100000000000001" customHeight="1" x14ac:dyDescent="0.25">
      <c r="A5" s="8">
        <v>2011</v>
      </c>
      <c r="B5" s="11">
        <f>SUMIFS(Concentrado!C$36:C$563,Concentrado!$A$36:$A$563,"="&amp;$A5,Concentrado!$B$36:$B$563, "=Zacatecas")</f>
        <v>15461</v>
      </c>
      <c r="C5" s="11">
        <f>SUMIFS(Concentrado!D$36:D$563,Concentrado!$A$36:$A$563,"="&amp;$A5,Concentrado!$B$36:$B$563, "=Zacatecas")</f>
        <v>15168</v>
      </c>
      <c r="D5" s="11">
        <f>SUMIFS(Concentrado!E$36:E$563,Concentrado!$A$36:$A$563,"="&amp;$A5,Concentrado!$B$36:$B$563, "=Zacatecas")</f>
        <v>40</v>
      </c>
      <c r="E5" s="11">
        <f>SUMIFS(Concentrado!F$36:F$563,Concentrado!$A$36:$A$563,"="&amp;$A5,Concentrado!$B$36:$B$563, "=Zacatecas")</f>
        <v>0</v>
      </c>
      <c r="F5" s="11">
        <f>SUMIFS(Concentrado!G$36:G$563,Concentrado!$A$36:$A$563,"="&amp;$A5,Concentrado!$B$36:$B$563, "=Zacatecas")</f>
        <v>30669</v>
      </c>
    </row>
    <row r="6" spans="1:6" ht="17.100000000000001" customHeight="1" x14ac:dyDescent="0.25">
      <c r="A6" s="8">
        <v>2012</v>
      </c>
      <c r="B6" s="11">
        <f>SUMIFS(Concentrado!C$36:C$563,Concentrado!$A$36:$A$563,"="&amp;$A6,Concentrado!$B$36:$B$563, "=Zacatecas")</f>
        <v>15889</v>
      </c>
      <c r="C6" s="11">
        <f>SUMIFS(Concentrado!D$36:D$563,Concentrado!$A$36:$A$563,"="&amp;$A6,Concentrado!$B$36:$B$563, "=Zacatecas")</f>
        <v>15250</v>
      </c>
      <c r="D6" s="11">
        <f>SUMIFS(Concentrado!E$36:E$563,Concentrado!$A$36:$A$563,"="&amp;$A6,Concentrado!$B$36:$B$563, "=Zacatecas")</f>
        <v>64</v>
      </c>
      <c r="E6" s="11">
        <f>SUMIFS(Concentrado!F$36:F$563,Concentrado!$A$36:$A$563,"="&amp;$A6,Concentrado!$B$36:$B$563, "=Zacatecas")</f>
        <v>0</v>
      </c>
      <c r="F6" s="11">
        <f>SUMIFS(Concentrado!G$36:G$563,Concentrado!$A$36:$A$563,"="&amp;$A6,Concentrado!$B$36:$B$563, "=Zacatecas")</f>
        <v>31203</v>
      </c>
    </row>
    <row r="7" spans="1:6" ht="17.100000000000001" customHeight="1" x14ac:dyDescent="0.25">
      <c r="A7" s="8">
        <v>2013</v>
      </c>
      <c r="B7" s="11">
        <f>SUMIFS(Concentrado!C$36:C$563,Concentrado!$A$36:$A$563,"="&amp;$A7,Concentrado!$B$36:$B$563, "=Zacatecas")</f>
        <v>15958</v>
      </c>
      <c r="C7" s="11">
        <f>SUMIFS(Concentrado!D$36:D$563,Concentrado!$A$36:$A$563,"="&amp;$A7,Concentrado!$B$36:$B$563, "=Zacatecas")</f>
        <v>15680</v>
      </c>
      <c r="D7" s="11">
        <f>SUMIFS(Concentrado!E$36:E$563,Concentrado!$A$36:$A$563,"="&amp;$A7,Concentrado!$B$36:$B$563, "=Zacatecas")</f>
        <v>72</v>
      </c>
      <c r="E7" s="11">
        <f>SUMIFS(Concentrado!F$36:F$563,Concentrado!$A$36:$A$563,"="&amp;$A7,Concentrado!$B$36:$B$563, "=Zacatecas")</f>
        <v>0</v>
      </c>
      <c r="F7" s="11">
        <f>SUMIFS(Concentrado!G$36:G$563,Concentrado!$A$36:$A$563,"="&amp;$A7,Concentrado!$B$36:$B$563, "=Zacatecas")</f>
        <v>31710</v>
      </c>
    </row>
    <row r="8" spans="1:6" ht="17.100000000000001" customHeight="1" x14ac:dyDescent="0.25">
      <c r="A8" s="8">
        <v>2014</v>
      </c>
      <c r="B8" s="11">
        <f>SUMIFS(Concentrado!C$36:C$563,Concentrado!$A$36:$A$563,"="&amp;$A8,Concentrado!$B$36:$B$563, "=Zacatecas")</f>
        <v>15602</v>
      </c>
      <c r="C8" s="11">
        <f>SUMIFS(Concentrado!D$36:D$563,Concentrado!$A$36:$A$563,"="&amp;$A8,Concentrado!$B$36:$B$563, "=Zacatecas")</f>
        <v>15051</v>
      </c>
      <c r="D8" s="11">
        <f>SUMIFS(Concentrado!E$36:E$563,Concentrado!$A$36:$A$563,"="&amp;$A8,Concentrado!$B$36:$B$563, "=Zacatecas")</f>
        <v>114</v>
      </c>
      <c r="E8" s="11">
        <f>SUMIFS(Concentrado!F$36:F$563,Concentrado!$A$36:$A$563,"="&amp;$A8,Concentrado!$B$36:$B$563, "=Zacatecas")</f>
        <v>0</v>
      </c>
      <c r="F8" s="11">
        <f>SUMIFS(Concentrado!G$36:G$563,Concentrado!$A$36:$A$563,"="&amp;$A8,Concentrado!$B$36:$B$563, "=Zacatecas")</f>
        <v>30767</v>
      </c>
    </row>
    <row r="9" spans="1:6" ht="17.100000000000001" customHeight="1" x14ac:dyDescent="0.25">
      <c r="A9" s="8">
        <v>2015</v>
      </c>
      <c r="B9" s="11">
        <f>SUMIFS(Concentrado!C$36:C$563,Concentrado!$A$36:$A$563,"="&amp;$A9,Concentrado!$B$36:$B$563, "=Zacatecas")</f>
        <v>15662</v>
      </c>
      <c r="C9" s="11">
        <f>SUMIFS(Concentrado!D$36:D$563,Concentrado!$A$36:$A$563,"="&amp;$A9,Concentrado!$B$36:$B$563, "=Zacatecas")</f>
        <v>14980</v>
      </c>
      <c r="D9" s="11">
        <f>SUMIFS(Concentrado!E$36:E$563,Concentrado!$A$36:$A$563,"="&amp;$A9,Concentrado!$B$36:$B$563, "=Zacatecas")</f>
        <v>77</v>
      </c>
      <c r="E9" s="11">
        <f>SUMIFS(Concentrado!F$36:F$563,Concentrado!$A$36:$A$563,"="&amp;$A9,Concentrado!$B$36:$B$563, "=Zacatecas")</f>
        <v>0</v>
      </c>
      <c r="F9" s="11">
        <f>SUMIFS(Concentrado!G$36:G$563,Concentrado!$A$36:$A$563,"="&amp;$A9,Concentrado!$B$36:$B$563, "=Zacatecas")</f>
        <v>30719</v>
      </c>
    </row>
    <row r="10" spans="1:6" ht="17.100000000000001" customHeight="1" x14ac:dyDescent="0.25">
      <c r="A10" s="8">
        <v>2016</v>
      </c>
      <c r="B10" s="11">
        <f>SUMIFS(Concentrado!C$36:C$563,Concentrado!$A$36:$A$563,"="&amp;$A10,Concentrado!$B$36:$B$563, "=Zacatecas")</f>
        <v>15569</v>
      </c>
      <c r="C10" s="11">
        <f>SUMIFS(Concentrado!D$36:D$563,Concentrado!$A$36:$A$563,"="&amp;$A10,Concentrado!$B$36:$B$563, "=Zacatecas")</f>
        <v>15026</v>
      </c>
      <c r="D10" s="11">
        <f>SUMIFS(Concentrado!E$36:E$563,Concentrado!$A$36:$A$563,"="&amp;$A10,Concentrado!$B$36:$B$563, "=Zacatecas")</f>
        <v>61</v>
      </c>
      <c r="E10" s="11">
        <f>SUMIFS(Concentrado!F$36:F$563,Concentrado!$A$36:$A$563,"="&amp;$A10,Concentrado!$B$36:$B$563, "=Zacatecas")</f>
        <v>0</v>
      </c>
      <c r="F10" s="11">
        <f>SUMIFS(Concentrado!G$36:G$563,Concentrado!$A$36:$A$563,"="&amp;$A10,Concentrado!$B$36:$B$563, "=Zacatecas")</f>
        <v>30656</v>
      </c>
    </row>
    <row r="11" spans="1:6" ht="17.100000000000001" customHeight="1" x14ac:dyDescent="0.25">
      <c r="A11" s="8">
        <v>2017</v>
      </c>
      <c r="B11" s="11">
        <f>SUMIFS(Concentrado!C$36:C$563,Concentrado!$A$36:$A$563,"="&amp;$A11,Concentrado!$B$36:$B$563, "=Zacatecas")</f>
        <v>15571</v>
      </c>
      <c r="C11" s="11">
        <f>SUMIFS(Concentrado!D$36:D$563,Concentrado!$A$36:$A$563,"="&amp;$A11,Concentrado!$B$36:$B$563, "=Zacatecas")</f>
        <v>15034</v>
      </c>
      <c r="D11" s="11">
        <f>SUMIFS(Concentrado!E$36:E$563,Concentrado!$A$36:$A$563,"="&amp;$A11,Concentrado!$B$36:$B$563, "=Zacatecas")</f>
        <v>67</v>
      </c>
      <c r="E11" s="11">
        <f>SUMIFS(Concentrado!F$36:F$563,Concentrado!$A$36:$A$563,"="&amp;$A11,Concentrado!$B$36:$B$563, "=Zacatecas")</f>
        <v>0</v>
      </c>
      <c r="F11" s="11">
        <f>SUMIFS(Concentrado!G$36:G$563,Concentrado!$A$36:$A$563,"="&amp;$A11,Concentrado!$B$36:$B$563, "=Zacatecas")</f>
        <v>30672</v>
      </c>
    </row>
    <row r="12" spans="1:6" ht="17.100000000000001" customHeight="1" x14ac:dyDescent="0.25">
      <c r="A12" s="8">
        <v>2018</v>
      </c>
      <c r="B12" s="11">
        <f>SUMIFS(Concentrado!C$36:C$563,Concentrado!$A$36:$A$563,"="&amp;$A12,Concentrado!$B$36:$B$563, "=Zacatecas")</f>
        <v>14597</v>
      </c>
      <c r="C12" s="11">
        <f>SUMIFS(Concentrado!D$36:D$563,Concentrado!$A$36:$A$563,"="&amp;$A12,Concentrado!$B$36:$B$563, "=Zacatecas")</f>
        <v>14169</v>
      </c>
      <c r="D12" s="11">
        <f>SUMIFS(Concentrado!E$36:E$563,Concentrado!$A$36:$A$563,"="&amp;$A12,Concentrado!$B$36:$B$563, "=Zacatecas")</f>
        <v>63</v>
      </c>
      <c r="E12" s="11">
        <f>SUMIFS(Concentrado!F$36:F$563,Concentrado!$A$36:$A$563,"="&amp;$A12,Concentrado!$B$36:$B$563, "=Zacatecas")</f>
        <v>0</v>
      </c>
      <c r="F12" s="11">
        <f>SUMIFS(Concentrado!G$36:G$563,Concentrado!$A$36:$A$563,"="&amp;$A12,Concentrado!$B$36:$B$563, "=Zacatecas")</f>
        <v>28829</v>
      </c>
    </row>
    <row r="13" spans="1:6" ht="17.100000000000001" customHeight="1" x14ac:dyDescent="0.25">
      <c r="A13" s="8">
        <v>2019</v>
      </c>
      <c r="B13" s="11">
        <f>SUMIFS(Concentrado!C$36:C$563,Concentrado!$A$36:$A$563,"="&amp;$A13,Concentrado!$B$36:$B$563, "=Zacatecas")</f>
        <v>13852</v>
      </c>
      <c r="C13" s="11">
        <f>SUMIFS(Concentrado!D$36:D$563,Concentrado!$A$36:$A$563,"="&amp;$A13,Concentrado!$B$36:$B$563, "=Zacatecas")</f>
        <v>13494</v>
      </c>
      <c r="D13" s="11">
        <f>SUMIFS(Concentrado!E$36:E$563,Concentrado!$A$36:$A$563,"="&amp;$A13,Concentrado!$B$36:$B$563, "=Zacatecas")</f>
        <v>46</v>
      </c>
      <c r="E13" s="11">
        <f>SUMIFS(Concentrado!F$36:F$563,Concentrado!$A$36:$A$563,"="&amp;$A13,Concentrado!$B$36:$B$563, "=Zacatecas")</f>
        <v>0</v>
      </c>
      <c r="F13" s="11">
        <f>SUMIFS(Concentrado!G$36:G$563,Concentrado!$A$36:$A$563,"="&amp;$A13,Concentrado!$B$36:$B$563, "=Zacatecas")</f>
        <v>27392</v>
      </c>
    </row>
    <row r="14" spans="1:6" ht="17.100000000000001" customHeight="1" x14ac:dyDescent="0.25">
      <c r="A14" s="8">
        <v>2020</v>
      </c>
      <c r="B14" s="11">
        <f>SUMIFS(Concentrado!C$36:C$563,Concentrado!$A$36:$A$563,"="&amp;$A14,Concentrado!$B$36:$B$563, "=Zacatecas")</f>
        <v>13473</v>
      </c>
      <c r="C14" s="11">
        <f>SUMIFS(Concentrado!D$36:D$563,Concentrado!$A$36:$A$563,"="&amp;$A14,Concentrado!$B$36:$B$563, "=Zacatecas")</f>
        <v>12950</v>
      </c>
      <c r="D14" s="11">
        <f>SUMIFS(Concentrado!E$36:E$563,Concentrado!$A$36:$A$563,"="&amp;$A14,Concentrado!$B$36:$B$563, "=Zacatecas")</f>
        <v>6</v>
      </c>
      <c r="E14" s="11">
        <f>SUMIFS(Concentrado!F$36:F$563,Concentrado!$A$36:$A$563,"="&amp;$A14,Concentrado!$B$36:$B$563, "=Zacatecas")</f>
        <v>31</v>
      </c>
      <c r="F14" s="11">
        <f>SUMIFS(Concentrado!G$36:G$563,Concentrado!$A$36:$A$563,"="&amp;$A14,Concentrado!$B$36:$B$563, "=Zacatecas")</f>
        <v>26460</v>
      </c>
    </row>
    <row r="15" spans="1:6" ht="17.100000000000001" customHeight="1" x14ac:dyDescent="0.25">
      <c r="A15" s="8">
        <v>2021</v>
      </c>
      <c r="B15" s="11">
        <f>SUMIFS(Concentrado!C$36:C$563,Concentrado!$A$36:$A$563,"="&amp;$A15,Concentrado!$B$36:$B$563, "=Zacatecas")</f>
        <v>12748</v>
      </c>
      <c r="C15" s="11">
        <f>SUMIFS(Concentrado!D$36:D$563,Concentrado!$A$36:$A$563,"="&amp;$A15,Concentrado!$B$36:$B$563, "=Zacatecas")</f>
        <v>12275</v>
      </c>
      <c r="D15" s="11">
        <f>SUMIFS(Concentrado!E$36:E$563,Concentrado!$A$36:$A$563,"="&amp;$A15,Concentrado!$B$36:$B$563, "=Zacatecas")</f>
        <v>31</v>
      </c>
      <c r="E15" s="11">
        <f>SUMIFS(Concentrado!F$36:F$563,Concentrado!$A$36:$A$563,"="&amp;$A15,Concentrado!$B$36:$B$563, "=Zacatecas")</f>
        <v>2</v>
      </c>
      <c r="F15" s="11">
        <f>SUMIFS(Concentrado!G$36:G$563,Concentrado!$A$36:$A$563,"="&amp;$A15,Concentrado!$B$36:$B$563, "=Zacatecas")</f>
        <v>25056</v>
      </c>
    </row>
    <row r="16" spans="1:6" ht="17.100000000000001" customHeight="1" x14ac:dyDescent="0.25">
      <c r="A16" s="8">
        <v>2022</v>
      </c>
      <c r="B16" s="11">
        <f>SUMIFS(Concentrado!C$36:C$563,Concentrado!$A$36:$A$563,"="&amp;$A16,Concentrado!$B$36:$B$563, "=Zacatecas")</f>
        <v>11821</v>
      </c>
      <c r="C16" s="11">
        <f>SUMIFS(Concentrado!D$36:D$563,Concentrado!$A$36:$A$563,"="&amp;$A16,Concentrado!$B$36:$B$563, "=Zacatecas")</f>
        <v>11605</v>
      </c>
      <c r="D16" s="11">
        <f>SUMIFS(Concentrado!E$36:E$563,Concentrado!$A$36:$A$563,"="&amp;$A16,Concentrado!$B$36:$B$563, "=Zacatecas")</f>
        <v>33</v>
      </c>
      <c r="E16" s="11">
        <f>SUMIFS(Concentrado!F$36:F$563,Concentrado!$A$36:$A$563,"="&amp;$A16,Concentrado!$B$36:$B$563, "=Zacatecas")</f>
        <v>1</v>
      </c>
      <c r="F16" s="11">
        <f>SUMIFS(Concentrado!G$36:G$563,Concentrado!$A$36:$A$563,"="&amp;$A16,Concentrado!$B$36:$B$563, "=Zacatecas")</f>
        <v>23460</v>
      </c>
    </row>
    <row r="17" spans="1:6" ht="17.100000000000001" customHeight="1" x14ac:dyDescent="0.25">
      <c r="A17" s="8">
        <v>2023</v>
      </c>
      <c r="B17" s="11">
        <f>SUMIFS(Concentrado!C$36:C$563,Concentrado!$A$36:$A$563,"="&amp;$A17,Concentrado!$B$36:$B$563, "=Zacatecas")</f>
        <v>10761</v>
      </c>
      <c r="C17" s="11">
        <f>SUMIFS(Concentrado!D$36:D$563,Concentrado!$A$36:$A$563,"="&amp;$A17,Concentrado!$B$36:$B$563, "=Zacatecas")</f>
        <v>10352</v>
      </c>
      <c r="D17" s="11">
        <f>SUMIFS(Concentrado!E$36:E$563,Concentrado!$A$36:$A$563,"="&amp;$A17,Concentrado!$B$36:$B$563, "=Zacatecas")</f>
        <v>17</v>
      </c>
      <c r="E17" s="11">
        <f>SUMIFS(Concentrado!F$36:F$563,Concentrado!$A$36:$A$563,"="&amp;$A17,Concentrado!$B$36:$B$563, "=Zacatecas")</f>
        <v>0</v>
      </c>
      <c r="F17" s="11">
        <f>SUMIFS(Concentrado!G$36:G$563,Concentrado!$A$36:$A$563,"="&amp;$A17,Concentrado!$B$36:$B$563, "=Zacatecas")</f>
        <v>21130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0" zoomScaleNormal="110" workbookViewId="0"/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7.100000000000001" customHeight="1" x14ac:dyDescent="0.25">
      <c r="A2" s="8">
        <v>2008</v>
      </c>
      <c r="B2" s="11">
        <f>SUMIFS(Concentrado!C$36:C$563,Concentrado!$A$36:$A$563,"="&amp;$A2,Concentrado!$B$36:$B$563, "=Baja California")</f>
        <v>23721</v>
      </c>
      <c r="C2" s="11">
        <f>SUMIFS(Concentrado!D$36:D$563,Concentrado!$A$36:$A$563,"="&amp;$A2,Concentrado!$B$36:$B$563, "=Baja California")</f>
        <v>22991</v>
      </c>
      <c r="D2" s="11">
        <f>SUMIFS(Concentrado!E$36:E$563,Concentrado!$A$36:$A$563,"="&amp;$A2,Concentrado!$B$36:$B$563, "=Baja California")</f>
        <v>122</v>
      </c>
      <c r="E2" s="11">
        <f>SUMIFS(Concentrado!F$36:F$563,Concentrado!$A$36:$A$563,"="&amp;$A2,Concentrado!$B$36:$B$563, "=Baja California")</f>
        <v>0</v>
      </c>
      <c r="F2" s="11">
        <f>SUMIFS(Concentrado!G$36:G$563,Concentrado!$A$36:$A$563,"="&amp;$A2,Concentrado!$B$36:$B$563, "=Baja California")</f>
        <v>46834</v>
      </c>
    </row>
    <row r="3" spans="1:6" ht="17.100000000000001" customHeight="1" x14ac:dyDescent="0.25">
      <c r="A3" s="8">
        <v>2009</v>
      </c>
      <c r="B3" s="11">
        <f>SUMIFS(Concentrado!C$36:C$563,Concentrado!$A$36:$A$563,"="&amp;$A3,Concentrado!$B$36:$B$563, "=Baja California")</f>
        <v>29506</v>
      </c>
      <c r="C3" s="11">
        <f>SUMIFS(Concentrado!D$36:D$563,Concentrado!$A$36:$A$563,"="&amp;$A3,Concentrado!$B$36:$B$563, "=Baja California")</f>
        <v>28097</v>
      </c>
      <c r="D3" s="11">
        <f>SUMIFS(Concentrado!E$36:E$563,Concentrado!$A$36:$A$563,"="&amp;$A3,Concentrado!$B$36:$B$563, "=Baja California")</f>
        <v>39</v>
      </c>
      <c r="E3" s="11">
        <f>SUMIFS(Concentrado!F$36:F$563,Concentrado!$A$36:$A$563,"="&amp;$A3,Concentrado!$B$36:$B$563, "=Baja California")</f>
        <v>0</v>
      </c>
      <c r="F3" s="11">
        <f>SUMIFS(Concentrado!G$36:G$563,Concentrado!$A$36:$A$563,"="&amp;$A3,Concentrado!$B$36:$B$563, "=Baja California")</f>
        <v>57642</v>
      </c>
    </row>
    <row r="4" spans="1:6" ht="17.100000000000001" customHeight="1" x14ac:dyDescent="0.25">
      <c r="A4" s="8">
        <v>2010</v>
      </c>
      <c r="B4" s="11">
        <f>SUMIFS(Concentrado!C$36:C$563,Concentrado!$A$36:$A$563,"="&amp;$A4,Concentrado!$B$36:$B$563, "=Baja California")</f>
        <v>28482</v>
      </c>
      <c r="C4" s="11">
        <f>SUMIFS(Concentrado!D$36:D$563,Concentrado!$A$36:$A$563,"="&amp;$A4,Concentrado!$B$36:$B$563, "=Baja California")</f>
        <v>27221</v>
      </c>
      <c r="D4" s="11">
        <f>SUMIFS(Concentrado!E$36:E$563,Concentrado!$A$36:$A$563,"="&amp;$A4,Concentrado!$B$36:$B$563, "=Baja California")</f>
        <v>13</v>
      </c>
      <c r="E4" s="11">
        <f>SUMIFS(Concentrado!F$36:F$563,Concentrado!$A$36:$A$563,"="&amp;$A4,Concentrado!$B$36:$B$563, "=Baja California")</f>
        <v>0</v>
      </c>
      <c r="F4" s="11">
        <f>SUMIFS(Concentrado!G$36:G$563,Concentrado!$A$36:$A$563,"="&amp;$A4,Concentrado!$B$36:$B$563, "=Baja California")</f>
        <v>55716</v>
      </c>
    </row>
    <row r="5" spans="1:6" ht="17.100000000000001" customHeight="1" x14ac:dyDescent="0.25">
      <c r="A5" s="8">
        <v>2011</v>
      </c>
      <c r="B5" s="11">
        <f>SUMIFS(Concentrado!C$36:C$563,Concentrado!$A$36:$A$563,"="&amp;$A5,Concentrado!$B$36:$B$563, "=Baja California")</f>
        <v>28880</v>
      </c>
      <c r="C5" s="11">
        <f>SUMIFS(Concentrado!D$36:D$563,Concentrado!$A$36:$A$563,"="&amp;$A5,Concentrado!$B$36:$B$563, "=Baja California")</f>
        <v>27752</v>
      </c>
      <c r="D5" s="11">
        <f>SUMIFS(Concentrado!E$36:E$563,Concentrado!$A$36:$A$563,"="&amp;$A5,Concentrado!$B$36:$B$563, "=Baja California")</f>
        <v>23</v>
      </c>
      <c r="E5" s="11">
        <f>SUMIFS(Concentrado!F$36:F$563,Concentrado!$A$36:$A$563,"="&amp;$A5,Concentrado!$B$36:$B$563, "=Baja California")</f>
        <v>0</v>
      </c>
      <c r="F5" s="11">
        <f>SUMIFS(Concentrado!G$36:G$563,Concentrado!$A$36:$A$563,"="&amp;$A5,Concentrado!$B$36:$B$563, "=Baja California")</f>
        <v>56655</v>
      </c>
    </row>
    <row r="6" spans="1:6" ht="17.100000000000001" customHeight="1" x14ac:dyDescent="0.25">
      <c r="A6" s="8">
        <v>2012</v>
      </c>
      <c r="B6" s="11">
        <f>SUMIFS(Concentrado!C$36:C$563,Concentrado!$A$36:$A$563,"="&amp;$A6,Concentrado!$B$36:$B$563, "=Baja California")</f>
        <v>29708</v>
      </c>
      <c r="C6" s="11">
        <f>SUMIFS(Concentrado!D$36:D$563,Concentrado!$A$36:$A$563,"="&amp;$A6,Concentrado!$B$36:$B$563, "=Baja California")</f>
        <v>28416</v>
      </c>
      <c r="D6" s="11">
        <f>SUMIFS(Concentrado!E$36:E$563,Concentrado!$A$36:$A$563,"="&amp;$A6,Concentrado!$B$36:$B$563, "=Baja California")</f>
        <v>11</v>
      </c>
      <c r="E6" s="11">
        <f>SUMIFS(Concentrado!F$36:F$563,Concentrado!$A$36:$A$563,"="&amp;$A6,Concentrado!$B$36:$B$563, "=Baja California")</f>
        <v>0</v>
      </c>
      <c r="F6" s="11">
        <f>SUMIFS(Concentrado!G$36:G$563,Concentrado!$A$36:$A$563,"="&amp;$A6,Concentrado!$B$36:$B$563, "=Baja California")</f>
        <v>58135</v>
      </c>
    </row>
    <row r="7" spans="1:6" ht="17.100000000000001" customHeight="1" x14ac:dyDescent="0.25">
      <c r="A7" s="8">
        <v>2013</v>
      </c>
      <c r="B7" s="11">
        <f>SUMIFS(Concentrado!C$36:C$563,Concentrado!$A$36:$A$563,"="&amp;$A7,Concentrado!$B$36:$B$563, "=Baja California")</f>
        <v>28935</v>
      </c>
      <c r="C7" s="11">
        <f>SUMIFS(Concentrado!D$36:D$563,Concentrado!$A$36:$A$563,"="&amp;$A7,Concentrado!$B$36:$B$563, "=Baja California")</f>
        <v>27753</v>
      </c>
      <c r="D7" s="11">
        <f>SUMIFS(Concentrado!E$36:E$563,Concentrado!$A$36:$A$563,"="&amp;$A7,Concentrado!$B$36:$B$563, "=Baja California")</f>
        <v>6</v>
      </c>
      <c r="E7" s="11">
        <f>SUMIFS(Concentrado!F$36:F$563,Concentrado!$A$36:$A$563,"="&amp;$A7,Concentrado!$B$36:$B$563, "=Baja California")</f>
        <v>0</v>
      </c>
      <c r="F7" s="11">
        <f>SUMIFS(Concentrado!G$36:G$563,Concentrado!$A$36:$A$563,"="&amp;$A7,Concentrado!$B$36:$B$563, "=Baja California")</f>
        <v>56694</v>
      </c>
    </row>
    <row r="8" spans="1:6" ht="17.100000000000001" customHeight="1" x14ac:dyDescent="0.25">
      <c r="A8" s="8">
        <v>2014</v>
      </c>
      <c r="B8" s="11">
        <f>SUMIFS(Concentrado!C$36:C$563,Concentrado!$A$36:$A$563,"="&amp;$A8,Concentrado!$B$36:$B$563, "=Baja California")</f>
        <v>28288</v>
      </c>
      <c r="C8" s="11">
        <f>SUMIFS(Concentrado!D$36:D$563,Concentrado!$A$36:$A$563,"="&amp;$A8,Concentrado!$B$36:$B$563, "=Baja California")</f>
        <v>27109</v>
      </c>
      <c r="D8" s="11">
        <f>SUMIFS(Concentrado!E$36:E$563,Concentrado!$A$36:$A$563,"="&amp;$A8,Concentrado!$B$36:$B$563, "=Baja California")</f>
        <v>7</v>
      </c>
      <c r="E8" s="11">
        <f>SUMIFS(Concentrado!F$36:F$563,Concentrado!$A$36:$A$563,"="&amp;$A8,Concentrado!$B$36:$B$563, "=Baja California")</f>
        <v>0</v>
      </c>
      <c r="F8" s="11">
        <f>SUMIFS(Concentrado!G$36:G$563,Concentrado!$A$36:$A$563,"="&amp;$A8,Concentrado!$B$36:$B$563, "=Baja California")</f>
        <v>55404</v>
      </c>
    </row>
    <row r="9" spans="1:6" ht="17.100000000000001" customHeight="1" x14ac:dyDescent="0.25">
      <c r="A9" s="8">
        <v>2015</v>
      </c>
      <c r="B9" s="11">
        <f>SUMIFS(Concentrado!C$36:C$563,Concentrado!$A$36:$A$563,"="&amp;$A9,Concentrado!$B$36:$B$563, "=Baja California")</f>
        <v>27479</v>
      </c>
      <c r="C9" s="11">
        <f>SUMIFS(Concentrado!D$36:D$563,Concentrado!$A$36:$A$563,"="&amp;$A9,Concentrado!$B$36:$B$563, "=Baja California")</f>
        <v>26333</v>
      </c>
      <c r="D9" s="11">
        <f>SUMIFS(Concentrado!E$36:E$563,Concentrado!$A$36:$A$563,"="&amp;$A9,Concentrado!$B$36:$B$563, "=Baja California")</f>
        <v>1</v>
      </c>
      <c r="E9" s="11">
        <f>SUMIFS(Concentrado!F$36:F$563,Concentrado!$A$36:$A$563,"="&amp;$A9,Concentrado!$B$36:$B$563, "=Baja California")</f>
        <v>0</v>
      </c>
      <c r="F9" s="11">
        <f>SUMIFS(Concentrado!G$36:G$563,Concentrado!$A$36:$A$563,"="&amp;$A9,Concentrado!$B$36:$B$563, "=Baja California")</f>
        <v>53813</v>
      </c>
    </row>
    <row r="10" spans="1:6" ht="17.100000000000001" customHeight="1" x14ac:dyDescent="0.25">
      <c r="A10" s="8">
        <v>2016</v>
      </c>
      <c r="B10" s="11">
        <f>SUMIFS(Concentrado!C$36:C$563,Concentrado!$A$36:$A$563,"="&amp;$A10,Concentrado!$B$36:$B$563, "=Baja California")</f>
        <v>26804</v>
      </c>
      <c r="C10" s="11">
        <f>SUMIFS(Concentrado!D$36:D$563,Concentrado!$A$36:$A$563,"="&amp;$A10,Concentrado!$B$36:$B$563, "=Baja California")</f>
        <v>25938</v>
      </c>
      <c r="D10" s="11">
        <f>SUMIFS(Concentrado!E$36:E$563,Concentrado!$A$36:$A$563,"="&amp;$A10,Concentrado!$B$36:$B$563, "=Baja California")</f>
        <v>10</v>
      </c>
      <c r="E10" s="11">
        <f>SUMIFS(Concentrado!F$36:F$563,Concentrado!$A$36:$A$563,"="&amp;$A10,Concentrado!$B$36:$B$563, "=Baja California")</f>
        <v>0</v>
      </c>
      <c r="F10" s="11">
        <f>SUMIFS(Concentrado!G$36:G$563,Concentrado!$A$36:$A$563,"="&amp;$A10,Concentrado!$B$36:$B$563, "=Baja California")</f>
        <v>52752</v>
      </c>
    </row>
    <row r="11" spans="1:6" ht="17.100000000000001" customHeight="1" x14ac:dyDescent="0.25">
      <c r="A11" s="8">
        <v>2017</v>
      </c>
      <c r="B11" s="11">
        <f>SUMIFS(Concentrado!C$36:C$563,Concentrado!$A$36:$A$563,"="&amp;$A11,Concentrado!$B$36:$B$563, "=Baja California")</f>
        <v>26955</v>
      </c>
      <c r="C11" s="11">
        <f>SUMIFS(Concentrado!D$36:D$563,Concentrado!$A$36:$A$563,"="&amp;$A11,Concentrado!$B$36:$B$563, "=Baja California")</f>
        <v>26321</v>
      </c>
      <c r="D11" s="11">
        <f>SUMIFS(Concentrado!E$36:E$563,Concentrado!$A$36:$A$563,"="&amp;$A11,Concentrado!$B$36:$B$563, "=Baja California")</f>
        <v>4</v>
      </c>
      <c r="E11" s="11">
        <f>SUMIFS(Concentrado!F$36:F$563,Concentrado!$A$36:$A$563,"="&amp;$A11,Concentrado!$B$36:$B$563, "=Baja California")</f>
        <v>0</v>
      </c>
      <c r="F11" s="11">
        <f>SUMIFS(Concentrado!G$36:G$563,Concentrado!$A$36:$A$563,"="&amp;$A11,Concentrado!$B$36:$B$563, "=Baja California")</f>
        <v>53280</v>
      </c>
    </row>
    <row r="12" spans="1:6" ht="17.100000000000001" customHeight="1" x14ac:dyDescent="0.25">
      <c r="A12" s="8">
        <v>2018</v>
      </c>
      <c r="B12" s="11">
        <f>SUMIFS(Concentrado!C$36:C$563,Concentrado!$A$36:$A$563,"="&amp;$A12,Concentrado!$B$36:$B$563, "=Baja California")</f>
        <v>25665</v>
      </c>
      <c r="C12" s="11">
        <f>SUMIFS(Concentrado!D$36:D$563,Concentrado!$A$36:$A$563,"="&amp;$A12,Concentrado!$B$36:$B$563, "=Baja California")</f>
        <v>24823</v>
      </c>
      <c r="D12" s="11">
        <f>SUMIFS(Concentrado!E$36:E$563,Concentrado!$A$36:$A$563,"="&amp;$A12,Concentrado!$B$36:$B$563, "=Baja California")</f>
        <v>9</v>
      </c>
      <c r="E12" s="11">
        <f>SUMIFS(Concentrado!F$36:F$563,Concentrado!$A$36:$A$563,"="&amp;$A12,Concentrado!$B$36:$B$563, "=Baja California")</f>
        <v>0</v>
      </c>
      <c r="F12" s="11">
        <f>SUMIFS(Concentrado!G$36:G$563,Concentrado!$A$36:$A$563,"="&amp;$A12,Concentrado!$B$36:$B$563, "=Baja California")</f>
        <v>50497</v>
      </c>
    </row>
    <row r="13" spans="1:6" ht="17.100000000000001" customHeight="1" x14ac:dyDescent="0.25">
      <c r="A13" s="8">
        <v>2019</v>
      </c>
      <c r="B13" s="11">
        <f>SUMIFS(Concentrado!C$36:C$563,Concentrado!$A$36:$A$563,"="&amp;$A13,Concentrado!$B$36:$B$563, "=Baja California")</f>
        <v>24598</v>
      </c>
      <c r="C13" s="11">
        <f>SUMIFS(Concentrado!D$36:D$563,Concentrado!$A$36:$A$563,"="&amp;$A13,Concentrado!$B$36:$B$563, "=Baja California")</f>
        <v>23500</v>
      </c>
      <c r="D13" s="11">
        <f>SUMIFS(Concentrado!E$36:E$563,Concentrado!$A$36:$A$563,"="&amp;$A13,Concentrado!$B$36:$B$563, "=Baja California")</f>
        <v>4</v>
      </c>
      <c r="E13" s="11">
        <f>SUMIFS(Concentrado!F$36:F$563,Concentrado!$A$36:$A$563,"="&amp;$A13,Concentrado!$B$36:$B$563, "=Baja California")</f>
        <v>0</v>
      </c>
      <c r="F13" s="11">
        <f>SUMIFS(Concentrado!G$36:G$563,Concentrado!$A$36:$A$563,"="&amp;$A13,Concentrado!$B$36:$B$563, "=Baja California")</f>
        <v>48102</v>
      </c>
    </row>
    <row r="14" spans="1:6" ht="17.100000000000001" customHeight="1" x14ac:dyDescent="0.25">
      <c r="A14" s="8">
        <v>2020</v>
      </c>
      <c r="B14" s="11">
        <f>SUMIFS(Concentrado!C$36:C$563,Concentrado!$A$36:$A$563,"="&amp;$A14,Concentrado!$B$36:$B$563, "=Baja California")</f>
        <v>23829</v>
      </c>
      <c r="C14" s="11">
        <f>SUMIFS(Concentrado!D$36:D$563,Concentrado!$A$36:$A$563,"="&amp;$A14,Concentrado!$B$36:$B$563, "=Baja California")</f>
        <v>22786</v>
      </c>
      <c r="D14" s="11">
        <f>SUMIFS(Concentrado!E$36:E$563,Concentrado!$A$36:$A$563,"="&amp;$A14,Concentrado!$B$36:$B$563, "=Baja California")</f>
        <v>2</v>
      </c>
      <c r="E14" s="11">
        <f>SUMIFS(Concentrado!F$36:F$563,Concentrado!$A$36:$A$563,"="&amp;$A14,Concentrado!$B$36:$B$563, "=Baja California")</f>
        <v>5</v>
      </c>
      <c r="F14" s="11">
        <f>SUMIFS(Concentrado!G$36:G$563,Concentrado!$A$36:$A$563,"="&amp;$A14,Concentrado!$B$36:$B$563, "=Baja California")</f>
        <v>46622</v>
      </c>
    </row>
    <row r="15" spans="1:6" ht="17.100000000000001" customHeight="1" x14ac:dyDescent="0.25">
      <c r="A15" s="8">
        <v>2021</v>
      </c>
      <c r="B15" s="11">
        <f>SUMIFS(Concentrado!C$36:C$563,Concentrado!$A$36:$A$563,"="&amp;$A15,Concentrado!$B$36:$B$563, "=Baja California")</f>
        <v>22692</v>
      </c>
      <c r="C15" s="11">
        <f>SUMIFS(Concentrado!D$36:D$563,Concentrado!$A$36:$A$563,"="&amp;$A15,Concentrado!$B$36:$B$563, "=Baja California")</f>
        <v>22381</v>
      </c>
      <c r="D15" s="11">
        <f>SUMIFS(Concentrado!E$36:E$563,Concentrado!$A$36:$A$563,"="&amp;$A15,Concentrado!$B$36:$B$563, "=Baja California")</f>
        <v>2</v>
      </c>
      <c r="E15" s="11">
        <f>SUMIFS(Concentrado!F$36:F$563,Concentrado!$A$36:$A$563,"="&amp;$A15,Concentrado!$B$36:$B$563, "=Baja California")</f>
        <v>0</v>
      </c>
      <c r="F15" s="11">
        <f>SUMIFS(Concentrado!G$36:G$563,Concentrado!$A$36:$A$563,"="&amp;$A15,Concentrado!$B$36:$B$563, "=Baja California")</f>
        <v>45075</v>
      </c>
    </row>
    <row r="16" spans="1:6" ht="17.100000000000001" customHeight="1" x14ac:dyDescent="0.25">
      <c r="A16" s="8">
        <v>2022</v>
      </c>
      <c r="B16" s="11">
        <f>SUMIFS(Concentrado!C$36:C$563,Concentrado!$A$36:$A$563,"="&amp;$A16,Concentrado!$B$36:$B$563, "=Baja California")</f>
        <v>22170</v>
      </c>
      <c r="C16" s="11">
        <f>SUMIFS(Concentrado!D$36:D$563,Concentrado!$A$36:$A$563,"="&amp;$A16,Concentrado!$B$36:$B$563, "=Baja California")</f>
        <v>21479</v>
      </c>
      <c r="D16" s="11">
        <f>SUMIFS(Concentrado!E$36:E$563,Concentrado!$A$36:$A$563,"="&amp;$A16,Concentrado!$B$36:$B$563, "=Baja California")</f>
        <v>2</v>
      </c>
      <c r="E16" s="11">
        <f>SUMIFS(Concentrado!F$36:F$563,Concentrado!$A$36:$A$563,"="&amp;$A16,Concentrado!$B$36:$B$563, "=Baja California")</f>
        <v>0</v>
      </c>
      <c r="F16" s="11">
        <f>SUMIFS(Concentrado!G$36:G$563,Concentrado!$A$36:$A$563,"="&amp;$A16,Concentrado!$B$36:$B$563, "=Baja California")</f>
        <v>43651</v>
      </c>
    </row>
    <row r="17" spans="1:6" ht="17.100000000000001" customHeight="1" x14ac:dyDescent="0.25">
      <c r="A17" s="8">
        <v>2023</v>
      </c>
      <c r="B17" s="11">
        <f>SUMIFS(Concentrado!C$36:C$563,Concentrado!$A$36:$A$563,"="&amp;$A17,Concentrado!$B$36:$B$563, "=Baja California")</f>
        <v>20781</v>
      </c>
      <c r="C17" s="11">
        <f>SUMIFS(Concentrado!D$36:D$563,Concentrado!$A$36:$A$563,"="&amp;$A17,Concentrado!$B$36:$B$563, "=Baja California")</f>
        <v>19867</v>
      </c>
      <c r="D17" s="11">
        <f>SUMIFS(Concentrado!E$36:E$563,Concentrado!$A$36:$A$563,"="&amp;$A17,Concentrado!$B$36:$B$563, "=Baja California")</f>
        <v>6</v>
      </c>
      <c r="E17" s="11">
        <f>SUMIFS(Concentrado!F$36:F$563,Concentrado!$A$36:$A$563,"="&amp;$A17,Concentrado!$B$36:$B$563, "=Baja California")</f>
        <v>0</v>
      </c>
      <c r="F17" s="11">
        <f>SUMIFS(Concentrado!G$36:G$563,Concentrado!$A$36:$A$563,"="&amp;$A17,Concentrado!$B$36:$B$563, "=Baja California")</f>
        <v>40654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0" zoomScaleNormal="110" workbookViewId="0"/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7.100000000000001" customHeight="1" x14ac:dyDescent="0.25">
      <c r="A2" s="8">
        <v>2008</v>
      </c>
      <c r="B2" s="11">
        <f>SUMIFS(Concentrado!C$36:C$563,Concentrado!$A$36:$A$563,"="&amp;$A2,Concentrado!$B$36:$B$563, "=Baja California Sur")</f>
        <v>5642</v>
      </c>
      <c r="C2" s="11">
        <f>SUMIFS(Concentrado!D$36:D$563,Concentrado!$A$36:$A$563,"="&amp;$A2,Concentrado!$B$36:$B$563, "=Baja California Sur")</f>
        <v>5577</v>
      </c>
      <c r="D2" s="11">
        <f>SUMIFS(Concentrado!E$36:E$563,Concentrado!$A$36:$A$563,"="&amp;$A2,Concentrado!$B$36:$B$563, "=Baja California Sur")</f>
        <v>21</v>
      </c>
      <c r="E2" s="11">
        <f>SUMIFS(Concentrado!F$36:F$563,Concentrado!$A$36:$A$563,"="&amp;$A2,Concentrado!$B$36:$B$563, "=Baja California Sur")</f>
        <v>0</v>
      </c>
      <c r="F2" s="11">
        <f>SUMIFS(Concentrado!G$36:G$563,Concentrado!$A$36:$A$563,"="&amp;$A2,Concentrado!$B$36:$B$563, "=Baja California Sur")</f>
        <v>11240</v>
      </c>
    </row>
    <row r="3" spans="1:6" ht="17.100000000000001" customHeight="1" x14ac:dyDescent="0.25">
      <c r="A3" s="8">
        <v>2009</v>
      </c>
      <c r="B3" s="11">
        <f>SUMIFS(Concentrado!C$36:C$563,Concentrado!$A$36:$A$563,"="&amp;$A3,Concentrado!$B$36:$B$563, "=Baja California Sur")</f>
        <v>6155</v>
      </c>
      <c r="C3" s="11">
        <f>SUMIFS(Concentrado!D$36:D$563,Concentrado!$A$36:$A$563,"="&amp;$A3,Concentrado!$B$36:$B$563, "=Baja California Sur")</f>
        <v>5977</v>
      </c>
      <c r="D3" s="11">
        <f>SUMIFS(Concentrado!E$36:E$563,Concentrado!$A$36:$A$563,"="&amp;$A3,Concentrado!$B$36:$B$563, "=Baja California Sur")</f>
        <v>17</v>
      </c>
      <c r="E3" s="11">
        <f>SUMIFS(Concentrado!F$36:F$563,Concentrado!$A$36:$A$563,"="&amp;$A3,Concentrado!$B$36:$B$563, "=Baja California Sur")</f>
        <v>0</v>
      </c>
      <c r="F3" s="11">
        <f>SUMIFS(Concentrado!G$36:G$563,Concentrado!$A$36:$A$563,"="&amp;$A3,Concentrado!$B$36:$B$563, "=Baja California Sur")</f>
        <v>12149</v>
      </c>
    </row>
    <row r="4" spans="1:6" ht="17.100000000000001" customHeight="1" x14ac:dyDescent="0.25">
      <c r="A4" s="8">
        <v>2010</v>
      </c>
      <c r="B4" s="11">
        <f>SUMIFS(Concentrado!C$36:C$563,Concentrado!$A$36:$A$563,"="&amp;$A4,Concentrado!$B$36:$B$563, "=Baja California Sur")</f>
        <v>6473</v>
      </c>
      <c r="C4" s="11">
        <f>SUMIFS(Concentrado!D$36:D$563,Concentrado!$A$36:$A$563,"="&amp;$A4,Concentrado!$B$36:$B$563, "=Baja California Sur")</f>
        <v>6220</v>
      </c>
      <c r="D4" s="11">
        <f>SUMIFS(Concentrado!E$36:E$563,Concentrado!$A$36:$A$563,"="&amp;$A4,Concentrado!$B$36:$B$563, "=Baja California Sur")</f>
        <v>18</v>
      </c>
      <c r="E4" s="11">
        <f>SUMIFS(Concentrado!F$36:F$563,Concentrado!$A$36:$A$563,"="&amp;$A4,Concentrado!$B$36:$B$563, "=Baja California Sur")</f>
        <v>0</v>
      </c>
      <c r="F4" s="11">
        <f>SUMIFS(Concentrado!G$36:G$563,Concentrado!$A$36:$A$563,"="&amp;$A4,Concentrado!$B$36:$B$563, "=Baja California Sur")</f>
        <v>12711</v>
      </c>
    </row>
    <row r="5" spans="1:6" ht="17.100000000000001" customHeight="1" x14ac:dyDescent="0.25">
      <c r="A5" s="8">
        <v>2011</v>
      </c>
      <c r="B5" s="11">
        <f>SUMIFS(Concentrado!C$36:C$563,Concentrado!$A$36:$A$563,"="&amp;$A5,Concentrado!$B$36:$B$563, "=Baja California Sur")</f>
        <v>6404</v>
      </c>
      <c r="C5" s="11">
        <f>SUMIFS(Concentrado!D$36:D$563,Concentrado!$A$36:$A$563,"="&amp;$A5,Concentrado!$B$36:$B$563, "=Baja California Sur")</f>
        <v>6216</v>
      </c>
      <c r="D5" s="11">
        <f>SUMIFS(Concentrado!E$36:E$563,Concentrado!$A$36:$A$563,"="&amp;$A5,Concentrado!$B$36:$B$563, "=Baja California Sur")</f>
        <v>2</v>
      </c>
      <c r="E5" s="11">
        <f>SUMIFS(Concentrado!F$36:F$563,Concentrado!$A$36:$A$563,"="&amp;$A5,Concentrado!$B$36:$B$563, "=Baja California Sur")</f>
        <v>0</v>
      </c>
      <c r="F5" s="11">
        <f>SUMIFS(Concentrado!G$36:G$563,Concentrado!$A$36:$A$563,"="&amp;$A5,Concentrado!$B$36:$B$563, "=Baja California Sur")</f>
        <v>12622</v>
      </c>
    </row>
    <row r="6" spans="1:6" ht="17.100000000000001" customHeight="1" x14ac:dyDescent="0.25">
      <c r="A6" s="8">
        <v>2012</v>
      </c>
      <c r="B6" s="11">
        <f>SUMIFS(Concentrado!C$36:C$563,Concentrado!$A$36:$A$563,"="&amp;$A6,Concentrado!$B$36:$B$563, "=Baja California Sur")</f>
        <v>6546</v>
      </c>
      <c r="C6" s="11">
        <f>SUMIFS(Concentrado!D$36:D$563,Concentrado!$A$36:$A$563,"="&amp;$A6,Concentrado!$B$36:$B$563, "=Baja California Sur")</f>
        <v>6334</v>
      </c>
      <c r="D6" s="11">
        <f>SUMIFS(Concentrado!E$36:E$563,Concentrado!$A$36:$A$563,"="&amp;$A6,Concentrado!$B$36:$B$563, "=Baja California Sur")</f>
        <v>5</v>
      </c>
      <c r="E6" s="11">
        <f>SUMIFS(Concentrado!F$36:F$563,Concentrado!$A$36:$A$563,"="&amp;$A6,Concentrado!$B$36:$B$563, "=Baja California Sur")</f>
        <v>0</v>
      </c>
      <c r="F6" s="11">
        <f>SUMIFS(Concentrado!G$36:G$563,Concentrado!$A$36:$A$563,"="&amp;$A6,Concentrado!$B$36:$B$563, "=Baja California Sur")</f>
        <v>12885</v>
      </c>
    </row>
    <row r="7" spans="1:6" ht="17.100000000000001" customHeight="1" x14ac:dyDescent="0.25">
      <c r="A7" s="8">
        <v>2013</v>
      </c>
      <c r="B7" s="11">
        <f>SUMIFS(Concentrado!C$36:C$563,Concentrado!$A$36:$A$563,"="&amp;$A7,Concentrado!$B$36:$B$563, "=Baja California Sur")</f>
        <v>6309</v>
      </c>
      <c r="C7" s="11">
        <f>SUMIFS(Concentrado!D$36:D$563,Concentrado!$A$36:$A$563,"="&amp;$A7,Concentrado!$B$36:$B$563, "=Baja California Sur")</f>
        <v>6145</v>
      </c>
      <c r="D7" s="11">
        <f>SUMIFS(Concentrado!E$36:E$563,Concentrado!$A$36:$A$563,"="&amp;$A7,Concentrado!$B$36:$B$563, "=Baja California Sur")</f>
        <v>3</v>
      </c>
      <c r="E7" s="11">
        <f>SUMIFS(Concentrado!F$36:F$563,Concentrado!$A$36:$A$563,"="&amp;$A7,Concentrado!$B$36:$B$563, "=Baja California Sur")</f>
        <v>0</v>
      </c>
      <c r="F7" s="11">
        <f>SUMIFS(Concentrado!G$36:G$563,Concentrado!$A$36:$A$563,"="&amp;$A7,Concentrado!$B$36:$B$563, "=Baja California Sur")</f>
        <v>12457</v>
      </c>
    </row>
    <row r="8" spans="1:6" ht="17.100000000000001" customHeight="1" x14ac:dyDescent="0.25">
      <c r="A8" s="8">
        <v>2014</v>
      </c>
      <c r="B8" s="11">
        <f>SUMIFS(Concentrado!C$36:C$563,Concentrado!$A$36:$A$563,"="&amp;$A8,Concentrado!$B$36:$B$563, "=Baja California Sur")</f>
        <v>6475</v>
      </c>
      <c r="C8" s="11">
        <f>SUMIFS(Concentrado!D$36:D$563,Concentrado!$A$36:$A$563,"="&amp;$A8,Concentrado!$B$36:$B$563, "=Baja California Sur")</f>
        <v>6124</v>
      </c>
      <c r="D8" s="11">
        <f>SUMIFS(Concentrado!E$36:E$563,Concentrado!$A$36:$A$563,"="&amp;$A8,Concentrado!$B$36:$B$563, "=Baja California Sur")</f>
        <v>3</v>
      </c>
      <c r="E8" s="11">
        <f>SUMIFS(Concentrado!F$36:F$563,Concentrado!$A$36:$A$563,"="&amp;$A8,Concentrado!$B$36:$B$563, "=Baja California Sur")</f>
        <v>0</v>
      </c>
      <c r="F8" s="11">
        <f>SUMIFS(Concentrado!G$36:G$563,Concentrado!$A$36:$A$563,"="&amp;$A8,Concentrado!$B$36:$B$563, "=Baja California Sur")</f>
        <v>12602</v>
      </c>
    </row>
    <row r="9" spans="1:6" ht="17.100000000000001" customHeight="1" x14ac:dyDescent="0.25">
      <c r="A9" s="8">
        <v>2015</v>
      </c>
      <c r="B9" s="11">
        <f>SUMIFS(Concentrado!C$36:C$563,Concentrado!$A$36:$A$563,"="&amp;$A9,Concentrado!$B$36:$B$563, "=Baja California Sur")</f>
        <v>6328</v>
      </c>
      <c r="C9" s="11">
        <f>SUMIFS(Concentrado!D$36:D$563,Concentrado!$A$36:$A$563,"="&amp;$A9,Concentrado!$B$36:$B$563, "=Baja California Sur")</f>
        <v>6017</v>
      </c>
      <c r="D9" s="11">
        <f>SUMIFS(Concentrado!E$36:E$563,Concentrado!$A$36:$A$563,"="&amp;$A9,Concentrado!$B$36:$B$563, "=Baja California Sur")</f>
        <v>2</v>
      </c>
      <c r="E9" s="11">
        <f>SUMIFS(Concentrado!F$36:F$563,Concentrado!$A$36:$A$563,"="&amp;$A9,Concentrado!$B$36:$B$563, "=Baja California Sur")</f>
        <v>0</v>
      </c>
      <c r="F9" s="11">
        <f>SUMIFS(Concentrado!G$36:G$563,Concentrado!$A$36:$A$563,"="&amp;$A9,Concentrado!$B$36:$B$563, "=Baja California Sur")</f>
        <v>12347</v>
      </c>
    </row>
    <row r="10" spans="1:6" ht="17.100000000000001" customHeight="1" x14ac:dyDescent="0.25">
      <c r="A10" s="8">
        <v>2016</v>
      </c>
      <c r="B10" s="11">
        <f>SUMIFS(Concentrado!C$36:C$563,Concentrado!$A$36:$A$563,"="&amp;$A10,Concentrado!$B$36:$B$563, "=Baja California Sur")</f>
        <v>6077</v>
      </c>
      <c r="C10" s="11">
        <f>SUMIFS(Concentrado!D$36:D$563,Concentrado!$A$36:$A$563,"="&amp;$A10,Concentrado!$B$36:$B$563, "=Baja California Sur")</f>
        <v>5947</v>
      </c>
      <c r="D10" s="11">
        <f>SUMIFS(Concentrado!E$36:E$563,Concentrado!$A$36:$A$563,"="&amp;$A10,Concentrado!$B$36:$B$563, "=Baja California Sur")</f>
        <v>9</v>
      </c>
      <c r="E10" s="11">
        <f>SUMIFS(Concentrado!F$36:F$563,Concentrado!$A$36:$A$563,"="&amp;$A10,Concentrado!$B$36:$B$563, "=Baja California Sur")</f>
        <v>0</v>
      </c>
      <c r="F10" s="11">
        <f>SUMIFS(Concentrado!G$36:G$563,Concentrado!$A$36:$A$563,"="&amp;$A10,Concentrado!$B$36:$B$563, "=Baja California Sur")</f>
        <v>12033</v>
      </c>
    </row>
    <row r="11" spans="1:6" ht="17.100000000000001" customHeight="1" x14ac:dyDescent="0.25">
      <c r="A11" s="8">
        <v>2017</v>
      </c>
      <c r="B11" s="11">
        <f>SUMIFS(Concentrado!C$36:C$563,Concentrado!$A$36:$A$563,"="&amp;$A11,Concentrado!$B$36:$B$563, "=Baja California Sur")</f>
        <v>6035</v>
      </c>
      <c r="C11" s="11">
        <f>SUMIFS(Concentrado!D$36:D$563,Concentrado!$A$36:$A$563,"="&amp;$A11,Concentrado!$B$36:$B$563, "=Baja California Sur")</f>
        <v>5939</v>
      </c>
      <c r="D11" s="11">
        <f>SUMIFS(Concentrado!E$36:E$563,Concentrado!$A$36:$A$563,"="&amp;$A11,Concentrado!$B$36:$B$563, "=Baja California Sur")</f>
        <v>11</v>
      </c>
      <c r="E11" s="11">
        <f>SUMIFS(Concentrado!F$36:F$563,Concentrado!$A$36:$A$563,"="&amp;$A11,Concentrado!$B$36:$B$563, "=Baja California Sur")</f>
        <v>0</v>
      </c>
      <c r="F11" s="11">
        <f>SUMIFS(Concentrado!G$36:G$563,Concentrado!$A$36:$A$563,"="&amp;$A11,Concentrado!$B$36:$B$563, "=Baja California Sur")</f>
        <v>11985</v>
      </c>
    </row>
    <row r="12" spans="1:6" ht="17.100000000000001" customHeight="1" x14ac:dyDescent="0.25">
      <c r="A12" s="8">
        <v>2018</v>
      </c>
      <c r="B12" s="11">
        <f>SUMIFS(Concentrado!C$36:C$563,Concentrado!$A$36:$A$563,"="&amp;$A12,Concentrado!$B$36:$B$563, "=Baja California Sur")</f>
        <v>6042</v>
      </c>
      <c r="C12" s="11">
        <f>SUMIFS(Concentrado!D$36:D$563,Concentrado!$A$36:$A$563,"="&amp;$A12,Concentrado!$B$36:$B$563, "=Baja California Sur")</f>
        <v>5833</v>
      </c>
      <c r="D12" s="11">
        <f>SUMIFS(Concentrado!E$36:E$563,Concentrado!$A$36:$A$563,"="&amp;$A12,Concentrado!$B$36:$B$563, "=Baja California Sur")</f>
        <v>10</v>
      </c>
      <c r="E12" s="11">
        <f>SUMIFS(Concentrado!F$36:F$563,Concentrado!$A$36:$A$563,"="&amp;$A12,Concentrado!$B$36:$B$563, "=Baja California Sur")</f>
        <v>0</v>
      </c>
      <c r="F12" s="11">
        <f>SUMIFS(Concentrado!G$36:G$563,Concentrado!$A$36:$A$563,"="&amp;$A12,Concentrado!$B$36:$B$563, "=Baja California Sur")</f>
        <v>11885</v>
      </c>
    </row>
    <row r="13" spans="1:6" ht="17.100000000000001" customHeight="1" x14ac:dyDescent="0.25">
      <c r="A13" s="8">
        <v>2019</v>
      </c>
      <c r="B13" s="11">
        <f>SUMIFS(Concentrado!C$36:C$563,Concentrado!$A$36:$A$563,"="&amp;$A13,Concentrado!$B$36:$B$563, "=Baja California Sur")</f>
        <v>5704</v>
      </c>
      <c r="C13" s="11">
        <f>SUMIFS(Concentrado!D$36:D$563,Concentrado!$A$36:$A$563,"="&amp;$A13,Concentrado!$B$36:$B$563, "=Baja California Sur")</f>
        <v>5694</v>
      </c>
      <c r="D13" s="11">
        <f>SUMIFS(Concentrado!E$36:E$563,Concentrado!$A$36:$A$563,"="&amp;$A13,Concentrado!$B$36:$B$563, "=Baja California Sur")</f>
        <v>2</v>
      </c>
      <c r="E13" s="11">
        <f>SUMIFS(Concentrado!F$36:F$563,Concentrado!$A$36:$A$563,"="&amp;$A13,Concentrado!$B$36:$B$563, "=Baja California Sur")</f>
        <v>0</v>
      </c>
      <c r="F13" s="11">
        <f>SUMIFS(Concentrado!G$36:G$563,Concentrado!$A$36:$A$563,"="&amp;$A13,Concentrado!$B$36:$B$563, "=Baja California Sur")</f>
        <v>11400</v>
      </c>
    </row>
    <row r="14" spans="1:6" ht="17.100000000000001" customHeight="1" x14ac:dyDescent="0.25">
      <c r="A14" s="8">
        <v>2020</v>
      </c>
      <c r="B14" s="11">
        <f>SUMIFS(Concentrado!C$36:C$563,Concentrado!$A$36:$A$563,"="&amp;$A14,Concentrado!$B$36:$B$563, "=Baja California Sur")</f>
        <v>5621</v>
      </c>
      <c r="C14" s="11">
        <f>SUMIFS(Concentrado!D$36:D$563,Concentrado!$A$36:$A$563,"="&amp;$A14,Concentrado!$B$36:$B$563, "=Baja California Sur")</f>
        <v>5410</v>
      </c>
      <c r="D14" s="11">
        <f>SUMIFS(Concentrado!E$36:E$563,Concentrado!$A$36:$A$563,"="&amp;$A14,Concentrado!$B$36:$B$563, "=Baja California Sur")</f>
        <v>6</v>
      </c>
      <c r="E14" s="11">
        <f>SUMIFS(Concentrado!F$36:F$563,Concentrado!$A$36:$A$563,"="&amp;$A14,Concentrado!$B$36:$B$563, "=Baja California Sur")</f>
        <v>2</v>
      </c>
      <c r="F14" s="11">
        <f>SUMIFS(Concentrado!G$36:G$563,Concentrado!$A$36:$A$563,"="&amp;$A14,Concentrado!$B$36:$B$563, "=Baja California Sur")</f>
        <v>11039</v>
      </c>
    </row>
    <row r="15" spans="1:6" ht="17.100000000000001" customHeight="1" x14ac:dyDescent="0.25">
      <c r="A15" s="8">
        <v>2021</v>
      </c>
      <c r="B15" s="11">
        <f>SUMIFS(Concentrado!C$36:C$563,Concentrado!$A$36:$A$563,"="&amp;$A15,Concentrado!$B$36:$B$563, "=Baja California Sur")</f>
        <v>5003</v>
      </c>
      <c r="C15" s="11">
        <f>SUMIFS(Concentrado!D$36:D$563,Concentrado!$A$36:$A$563,"="&amp;$A15,Concentrado!$B$36:$B$563, "=Baja California Sur")</f>
        <v>4860</v>
      </c>
      <c r="D15" s="11">
        <f>SUMIFS(Concentrado!E$36:E$563,Concentrado!$A$36:$A$563,"="&amp;$A15,Concentrado!$B$36:$B$563, "=Baja California Sur")</f>
        <v>4</v>
      </c>
      <c r="E15" s="11">
        <f>SUMIFS(Concentrado!F$36:F$563,Concentrado!$A$36:$A$563,"="&amp;$A15,Concentrado!$B$36:$B$563, "=Baja California Sur")</f>
        <v>0</v>
      </c>
      <c r="F15" s="11">
        <f>SUMIFS(Concentrado!G$36:G$563,Concentrado!$A$36:$A$563,"="&amp;$A15,Concentrado!$B$36:$B$563, "=Baja California Sur")</f>
        <v>9867</v>
      </c>
    </row>
    <row r="16" spans="1:6" ht="17.100000000000001" customHeight="1" x14ac:dyDescent="0.25">
      <c r="A16" s="8">
        <v>2022</v>
      </c>
      <c r="B16" s="11">
        <f>SUMIFS(Concentrado!C$36:C$563,Concentrado!$A$36:$A$563,"="&amp;$A16,Concentrado!$B$36:$B$563, "=Baja California Sur")</f>
        <v>5381</v>
      </c>
      <c r="C16" s="11">
        <f>SUMIFS(Concentrado!D$36:D$563,Concentrado!$A$36:$A$563,"="&amp;$A16,Concentrado!$B$36:$B$563, "=Baja California Sur")</f>
        <v>5154</v>
      </c>
      <c r="D16" s="11">
        <f>SUMIFS(Concentrado!E$36:E$563,Concentrado!$A$36:$A$563,"="&amp;$A16,Concentrado!$B$36:$B$563, "=Baja California Sur")</f>
        <v>4</v>
      </c>
      <c r="E16" s="11">
        <f>SUMIFS(Concentrado!F$36:F$563,Concentrado!$A$36:$A$563,"="&amp;$A16,Concentrado!$B$36:$B$563, "=Baja California Sur")</f>
        <v>0</v>
      </c>
      <c r="F16" s="11">
        <f>SUMIFS(Concentrado!G$36:G$563,Concentrado!$A$36:$A$563,"="&amp;$A16,Concentrado!$B$36:$B$563, "=Baja California Sur")</f>
        <v>10539</v>
      </c>
    </row>
    <row r="17" spans="1:6" ht="17.100000000000001" customHeight="1" x14ac:dyDescent="0.25">
      <c r="A17" s="8">
        <v>2023</v>
      </c>
      <c r="B17" s="11">
        <f>SUMIFS(Concentrado!C$36:C$563,Concentrado!$A$36:$A$563,"="&amp;$A17,Concentrado!$B$36:$B$563, "=Baja California Sur")</f>
        <v>5062</v>
      </c>
      <c r="C17" s="11">
        <f>SUMIFS(Concentrado!D$36:D$563,Concentrado!$A$36:$A$563,"="&amp;$A17,Concentrado!$B$36:$B$563, "=Baja California Sur")</f>
        <v>5032</v>
      </c>
      <c r="D17" s="11">
        <f>SUMIFS(Concentrado!E$36:E$563,Concentrado!$A$36:$A$563,"="&amp;$A17,Concentrado!$B$36:$B$563, "=Baja California Sur")</f>
        <v>4</v>
      </c>
      <c r="E17" s="11">
        <f>SUMIFS(Concentrado!F$36:F$563,Concentrado!$A$36:$A$563,"="&amp;$A17,Concentrado!$B$36:$B$563, "=Baja California Sur")</f>
        <v>0</v>
      </c>
      <c r="F17" s="11">
        <f>SUMIFS(Concentrado!G$36:G$563,Concentrado!$A$36:$A$563,"="&amp;$A17,Concentrado!$B$36:$B$563, "=Baja California Sur")</f>
        <v>10098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0" zoomScaleNormal="110" workbookViewId="0"/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7.100000000000001" customHeight="1" x14ac:dyDescent="0.25">
      <c r="A2" s="8">
        <v>2008</v>
      </c>
      <c r="B2" s="11">
        <f>SUMIFS(Concentrado!C$36:C$563,Concentrado!$A$36:$A$563,"="&amp;$A2,Concentrado!$B$36:$B$563, "=Campeche")</f>
        <v>7139</v>
      </c>
      <c r="C2" s="11">
        <f>SUMIFS(Concentrado!D$36:D$563,Concentrado!$A$36:$A$563,"="&amp;$A2,Concentrado!$B$36:$B$563, "=Campeche")</f>
        <v>6700</v>
      </c>
      <c r="D2" s="11">
        <f>SUMIFS(Concentrado!E$36:E$563,Concentrado!$A$36:$A$563,"="&amp;$A2,Concentrado!$B$36:$B$563, "=Campeche")</f>
        <v>52</v>
      </c>
      <c r="E2" s="11">
        <f>SUMIFS(Concentrado!F$36:F$563,Concentrado!$A$36:$A$563,"="&amp;$A2,Concentrado!$B$36:$B$563, "=Campeche")</f>
        <v>0</v>
      </c>
      <c r="F2" s="11">
        <f>SUMIFS(Concentrado!G$36:G$563,Concentrado!$A$36:$A$563,"="&amp;$A2,Concentrado!$B$36:$B$563, "=Campeche")</f>
        <v>13891</v>
      </c>
    </row>
    <row r="3" spans="1:6" ht="17.100000000000001" customHeight="1" x14ac:dyDescent="0.25">
      <c r="A3" s="8">
        <v>2009</v>
      </c>
      <c r="B3" s="11">
        <f>SUMIFS(Concentrado!C$36:C$563,Concentrado!$A$36:$A$563,"="&amp;$A3,Concentrado!$B$36:$B$563, "=Campeche")</f>
        <v>7755</v>
      </c>
      <c r="C3" s="11">
        <f>SUMIFS(Concentrado!D$36:D$563,Concentrado!$A$36:$A$563,"="&amp;$A3,Concentrado!$B$36:$B$563, "=Campeche")</f>
        <v>7195</v>
      </c>
      <c r="D3" s="11">
        <f>SUMIFS(Concentrado!E$36:E$563,Concentrado!$A$36:$A$563,"="&amp;$A3,Concentrado!$B$36:$B$563, "=Campeche")</f>
        <v>27</v>
      </c>
      <c r="E3" s="11">
        <f>SUMIFS(Concentrado!F$36:F$563,Concentrado!$A$36:$A$563,"="&amp;$A3,Concentrado!$B$36:$B$563, "=Campeche")</f>
        <v>0</v>
      </c>
      <c r="F3" s="11">
        <f>SUMIFS(Concentrado!G$36:G$563,Concentrado!$A$36:$A$563,"="&amp;$A3,Concentrado!$B$36:$B$563, "=Campeche")</f>
        <v>14977</v>
      </c>
    </row>
    <row r="4" spans="1:6" ht="17.100000000000001" customHeight="1" x14ac:dyDescent="0.25">
      <c r="A4" s="8">
        <v>2010</v>
      </c>
      <c r="B4" s="11">
        <f>SUMIFS(Concentrado!C$36:C$563,Concentrado!$A$36:$A$563,"="&amp;$A4,Concentrado!$B$36:$B$563, "=Campeche")</f>
        <v>8032</v>
      </c>
      <c r="C4" s="11">
        <f>SUMIFS(Concentrado!D$36:D$563,Concentrado!$A$36:$A$563,"="&amp;$A4,Concentrado!$B$36:$B$563, "=Campeche")</f>
        <v>7603</v>
      </c>
      <c r="D4" s="11">
        <f>SUMIFS(Concentrado!E$36:E$563,Concentrado!$A$36:$A$563,"="&amp;$A4,Concentrado!$B$36:$B$563, "=Campeche")</f>
        <v>13</v>
      </c>
      <c r="E4" s="11">
        <f>SUMIFS(Concentrado!F$36:F$563,Concentrado!$A$36:$A$563,"="&amp;$A4,Concentrado!$B$36:$B$563, "=Campeche")</f>
        <v>0</v>
      </c>
      <c r="F4" s="11">
        <f>SUMIFS(Concentrado!G$36:G$563,Concentrado!$A$36:$A$563,"="&amp;$A4,Concentrado!$B$36:$B$563, "=Campeche")</f>
        <v>15648</v>
      </c>
    </row>
    <row r="5" spans="1:6" ht="17.100000000000001" customHeight="1" x14ac:dyDescent="0.25">
      <c r="A5" s="8">
        <v>2011</v>
      </c>
      <c r="B5" s="11">
        <f>SUMIFS(Concentrado!C$36:C$563,Concentrado!$A$36:$A$563,"="&amp;$A5,Concentrado!$B$36:$B$563, "=Campeche")</f>
        <v>8017</v>
      </c>
      <c r="C5" s="11">
        <f>SUMIFS(Concentrado!D$36:D$563,Concentrado!$A$36:$A$563,"="&amp;$A5,Concentrado!$B$36:$B$563, "=Campeche")</f>
        <v>7786</v>
      </c>
      <c r="D5" s="11">
        <f>SUMIFS(Concentrado!E$36:E$563,Concentrado!$A$36:$A$563,"="&amp;$A5,Concentrado!$B$36:$B$563, "=Campeche")</f>
        <v>35</v>
      </c>
      <c r="E5" s="11">
        <f>SUMIFS(Concentrado!F$36:F$563,Concentrado!$A$36:$A$563,"="&amp;$A5,Concentrado!$B$36:$B$563, "=Campeche")</f>
        <v>0</v>
      </c>
      <c r="F5" s="11">
        <f>SUMIFS(Concentrado!G$36:G$563,Concentrado!$A$36:$A$563,"="&amp;$A5,Concentrado!$B$36:$B$563, "=Campeche")</f>
        <v>15838</v>
      </c>
    </row>
    <row r="6" spans="1:6" ht="17.100000000000001" customHeight="1" x14ac:dyDescent="0.25">
      <c r="A6" s="8">
        <v>2012</v>
      </c>
      <c r="B6" s="11">
        <f>SUMIFS(Concentrado!C$36:C$563,Concentrado!$A$36:$A$563,"="&amp;$A6,Concentrado!$B$36:$B$563, "=Campeche")</f>
        <v>8316</v>
      </c>
      <c r="C6" s="11">
        <f>SUMIFS(Concentrado!D$36:D$563,Concentrado!$A$36:$A$563,"="&amp;$A6,Concentrado!$B$36:$B$563, "=Campeche")</f>
        <v>7998</v>
      </c>
      <c r="D6" s="11">
        <f>SUMIFS(Concentrado!E$36:E$563,Concentrado!$A$36:$A$563,"="&amp;$A6,Concentrado!$B$36:$B$563, "=Campeche")</f>
        <v>23</v>
      </c>
      <c r="E6" s="11">
        <f>SUMIFS(Concentrado!F$36:F$563,Concentrado!$A$36:$A$563,"="&amp;$A6,Concentrado!$B$36:$B$563, "=Campeche")</f>
        <v>0</v>
      </c>
      <c r="F6" s="11">
        <f>SUMIFS(Concentrado!G$36:G$563,Concentrado!$A$36:$A$563,"="&amp;$A6,Concentrado!$B$36:$B$563, "=Campeche")</f>
        <v>16337</v>
      </c>
    </row>
    <row r="7" spans="1:6" ht="17.100000000000001" customHeight="1" x14ac:dyDescent="0.25">
      <c r="A7" s="8">
        <v>2013</v>
      </c>
      <c r="B7" s="11">
        <f>SUMIFS(Concentrado!C$36:C$563,Concentrado!$A$36:$A$563,"="&amp;$A7,Concentrado!$B$36:$B$563, "=Campeche")</f>
        <v>8581</v>
      </c>
      <c r="C7" s="11">
        <f>SUMIFS(Concentrado!D$36:D$563,Concentrado!$A$36:$A$563,"="&amp;$A7,Concentrado!$B$36:$B$563, "=Campeche")</f>
        <v>8221</v>
      </c>
      <c r="D7" s="11">
        <f>SUMIFS(Concentrado!E$36:E$563,Concentrado!$A$36:$A$563,"="&amp;$A7,Concentrado!$B$36:$B$563, "=Campeche")</f>
        <v>18</v>
      </c>
      <c r="E7" s="11">
        <f>SUMIFS(Concentrado!F$36:F$563,Concentrado!$A$36:$A$563,"="&amp;$A7,Concentrado!$B$36:$B$563, "=Campeche")</f>
        <v>0</v>
      </c>
      <c r="F7" s="11">
        <f>SUMIFS(Concentrado!G$36:G$563,Concentrado!$A$36:$A$563,"="&amp;$A7,Concentrado!$B$36:$B$563, "=Campeche")</f>
        <v>16820</v>
      </c>
    </row>
    <row r="8" spans="1:6" ht="17.100000000000001" customHeight="1" x14ac:dyDescent="0.25">
      <c r="A8" s="8">
        <v>2014</v>
      </c>
      <c r="B8" s="11">
        <f>SUMIFS(Concentrado!C$36:C$563,Concentrado!$A$36:$A$563,"="&amp;$A8,Concentrado!$B$36:$B$563, "=Campeche")</f>
        <v>8529</v>
      </c>
      <c r="C8" s="11">
        <f>SUMIFS(Concentrado!D$36:D$563,Concentrado!$A$36:$A$563,"="&amp;$A8,Concentrado!$B$36:$B$563, "=Campeche")</f>
        <v>8155</v>
      </c>
      <c r="D8" s="11">
        <f>SUMIFS(Concentrado!E$36:E$563,Concentrado!$A$36:$A$563,"="&amp;$A8,Concentrado!$B$36:$B$563, "=Campeche")</f>
        <v>5</v>
      </c>
      <c r="E8" s="11">
        <f>SUMIFS(Concentrado!F$36:F$563,Concentrado!$A$36:$A$563,"="&amp;$A8,Concentrado!$B$36:$B$563, "=Campeche")</f>
        <v>0</v>
      </c>
      <c r="F8" s="11">
        <f>SUMIFS(Concentrado!G$36:G$563,Concentrado!$A$36:$A$563,"="&amp;$A8,Concentrado!$B$36:$B$563, "=Campeche")</f>
        <v>16689</v>
      </c>
    </row>
    <row r="9" spans="1:6" ht="17.100000000000001" customHeight="1" x14ac:dyDescent="0.25">
      <c r="A9" s="8">
        <v>2015</v>
      </c>
      <c r="B9" s="11">
        <f>SUMIFS(Concentrado!C$36:C$563,Concentrado!$A$36:$A$563,"="&amp;$A9,Concentrado!$B$36:$B$563, "=Campeche")</f>
        <v>8621</v>
      </c>
      <c r="C9" s="11">
        <f>SUMIFS(Concentrado!D$36:D$563,Concentrado!$A$36:$A$563,"="&amp;$A9,Concentrado!$B$36:$B$563, "=Campeche")</f>
        <v>8552</v>
      </c>
      <c r="D9" s="11">
        <f>SUMIFS(Concentrado!E$36:E$563,Concentrado!$A$36:$A$563,"="&amp;$A9,Concentrado!$B$36:$B$563, "=Campeche")</f>
        <v>24</v>
      </c>
      <c r="E9" s="11">
        <f>SUMIFS(Concentrado!F$36:F$563,Concentrado!$A$36:$A$563,"="&amp;$A9,Concentrado!$B$36:$B$563, "=Campeche")</f>
        <v>0</v>
      </c>
      <c r="F9" s="11">
        <f>SUMIFS(Concentrado!G$36:G$563,Concentrado!$A$36:$A$563,"="&amp;$A9,Concentrado!$B$36:$B$563, "=Campeche")</f>
        <v>17197</v>
      </c>
    </row>
    <row r="10" spans="1:6" ht="17.100000000000001" customHeight="1" x14ac:dyDescent="0.25">
      <c r="A10" s="8">
        <v>2016</v>
      </c>
      <c r="B10" s="11">
        <f>SUMIFS(Concentrado!C$36:C$563,Concentrado!$A$36:$A$563,"="&amp;$A10,Concentrado!$B$36:$B$563, "=Campeche")</f>
        <v>8106</v>
      </c>
      <c r="C10" s="11">
        <f>SUMIFS(Concentrado!D$36:D$563,Concentrado!$A$36:$A$563,"="&amp;$A10,Concentrado!$B$36:$B$563, "=Campeche")</f>
        <v>7737</v>
      </c>
      <c r="D10" s="11">
        <f>SUMIFS(Concentrado!E$36:E$563,Concentrado!$A$36:$A$563,"="&amp;$A10,Concentrado!$B$36:$B$563, "=Campeche")</f>
        <v>29</v>
      </c>
      <c r="E10" s="11">
        <f>SUMIFS(Concentrado!F$36:F$563,Concentrado!$A$36:$A$563,"="&amp;$A10,Concentrado!$B$36:$B$563, "=Campeche")</f>
        <v>0</v>
      </c>
      <c r="F10" s="11">
        <f>SUMIFS(Concentrado!G$36:G$563,Concentrado!$A$36:$A$563,"="&amp;$A10,Concentrado!$B$36:$B$563, "=Campeche")</f>
        <v>15872</v>
      </c>
    </row>
    <row r="11" spans="1:6" ht="17.100000000000001" customHeight="1" x14ac:dyDescent="0.25">
      <c r="A11" s="8">
        <v>2017</v>
      </c>
      <c r="B11" s="11">
        <f>SUMIFS(Concentrado!C$36:C$563,Concentrado!$A$36:$A$563,"="&amp;$A11,Concentrado!$B$36:$B$563, "=Campeche")</f>
        <v>7510</v>
      </c>
      <c r="C11" s="11">
        <f>SUMIFS(Concentrado!D$36:D$563,Concentrado!$A$36:$A$563,"="&amp;$A11,Concentrado!$B$36:$B$563, "=Campeche")</f>
        <v>7203</v>
      </c>
      <c r="D11" s="11">
        <f>SUMIFS(Concentrado!E$36:E$563,Concentrado!$A$36:$A$563,"="&amp;$A11,Concentrado!$B$36:$B$563, "=Campeche")</f>
        <v>17</v>
      </c>
      <c r="E11" s="11">
        <f>SUMIFS(Concentrado!F$36:F$563,Concentrado!$A$36:$A$563,"="&amp;$A11,Concentrado!$B$36:$B$563, "=Campeche")</f>
        <v>0</v>
      </c>
      <c r="F11" s="11">
        <f>SUMIFS(Concentrado!G$36:G$563,Concentrado!$A$36:$A$563,"="&amp;$A11,Concentrado!$B$36:$B$563, "=Campeche")</f>
        <v>14730</v>
      </c>
    </row>
    <row r="12" spans="1:6" ht="17.100000000000001" customHeight="1" x14ac:dyDescent="0.25">
      <c r="A12" s="8">
        <v>2018</v>
      </c>
      <c r="B12" s="11">
        <f>SUMIFS(Concentrado!C$36:C$563,Concentrado!$A$36:$A$563,"="&amp;$A12,Concentrado!$B$36:$B$563, "=Campeche")</f>
        <v>6874</v>
      </c>
      <c r="C12" s="11">
        <f>SUMIFS(Concentrado!D$36:D$563,Concentrado!$A$36:$A$563,"="&amp;$A12,Concentrado!$B$36:$B$563, "=Campeche")</f>
        <v>6524</v>
      </c>
      <c r="D12" s="11">
        <f>SUMIFS(Concentrado!E$36:E$563,Concentrado!$A$36:$A$563,"="&amp;$A12,Concentrado!$B$36:$B$563, "=Campeche")</f>
        <v>21</v>
      </c>
      <c r="E12" s="11">
        <f>SUMIFS(Concentrado!F$36:F$563,Concentrado!$A$36:$A$563,"="&amp;$A12,Concentrado!$B$36:$B$563, "=Campeche")</f>
        <v>0</v>
      </c>
      <c r="F12" s="11">
        <f>SUMIFS(Concentrado!G$36:G$563,Concentrado!$A$36:$A$563,"="&amp;$A12,Concentrado!$B$36:$B$563, "=Campeche")</f>
        <v>13419</v>
      </c>
    </row>
    <row r="13" spans="1:6" ht="17.100000000000001" customHeight="1" x14ac:dyDescent="0.25">
      <c r="A13" s="8">
        <v>2019</v>
      </c>
      <c r="B13" s="11">
        <f>SUMIFS(Concentrado!C$36:C$563,Concentrado!$A$36:$A$563,"="&amp;$A13,Concentrado!$B$36:$B$563, "=Campeche")</f>
        <v>7036</v>
      </c>
      <c r="C13" s="11">
        <f>SUMIFS(Concentrado!D$36:D$563,Concentrado!$A$36:$A$563,"="&amp;$A13,Concentrado!$B$36:$B$563, "=Campeche")</f>
        <v>6818</v>
      </c>
      <c r="D13" s="11">
        <f>SUMIFS(Concentrado!E$36:E$563,Concentrado!$A$36:$A$563,"="&amp;$A13,Concentrado!$B$36:$B$563, "=Campeche")</f>
        <v>16</v>
      </c>
      <c r="E13" s="11">
        <f>SUMIFS(Concentrado!F$36:F$563,Concentrado!$A$36:$A$563,"="&amp;$A13,Concentrado!$B$36:$B$563, "=Campeche")</f>
        <v>0</v>
      </c>
      <c r="F13" s="11">
        <f>SUMIFS(Concentrado!G$36:G$563,Concentrado!$A$36:$A$563,"="&amp;$A13,Concentrado!$B$36:$B$563, "=Campeche")</f>
        <v>13870</v>
      </c>
    </row>
    <row r="14" spans="1:6" ht="17.100000000000001" customHeight="1" x14ac:dyDescent="0.25">
      <c r="A14" s="8">
        <v>2020</v>
      </c>
      <c r="B14" s="11">
        <f>SUMIFS(Concentrado!C$36:C$563,Concentrado!$A$36:$A$563,"="&amp;$A14,Concentrado!$B$36:$B$563, "=Campeche")</f>
        <v>6892</v>
      </c>
      <c r="C14" s="11">
        <f>SUMIFS(Concentrado!D$36:D$563,Concentrado!$A$36:$A$563,"="&amp;$A14,Concentrado!$B$36:$B$563, "=Campeche")</f>
        <v>6630</v>
      </c>
      <c r="D14" s="11">
        <f>SUMIFS(Concentrado!E$36:E$563,Concentrado!$A$36:$A$563,"="&amp;$A14,Concentrado!$B$36:$B$563, "=Campeche")</f>
        <v>15</v>
      </c>
      <c r="E14" s="11">
        <f>SUMIFS(Concentrado!F$36:F$563,Concentrado!$A$36:$A$563,"="&amp;$A14,Concentrado!$B$36:$B$563, "=Campeche")</f>
        <v>15</v>
      </c>
      <c r="F14" s="11">
        <f>SUMIFS(Concentrado!G$36:G$563,Concentrado!$A$36:$A$563,"="&amp;$A14,Concentrado!$B$36:$B$563, "=Campeche")</f>
        <v>13552</v>
      </c>
    </row>
    <row r="15" spans="1:6" ht="17.100000000000001" customHeight="1" x14ac:dyDescent="0.25">
      <c r="A15" s="8">
        <v>2021</v>
      </c>
      <c r="B15" s="11">
        <f>SUMIFS(Concentrado!C$36:C$563,Concentrado!$A$36:$A$563,"="&amp;$A15,Concentrado!$B$36:$B$563, "=Campeche")</f>
        <v>6259</v>
      </c>
      <c r="C15" s="11">
        <f>SUMIFS(Concentrado!D$36:D$563,Concentrado!$A$36:$A$563,"="&amp;$A15,Concentrado!$B$36:$B$563, "=Campeche")</f>
        <v>6078</v>
      </c>
      <c r="D15" s="11">
        <f>SUMIFS(Concentrado!E$36:E$563,Concentrado!$A$36:$A$563,"="&amp;$A15,Concentrado!$B$36:$B$563, "=Campeche")</f>
        <v>27</v>
      </c>
      <c r="E15" s="11">
        <f>SUMIFS(Concentrado!F$36:F$563,Concentrado!$A$36:$A$563,"="&amp;$A15,Concentrado!$B$36:$B$563, "=Campeche")</f>
        <v>1</v>
      </c>
      <c r="F15" s="11">
        <f>SUMIFS(Concentrado!G$36:G$563,Concentrado!$A$36:$A$563,"="&amp;$A15,Concentrado!$B$36:$B$563, "=Campeche")</f>
        <v>12365</v>
      </c>
    </row>
    <row r="16" spans="1:6" ht="17.100000000000001" customHeight="1" x14ac:dyDescent="0.25">
      <c r="A16" s="8">
        <v>2022</v>
      </c>
      <c r="B16" s="11">
        <f>SUMIFS(Concentrado!C$36:C$563,Concentrado!$A$36:$A$563,"="&amp;$A16,Concentrado!$B$36:$B$563, "=Campeche")</f>
        <v>6248</v>
      </c>
      <c r="C16" s="11">
        <f>SUMIFS(Concentrado!D$36:D$563,Concentrado!$A$36:$A$563,"="&amp;$A16,Concentrado!$B$36:$B$563, "=Campeche")</f>
        <v>6011</v>
      </c>
      <c r="D16" s="11">
        <f>SUMIFS(Concentrado!E$36:E$563,Concentrado!$A$36:$A$563,"="&amp;$A16,Concentrado!$B$36:$B$563, "=Campeche")</f>
        <v>25</v>
      </c>
      <c r="E16" s="11">
        <f>SUMIFS(Concentrado!F$36:F$563,Concentrado!$A$36:$A$563,"="&amp;$A16,Concentrado!$B$36:$B$563, "=Campeche")</f>
        <v>0</v>
      </c>
      <c r="F16" s="11">
        <f>SUMIFS(Concentrado!G$36:G$563,Concentrado!$A$36:$A$563,"="&amp;$A16,Concentrado!$B$36:$B$563, "=Campeche")</f>
        <v>12284</v>
      </c>
    </row>
    <row r="17" spans="1:6" ht="17.100000000000001" customHeight="1" x14ac:dyDescent="0.25">
      <c r="A17" s="8">
        <v>2023</v>
      </c>
      <c r="B17" s="11">
        <f>SUMIFS(Concentrado!C$36:C$563,Concentrado!$A$36:$A$563,"="&amp;$A17,Concentrado!$B$36:$B$563, "=Campeche")</f>
        <v>5872</v>
      </c>
      <c r="C17" s="11">
        <f>SUMIFS(Concentrado!D$36:D$563,Concentrado!$A$36:$A$563,"="&amp;$A17,Concentrado!$B$36:$B$563, "=Campeche")</f>
        <v>5583</v>
      </c>
      <c r="D17" s="11">
        <f>SUMIFS(Concentrado!E$36:E$563,Concentrado!$A$36:$A$563,"="&amp;$A17,Concentrado!$B$36:$B$563, "=Campeche")</f>
        <v>17</v>
      </c>
      <c r="E17" s="11">
        <f>SUMIFS(Concentrado!F$36:F$563,Concentrado!$A$36:$A$563,"="&amp;$A17,Concentrado!$B$36:$B$563, "=Campeche")</f>
        <v>0</v>
      </c>
      <c r="F17" s="11">
        <f>SUMIFS(Concentrado!G$36:G$563,Concentrado!$A$36:$A$563,"="&amp;$A17,Concentrado!$B$36:$B$563, "=Campeche")</f>
        <v>11472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0" zoomScaleNormal="110" workbookViewId="0"/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7.100000000000001" customHeight="1" x14ac:dyDescent="0.25">
      <c r="A2" s="8">
        <v>2008</v>
      </c>
      <c r="B2" s="11">
        <f>SUMIFS(Concentrado!C$36:C$563,Concentrado!$A$36:$A$563,"="&amp;$A2,Concentrado!$B$36:$B$563, "=Coahuila")</f>
        <v>27811</v>
      </c>
      <c r="C2" s="11">
        <f>SUMIFS(Concentrado!D$36:D$563,Concentrado!$A$36:$A$563,"="&amp;$A2,Concentrado!$B$36:$B$563, "=Coahuila")</f>
        <v>26737</v>
      </c>
      <c r="D2" s="11">
        <f>SUMIFS(Concentrado!E$36:E$563,Concentrado!$A$36:$A$563,"="&amp;$A2,Concentrado!$B$36:$B$563, "=Coahuila")</f>
        <v>22</v>
      </c>
      <c r="E2" s="11">
        <f>SUMIFS(Concentrado!F$36:F$563,Concentrado!$A$36:$A$563,"="&amp;$A2,Concentrado!$B$36:$B$563, "=Coahuila")</f>
        <v>0</v>
      </c>
      <c r="F2" s="11">
        <f>SUMIFS(Concentrado!G$36:G$563,Concentrado!$A$36:$A$563,"="&amp;$A2,Concentrado!$B$36:$B$563, "=Coahuila")</f>
        <v>54570</v>
      </c>
    </row>
    <row r="3" spans="1:6" ht="17.100000000000001" customHeight="1" x14ac:dyDescent="0.25">
      <c r="A3" s="8">
        <v>2009</v>
      </c>
      <c r="B3" s="11">
        <f>SUMIFS(Concentrado!C$36:C$563,Concentrado!$A$36:$A$563,"="&amp;$A3,Concentrado!$B$36:$B$563, "=Coahuila")</f>
        <v>27473</v>
      </c>
      <c r="C3" s="11">
        <f>SUMIFS(Concentrado!D$36:D$563,Concentrado!$A$36:$A$563,"="&amp;$A3,Concentrado!$B$36:$B$563, "=Coahuila")</f>
        <v>26959</v>
      </c>
      <c r="D3" s="11">
        <f>SUMIFS(Concentrado!E$36:E$563,Concentrado!$A$36:$A$563,"="&amp;$A3,Concentrado!$B$36:$B$563, "=Coahuila")</f>
        <v>33</v>
      </c>
      <c r="E3" s="11">
        <f>SUMIFS(Concentrado!F$36:F$563,Concentrado!$A$36:$A$563,"="&amp;$A3,Concentrado!$B$36:$B$563, "=Coahuila")</f>
        <v>0</v>
      </c>
      <c r="F3" s="11">
        <f>SUMIFS(Concentrado!G$36:G$563,Concentrado!$A$36:$A$563,"="&amp;$A3,Concentrado!$B$36:$B$563, "=Coahuila")</f>
        <v>54465</v>
      </c>
    </row>
    <row r="4" spans="1:6" ht="17.100000000000001" customHeight="1" x14ac:dyDescent="0.25">
      <c r="A4" s="8">
        <v>2010</v>
      </c>
      <c r="B4" s="11">
        <f>SUMIFS(Concentrado!C$36:C$563,Concentrado!$A$36:$A$563,"="&amp;$A4,Concentrado!$B$36:$B$563, "=Coahuila")</f>
        <v>27180</v>
      </c>
      <c r="C4" s="11">
        <f>SUMIFS(Concentrado!D$36:D$563,Concentrado!$A$36:$A$563,"="&amp;$A4,Concentrado!$B$36:$B$563, "=Coahuila")</f>
        <v>26501</v>
      </c>
      <c r="D4" s="11">
        <f>SUMIFS(Concentrado!E$36:E$563,Concentrado!$A$36:$A$563,"="&amp;$A4,Concentrado!$B$36:$B$563, "=Coahuila")</f>
        <v>44</v>
      </c>
      <c r="E4" s="11">
        <f>SUMIFS(Concentrado!F$36:F$563,Concentrado!$A$36:$A$563,"="&amp;$A4,Concentrado!$B$36:$B$563, "=Coahuila")</f>
        <v>0</v>
      </c>
      <c r="F4" s="11">
        <f>SUMIFS(Concentrado!G$36:G$563,Concentrado!$A$36:$A$563,"="&amp;$A4,Concentrado!$B$36:$B$563, "=Coahuila")</f>
        <v>53725</v>
      </c>
    </row>
    <row r="5" spans="1:6" ht="17.100000000000001" customHeight="1" x14ac:dyDescent="0.25">
      <c r="A5" s="8">
        <v>2011</v>
      </c>
      <c r="B5" s="11">
        <f>SUMIFS(Concentrado!C$36:C$563,Concentrado!$A$36:$A$563,"="&amp;$A5,Concentrado!$B$36:$B$563, "=Coahuila")</f>
        <v>28201</v>
      </c>
      <c r="C5" s="11">
        <f>SUMIFS(Concentrado!D$36:D$563,Concentrado!$A$36:$A$563,"="&amp;$A5,Concentrado!$B$36:$B$563, "=Coahuila")</f>
        <v>27469</v>
      </c>
      <c r="D5" s="11">
        <f>SUMIFS(Concentrado!E$36:E$563,Concentrado!$A$36:$A$563,"="&amp;$A5,Concentrado!$B$36:$B$563, "=Coahuila")</f>
        <v>35</v>
      </c>
      <c r="E5" s="11">
        <f>SUMIFS(Concentrado!F$36:F$563,Concentrado!$A$36:$A$563,"="&amp;$A5,Concentrado!$B$36:$B$563, "=Coahuila")</f>
        <v>0</v>
      </c>
      <c r="F5" s="11">
        <f>SUMIFS(Concentrado!G$36:G$563,Concentrado!$A$36:$A$563,"="&amp;$A5,Concentrado!$B$36:$B$563, "=Coahuila")</f>
        <v>55705</v>
      </c>
    </row>
    <row r="6" spans="1:6" ht="17.100000000000001" customHeight="1" x14ac:dyDescent="0.25">
      <c r="A6" s="8">
        <v>2012</v>
      </c>
      <c r="B6" s="11">
        <f>SUMIFS(Concentrado!C$36:C$563,Concentrado!$A$36:$A$563,"="&amp;$A6,Concentrado!$B$36:$B$563, "=Coahuila")</f>
        <v>29332</v>
      </c>
      <c r="C6" s="11">
        <f>SUMIFS(Concentrado!D$36:D$563,Concentrado!$A$36:$A$563,"="&amp;$A6,Concentrado!$B$36:$B$563, "=Coahuila")</f>
        <v>28778</v>
      </c>
      <c r="D6" s="11">
        <f>SUMIFS(Concentrado!E$36:E$563,Concentrado!$A$36:$A$563,"="&amp;$A6,Concentrado!$B$36:$B$563, "=Coahuila")</f>
        <v>41</v>
      </c>
      <c r="E6" s="11">
        <f>SUMIFS(Concentrado!F$36:F$563,Concentrado!$A$36:$A$563,"="&amp;$A6,Concentrado!$B$36:$B$563, "=Coahuila")</f>
        <v>0</v>
      </c>
      <c r="F6" s="11">
        <f>SUMIFS(Concentrado!G$36:G$563,Concentrado!$A$36:$A$563,"="&amp;$A6,Concentrado!$B$36:$B$563, "=Coahuila")</f>
        <v>58151</v>
      </c>
    </row>
    <row r="7" spans="1:6" ht="17.100000000000001" customHeight="1" x14ac:dyDescent="0.25">
      <c r="A7" s="8">
        <v>2013</v>
      </c>
      <c r="B7" s="11">
        <f>SUMIFS(Concentrado!C$36:C$563,Concentrado!$A$36:$A$563,"="&amp;$A7,Concentrado!$B$36:$B$563, "=Coahuila")</f>
        <v>30176</v>
      </c>
      <c r="C7" s="11">
        <f>SUMIFS(Concentrado!D$36:D$563,Concentrado!$A$36:$A$563,"="&amp;$A7,Concentrado!$B$36:$B$563, "=Coahuila")</f>
        <v>29022</v>
      </c>
      <c r="D7" s="11">
        <f>SUMIFS(Concentrado!E$36:E$563,Concentrado!$A$36:$A$563,"="&amp;$A7,Concentrado!$B$36:$B$563, "=Coahuila")</f>
        <v>47</v>
      </c>
      <c r="E7" s="11">
        <f>SUMIFS(Concentrado!F$36:F$563,Concentrado!$A$36:$A$563,"="&amp;$A7,Concentrado!$B$36:$B$563, "=Coahuila")</f>
        <v>0</v>
      </c>
      <c r="F7" s="11">
        <f>SUMIFS(Concentrado!G$36:G$563,Concentrado!$A$36:$A$563,"="&amp;$A7,Concentrado!$B$36:$B$563, "=Coahuila")</f>
        <v>59245</v>
      </c>
    </row>
    <row r="8" spans="1:6" ht="17.100000000000001" customHeight="1" x14ac:dyDescent="0.25">
      <c r="A8" s="8">
        <v>2014</v>
      </c>
      <c r="B8" s="11">
        <f>SUMIFS(Concentrado!C$36:C$563,Concentrado!$A$36:$A$563,"="&amp;$A8,Concentrado!$B$36:$B$563, "=Coahuila")</f>
        <v>30353</v>
      </c>
      <c r="C8" s="11">
        <f>SUMIFS(Concentrado!D$36:D$563,Concentrado!$A$36:$A$563,"="&amp;$A8,Concentrado!$B$36:$B$563, "=Coahuila")</f>
        <v>29136</v>
      </c>
      <c r="D8" s="11">
        <f>SUMIFS(Concentrado!E$36:E$563,Concentrado!$A$36:$A$563,"="&amp;$A8,Concentrado!$B$36:$B$563, "=Coahuila")</f>
        <v>41</v>
      </c>
      <c r="E8" s="11">
        <f>SUMIFS(Concentrado!F$36:F$563,Concentrado!$A$36:$A$563,"="&amp;$A8,Concentrado!$B$36:$B$563, "=Coahuila")</f>
        <v>0</v>
      </c>
      <c r="F8" s="11">
        <f>SUMIFS(Concentrado!G$36:G$563,Concentrado!$A$36:$A$563,"="&amp;$A8,Concentrado!$B$36:$B$563, "=Coahuila")</f>
        <v>59530</v>
      </c>
    </row>
    <row r="9" spans="1:6" ht="17.100000000000001" customHeight="1" x14ac:dyDescent="0.25">
      <c r="A9" s="8">
        <v>2015</v>
      </c>
      <c r="B9" s="11">
        <f>SUMIFS(Concentrado!C$36:C$563,Concentrado!$A$36:$A$563,"="&amp;$A9,Concentrado!$B$36:$B$563, "=Coahuila")</f>
        <v>30612</v>
      </c>
      <c r="C9" s="11">
        <f>SUMIFS(Concentrado!D$36:D$563,Concentrado!$A$36:$A$563,"="&amp;$A9,Concentrado!$B$36:$B$563, "=Coahuila")</f>
        <v>29404</v>
      </c>
      <c r="D9" s="11">
        <f>SUMIFS(Concentrado!E$36:E$563,Concentrado!$A$36:$A$563,"="&amp;$A9,Concentrado!$B$36:$B$563, "=Coahuila")</f>
        <v>48</v>
      </c>
      <c r="E9" s="11">
        <f>SUMIFS(Concentrado!F$36:F$563,Concentrado!$A$36:$A$563,"="&amp;$A9,Concentrado!$B$36:$B$563, "=Coahuila")</f>
        <v>0</v>
      </c>
      <c r="F9" s="11">
        <f>SUMIFS(Concentrado!G$36:G$563,Concentrado!$A$36:$A$563,"="&amp;$A9,Concentrado!$B$36:$B$563, "=Coahuila")</f>
        <v>60064</v>
      </c>
    </row>
    <row r="10" spans="1:6" ht="17.100000000000001" customHeight="1" x14ac:dyDescent="0.25">
      <c r="A10" s="8">
        <v>2016</v>
      </c>
      <c r="B10" s="11">
        <f>SUMIFS(Concentrado!C$36:C$563,Concentrado!$A$36:$A$563,"="&amp;$A10,Concentrado!$B$36:$B$563, "=Coahuila")</f>
        <v>29734</v>
      </c>
      <c r="C10" s="11">
        <f>SUMIFS(Concentrado!D$36:D$563,Concentrado!$A$36:$A$563,"="&amp;$A10,Concentrado!$B$36:$B$563, "=Coahuila")</f>
        <v>28750</v>
      </c>
      <c r="D10" s="11">
        <f>SUMIFS(Concentrado!E$36:E$563,Concentrado!$A$36:$A$563,"="&amp;$A10,Concentrado!$B$36:$B$563, "=Coahuila")</f>
        <v>68</v>
      </c>
      <c r="E10" s="11">
        <f>SUMIFS(Concentrado!F$36:F$563,Concentrado!$A$36:$A$563,"="&amp;$A10,Concentrado!$B$36:$B$563, "=Coahuila")</f>
        <v>0</v>
      </c>
      <c r="F10" s="11">
        <f>SUMIFS(Concentrado!G$36:G$563,Concentrado!$A$36:$A$563,"="&amp;$A10,Concentrado!$B$36:$B$563, "=Coahuila")</f>
        <v>58552</v>
      </c>
    </row>
    <row r="11" spans="1:6" ht="17.100000000000001" customHeight="1" x14ac:dyDescent="0.25">
      <c r="A11" s="8">
        <v>2017</v>
      </c>
      <c r="B11" s="11">
        <f>SUMIFS(Concentrado!C$36:C$563,Concentrado!$A$36:$A$563,"="&amp;$A11,Concentrado!$B$36:$B$563, "=Coahuila")</f>
        <v>28902</v>
      </c>
      <c r="C11" s="11">
        <f>SUMIFS(Concentrado!D$36:D$563,Concentrado!$A$36:$A$563,"="&amp;$A11,Concentrado!$B$36:$B$563, "=Coahuila")</f>
        <v>27997</v>
      </c>
      <c r="D11" s="11">
        <f>SUMIFS(Concentrado!E$36:E$563,Concentrado!$A$36:$A$563,"="&amp;$A11,Concentrado!$B$36:$B$563, "=Coahuila")</f>
        <v>33</v>
      </c>
      <c r="E11" s="11">
        <f>SUMIFS(Concentrado!F$36:F$563,Concentrado!$A$36:$A$563,"="&amp;$A11,Concentrado!$B$36:$B$563, "=Coahuila")</f>
        <v>0</v>
      </c>
      <c r="F11" s="11">
        <f>SUMIFS(Concentrado!G$36:G$563,Concentrado!$A$36:$A$563,"="&amp;$A11,Concentrado!$B$36:$B$563, "=Coahuila")</f>
        <v>56932</v>
      </c>
    </row>
    <row r="12" spans="1:6" ht="17.100000000000001" customHeight="1" x14ac:dyDescent="0.25">
      <c r="A12" s="8">
        <v>2018</v>
      </c>
      <c r="B12" s="11">
        <f>SUMIFS(Concentrado!C$36:C$563,Concentrado!$A$36:$A$563,"="&amp;$A12,Concentrado!$B$36:$B$563, "=Coahuila")</f>
        <v>27770</v>
      </c>
      <c r="C12" s="11">
        <f>SUMIFS(Concentrado!D$36:D$563,Concentrado!$A$36:$A$563,"="&amp;$A12,Concentrado!$B$36:$B$563, "=Coahuila")</f>
        <v>26333</v>
      </c>
      <c r="D12" s="11">
        <f>SUMIFS(Concentrado!E$36:E$563,Concentrado!$A$36:$A$563,"="&amp;$A12,Concentrado!$B$36:$B$563, "=Coahuila")</f>
        <v>50</v>
      </c>
      <c r="E12" s="11">
        <f>SUMIFS(Concentrado!F$36:F$563,Concentrado!$A$36:$A$563,"="&amp;$A12,Concentrado!$B$36:$B$563, "=Coahuila")</f>
        <v>0</v>
      </c>
      <c r="F12" s="11">
        <f>SUMIFS(Concentrado!G$36:G$563,Concentrado!$A$36:$A$563,"="&amp;$A12,Concentrado!$B$36:$B$563, "=Coahuila")</f>
        <v>54153</v>
      </c>
    </row>
    <row r="13" spans="1:6" ht="17.100000000000001" customHeight="1" x14ac:dyDescent="0.25">
      <c r="A13" s="8">
        <v>2019</v>
      </c>
      <c r="B13" s="11">
        <f>SUMIFS(Concentrado!C$36:C$563,Concentrado!$A$36:$A$563,"="&amp;$A13,Concentrado!$B$36:$B$563, "=Coahuila")</f>
        <v>26311</v>
      </c>
      <c r="C13" s="11">
        <f>SUMIFS(Concentrado!D$36:D$563,Concentrado!$A$36:$A$563,"="&amp;$A13,Concentrado!$B$36:$B$563, "=Coahuila")</f>
        <v>25308</v>
      </c>
      <c r="D13" s="11">
        <f>SUMIFS(Concentrado!E$36:E$563,Concentrado!$A$36:$A$563,"="&amp;$A13,Concentrado!$B$36:$B$563, "=Coahuila")</f>
        <v>44</v>
      </c>
      <c r="E13" s="11">
        <f>SUMIFS(Concentrado!F$36:F$563,Concentrado!$A$36:$A$563,"="&amp;$A13,Concentrado!$B$36:$B$563, "=Coahuila")</f>
        <v>0</v>
      </c>
      <c r="F13" s="11">
        <f>SUMIFS(Concentrado!G$36:G$563,Concentrado!$A$36:$A$563,"="&amp;$A13,Concentrado!$B$36:$B$563, "=Coahuila")</f>
        <v>51663</v>
      </c>
    </row>
    <row r="14" spans="1:6" ht="17.100000000000001" customHeight="1" x14ac:dyDescent="0.25">
      <c r="A14" s="8">
        <v>2020</v>
      </c>
      <c r="B14" s="11">
        <f>SUMIFS(Concentrado!C$36:C$563,Concentrado!$A$36:$A$563,"="&amp;$A14,Concentrado!$B$36:$B$563, "=Coahuila")</f>
        <v>24298</v>
      </c>
      <c r="C14" s="11">
        <f>SUMIFS(Concentrado!D$36:D$563,Concentrado!$A$36:$A$563,"="&amp;$A14,Concentrado!$B$36:$B$563, "=Coahuila")</f>
        <v>23580</v>
      </c>
      <c r="D14" s="11">
        <f>SUMIFS(Concentrado!E$36:E$563,Concentrado!$A$36:$A$563,"="&amp;$A14,Concentrado!$B$36:$B$563, "=Coahuila")</f>
        <v>30</v>
      </c>
      <c r="E14" s="11">
        <f>SUMIFS(Concentrado!F$36:F$563,Concentrado!$A$36:$A$563,"="&amp;$A14,Concentrado!$B$36:$B$563, "=Coahuila")</f>
        <v>22</v>
      </c>
      <c r="F14" s="11">
        <f>SUMIFS(Concentrado!G$36:G$563,Concentrado!$A$36:$A$563,"="&amp;$A14,Concentrado!$B$36:$B$563, "=Coahuila")</f>
        <v>47930</v>
      </c>
    </row>
    <row r="15" spans="1:6" ht="17.100000000000001" customHeight="1" x14ac:dyDescent="0.25">
      <c r="A15" s="8">
        <v>2021</v>
      </c>
      <c r="B15" s="11">
        <f>SUMIFS(Concentrado!C$36:C$563,Concentrado!$A$36:$A$563,"="&amp;$A15,Concentrado!$B$36:$B$563, "=Coahuila")</f>
        <v>22430</v>
      </c>
      <c r="C15" s="11">
        <f>SUMIFS(Concentrado!D$36:D$563,Concentrado!$A$36:$A$563,"="&amp;$A15,Concentrado!$B$36:$B$563, "=Coahuila")</f>
        <v>21900</v>
      </c>
      <c r="D15" s="11">
        <f>SUMIFS(Concentrado!E$36:E$563,Concentrado!$A$36:$A$563,"="&amp;$A15,Concentrado!$B$36:$B$563, "=Coahuila")</f>
        <v>79</v>
      </c>
      <c r="E15" s="11">
        <f>SUMIFS(Concentrado!F$36:F$563,Concentrado!$A$36:$A$563,"="&amp;$A15,Concentrado!$B$36:$B$563, "=Coahuila")</f>
        <v>1</v>
      </c>
      <c r="F15" s="11">
        <f>SUMIFS(Concentrado!G$36:G$563,Concentrado!$A$36:$A$563,"="&amp;$A15,Concentrado!$B$36:$B$563, "=Coahuila")</f>
        <v>44410</v>
      </c>
    </row>
    <row r="16" spans="1:6" ht="17.100000000000001" customHeight="1" x14ac:dyDescent="0.25">
      <c r="A16" s="8">
        <v>2022</v>
      </c>
      <c r="B16" s="11">
        <f>SUMIFS(Concentrado!C$36:C$563,Concentrado!$A$36:$A$563,"="&amp;$A16,Concentrado!$B$36:$B$563, "=Coahuila")</f>
        <v>22001</v>
      </c>
      <c r="C16" s="11">
        <f>SUMIFS(Concentrado!D$36:D$563,Concentrado!$A$36:$A$563,"="&amp;$A16,Concentrado!$B$36:$B$563, "=Coahuila")</f>
        <v>21126</v>
      </c>
      <c r="D16" s="11">
        <f>SUMIFS(Concentrado!E$36:E$563,Concentrado!$A$36:$A$563,"="&amp;$A16,Concentrado!$B$36:$B$563, "=Coahuila")</f>
        <v>45</v>
      </c>
      <c r="E16" s="11">
        <f>SUMIFS(Concentrado!F$36:F$563,Concentrado!$A$36:$A$563,"="&amp;$A16,Concentrado!$B$36:$B$563, "=Coahuila")</f>
        <v>0</v>
      </c>
      <c r="F16" s="11">
        <f>SUMIFS(Concentrado!G$36:G$563,Concentrado!$A$36:$A$563,"="&amp;$A16,Concentrado!$B$36:$B$563, "=Coahuila")</f>
        <v>43172</v>
      </c>
    </row>
    <row r="17" spans="1:6" ht="17.100000000000001" customHeight="1" x14ac:dyDescent="0.25">
      <c r="A17" s="8">
        <v>2023</v>
      </c>
      <c r="B17" s="11">
        <f>SUMIFS(Concentrado!C$36:C$563,Concentrado!$A$36:$A$563,"="&amp;$A17,Concentrado!$B$36:$B$563, "=Coahuila")</f>
        <v>20664</v>
      </c>
      <c r="C17" s="11">
        <f>SUMIFS(Concentrado!D$36:D$563,Concentrado!$A$36:$A$563,"="&amp;$A17,Concentrado!$B$36:$B$563, "=Coahuila")</f>
        <v>20112</v>
      </c>
      <c r="D17" s="11">
        <f>SUMIFS(Concentrado!E$36:E$563,Concentrado!$A$36:$A$563,"="&amp;$A17,Concentrado!$B$36:$B$563, "=Coahuila")</f>
        <v>14</v>
      </c>
      <c r="E17" s="11">
        <f>SUMIFS(Concentrado!F$36:F$563,Concentrado!$A$36:$A$563,"="&amp;$A17,Concentrado!$B$36:$B$563, "=Coahuila")</f>
        <v>0</v>
      </c>
      <c r="F17" s="11">
        <f>SUMIFS(Concentrado!G$36:G$563,Concentrado!$A$36:$A$563,"="&amp;$A17,Concentrado!$B$36:$B$563, "=Coahuila")</f>
        <v>40790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0" zoomScaleNormal="110" workbookViewId="0"/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7.100000000000001" customHeight="1" x14ac:dyDescent="0.25">
      <c r="A2" s="8">
        <v>2008</v>
      </c>
      <c r="B2" s="11">
        <f>SUMIFS(Concentrado!C$36:C$563,Concentrado!$A$36:$A$563,"="&amp;$A2,Concentrado!$B$36:$B$563, "=Colima")</f>
        <v>5799</v>
      </c>
      <c r="C2" s="11">
        <f>SUMIFS(Concentrado!D$36:D$563,Concentrado!$A$36:$A$563,"="&amp;$A2,Concentrado!$B$36:$B$563, "=Colima")</f>
        <v>5526</v>
      </c>
      <c r="D2" s="11">
        <f>SUMIFS(Concentrado!E$36:E$563,Concentrado!$A$36:$A$563,"="&amp;$A2,Concentrado!$B$36:$B$563, "=Colima")</f>
        <v>20</v>
      </c>
      <c r="E2" s="11">
        <f>SUMIFS(Concentrado!F$36:F$563,Concentrado!$A$36:$A$563,"="&amp;$A2,Concentrado!$B$36:$B$563, "=Colima")</f>
        <v>0</v>
      </c>
      <c r="F2" s="11">
        <f>SUMIFS(Concentrado!G$36:G$563,Concentrado!$A$36:$A$563,"="&amp;$A2,Concentrado!$B$36:$B$563, "=Colima")</f>
        <v>11345</v>
      </c>
    </row>
    <row r="3" spans="1:6" ht="17.100000000000001" customHeight="1" x14ac:dyDescent="0.25">
      <c r="A3" s="8">
        <v>2009</v>
      </c>
      <c r="B3" s="11">
        <f>SUMIFS(Concentrado!C$36:C$563,Concentrado!$A$36:$A$563,"="&amp;$A3,Concentrado!$B$36:$B$563, "=Colima")</f>
        <v>6169</v>
      </c>
      <c r="C3" s="11">
        <f>SUMIFS(Concentrado!D$36:D$563,Concentrado!$A$36:$A$563,"="&amp;$A3,Concentrado!$B$36:$B$563, "=Colima")</f>
        <v>5982</v>
      </c>
      <c r="D3" s="11">
        <f>SUMIFS(Concentrado!E$36:E$563,Concentrado!$A$36:$A$563,"="&amp;$A3,Concentrado!$B$36:$B$563, "=Colima")</f>
        <v>11</v>
      </c>
      <c r="E3" s="11">
        <f>SUMIFS(Concentrado!F$36:F$563,Concentrado!$A$36:$A$563,"="&amp;$A3,Concentrado!$B$36:$B$563, "=Colima")</f>
        <v>0</v>
      </c>
      <c r="F3" s="11">
        <f>SUMIFS(Concentrado!G$36:G$563,Concentrado!$A$36:$A$563,"="&amp;$A3,Concentrado!$B$36:$B$563, "=Colima")</f>
        <v>12162</v>
      </c>
    </row>
    <row r="4" spans="1:6" ht="17.100000000000001" customHeight="1" x14ac:dyDescent="0.25">
      <c r="A4" s="8">
        <v>2010</v>
      </c>
      <c r="B4" s="11">
        <f>SUMIFS(Concentrado!C$36:C$563,Concentrado!$A$36:$A$563,"="&amp;$A4,Concentrado!$B$36:$B$563, "=Colima")</f>
        <v>6099</v>
      </c>
      <c r="C4" s="11">
        <f>SUMIFS(Concentrado!D$36:D$563,Concentrado!$A$36:$A$563,"="&amp;$A4,Concentrado!$B$36:$B$563, "=Colima")</f>
        <v>5810</v>
      </c>
      <c r="D4" s="11">
        <f>SUMIFS(Concentrado!E$36:E$563,Concentrado!$A$36:$A$563,"="&amp;$A4,Concentrado!$B$36:$B$563, "=Colima")</f>
        <v>3</v>
      </c>
      <c r="E4" s="11">
        <f>SUMIFS(Concentrado!F$36:F$563,Concentrado!$A$36:$A$563,"="&amp;$A4,Concentrado!$B$36:$B$563, "=Colima")</f>
        <v>0</v>
      </c>
      <c r="F4" s="11">
        <f>SUMIFS(Concentrado!G$36:G$563,Concentrado!$A$36:$A$563,"="&amp;$A4,Concentrado!$B$36:$B$563, "=Colima")</f>
        <v>11912</v>
      </c>
    </row>
    <row r="5" spans="1:6" ht="17.100000000000001" customHeight="1" x14ac:dyDescent="0.25">
      <c r="A5" s="8">
        <v>2011</v>
      </c>
      <c r="B5" s="11">
        <f>SUMIFS(Concentrado!C$36:C$563,Concentrado!$A$36:$A$563,"="&amp;$A5,Concentrado!$B$36:$B$563, "=Colima")</f>
        <v>6513</v>
      </c>
      <c r="C5" s="11">
        <f>SUMIFS(Concentrado!D$36:D$563,Concentrado!$A$36:$A$563,"="&amp;$A5,Concentrado!$B$36:$B$563, "=Colima")</f>
        <v>6192</v>
      </c>
      <c r="D5" s="11">
        <f>SUMIFS(Concentrado!E$36:E$563,Concentrado!$A$36:$A$563,"="&amp;$A5,Concentrado!$B$36:$B$563, "=Colima")</f>
        <v>8</v>
      </c>
      <c r="E5" s="11">
        <f>SUMIFS(Concentrado!F$36:F$563,Concentrado!$A$36:$A$563,"="&amp;$A5,Concentrado!$B$36:$B$563, "=Colima")</f>
        <v>0</v>
      </c>
      <c r="F5" s="11">
        <f>SUMIFS(Concentrado!G$36:G$563,Concentrado!$A$36:$A$563,"="&amp;$A5,Concentrado!$B$36:$B$563, "=Colima")</f>
        <v>12713</v>
      </c>
    </row>
    <row r="6" spans="1:6" ht="17.100000000000001" customHeight="1" x14ac:dyDescent="0.25">
      <c r="A6" s="8">
        <v>2012</v>
      </c>
      <c r="B6" s="11">
        <f>SUMIFS(Concentrado!C$36:C$563,Concentrado!$A$36:$A$563,"="&amp;$A6,Concentrado!$B$36:$B$563, "=Colima")</f>
        <v>6515</v>
      </c>
      <c r="C6" s="11">
        <f>SUMIFS(Concentrado!D$36:D$563,Concentrado!$A$36:$A$563,"="&amp;$A6,Concentrado!$B$36:$B$563, "=Colima")</f>
        <v>6210</v>
      </c>
      <c r="D6" s="11">
        <f>SUMIFS(Concentrado!E$36:E$563,Concentrado!$A$36:$A$563,"="&amp;$A6,Concentrado!$B$36:$B$563, "=Colima")</f>
        <v>3</v>
      </c>
      <c r="E6" s="11">
        <f>SUMIFS(Concentrado!F$36:F$563,Concentrado!$A$36:$A$563,"="&amp;$A6,Concentrado!$B$36:$B$563, "=Colima")</f>
        <v>0</v>
      </c>
      <c r="F6" s="11">
        <f>SUMIFS(Concentrado!G$36:G$563,Concentrado!$A$36:$A$563,"="&amp;$A6,Concentrado!$B$36:$B$563, "=Colima")</f>
        <v>12728</v>
      </c>
    </row>
    <row r="7" spans="1:6" ht="17.100000000000001" customHeight="1" x14ac:dyDescent="0.25">
      <c r="A7" s="8">
        <v>2013</v>
      </c>
      <c r="B7" s="11">
        <f>SUMIFS(Concentrado!C$36:C$563,Concentrado!$A$36:$A$563,"="&amp;$A7,Concentrado!$B$36:$B$563, "=Colima")</f>
        <v>6343</v>
      </c>
      <c r="C7" s="11">
        <f>SUMIFS(Concentrado!D$36:D$563,Concentrado!$A$36:$A$563,"="&amp;$A7,Concentrado!$B$36:$B$563, "=Colima")</f>
        <v>5939</v>
      </c>
      <c r="D7" s="11">
        <f>SUMIFS(Concentrado!E$36:E$563,Concentrado!$A$36:$A$563,"="&amp;$A7,Concentrado!$B$36:$B$563, "=Colima")</f>
        <v>9</v>
      </c>
      <c r="E7" s="11">
        <f>SUMIFS(Concentrado!F$36:F$563,Concentrado!$A$36:$A$563,"="&amp;$A7,Concentrado!$B$36:$B$563, "=Colima")</f>
        <v>0</v>
      </c>
      <c r="F7" s="11">
        <f>SUMIFS(Concentrado!G$36:G$563,Concentrado!$A$36:$A$563,"="&amp;$A7,Concentrado!$B$36:$B$563, "=Colima")</f>
        <v>12291</v>
      </c>
    </row>
    <row r="8" spans="1:6" ht="17.100000000000001" customHeight="1" x14ac:dyDescent="0.25">
      <c r="A8" s="8">
        <v>2014</v>
      </c>
      <c r="B8" s="11">
        <f>SUMIFS(Concentrado!C$36:C$563,Concentrado!$A$36:$A$563,"="&amp;$A8,Concentrado!$B$36:$B$563, "=Colima")</f>
        <v>6296</v>
      </c>
      <c r="C8" s="11">
        <f>SUMIFS(Concentrado!D$36:D$563,Concentrado!$A$36:$A$563,"="&amp;$A8,Concentrado!$B$36:$B$563, "=Colima")</f>
        <v>6049</v>
      </c>
      <c r="D8" s="11">
        <f>SUMIFS(Concentrado!E$36:E$563,Concentrado!$A$36:$A$563,"="&amp;$A8,Concentrado!$B$36:$B$563, "=Colima")</f>
        <v>23</v>
      </c>
      <c r="E8" s="11">
        <f>SUMIFS(Concentrado!F$36:F$563,Concentrado!$A$36:$A$563,"="&amp;$A8,Concentrado!$B$36:$B$563, "=Colima")</f>
        <v>0</v>
      </c>
      <c r="F8" s="11">
        <f>SUMIFS(Concentrado!G$36:G$563,Concentrado!$A$36:$A$563,"="&amp;$A8,Concentrado!$B$36:$B$563, "=Colima")</f>
        <v>12368</v>
      </c>
    </row>
    <row r="9" spans="1:6" ht="17.100000000000001" customHeight="1" x14ac:dyDescent="0.25">
      <c r="A9" s="8">
        <v>2015</v>
      </c>
      <c r="B9" s="11">
        <f>SUMIFS(Concentrado!C$36:C$563,Concentrado!$A$36:$A$563,"="&amp;$A9,Concentrado!$B$36:$B$563, "=Colima")</f>
        <v>6015</v>
      </c>
      <c r="C9" s="11">
        <f>SUMIFS(Concentrado!D$36:D$563,Concentrado!$A$36:$A$563,"="&amp;$A9,Concentrado!$B$36:$B$563, "=Colima")</f>
        <v>5731</v>
      </c>
      <c r="D9" s="11">
        <f>SUMIFS(Concentrado!E$36:E$563,Concentrado!$A$36:$A$563,"="&amp;$A9,Concentrado!$B$36:$B$563, "=Colima")</f>
        <v>9</v>
      </c>
      <c r="E9" s="11">
        <f>SUMIFS(Concentrado!F$36:F$563,Concentrado!$A$36:$A$563,"="&amp;$A9,Concentrado!$B$36:$B$563, "=Colima")</f>
        <v>0</v>
      </c>
      <c r="F9" s="11">
        <f>SUMIFS(Concentrado!G$36:G$563,Concentrado!$A$36:$A$563,"="&amp;$A9,Concentrado!$B$36:$B$563, "=Colima")</f>
        <v>11755</v>
      </c>
    </row>
    <row r="10" spans="1:6" ht="17.100000000000001" customHeight="1" x14ac:dyDescent="0.25">
      <c r="A10" s="8">
        <v>2016</v>
      </c>
      <c r="B10" s="11">
        <f>SUMIFS(Concentrado!C$36:C$563,Concentrado!$A$36:$A$563,"="&amp;$A10,Concentrado!$B$36:$B$563, "=Colima")</f>
        <v>5730</v>
      </c>
      <c r="C10" s="11">
        <f>SUMIFS(Concentrado!D$36:D$563,Concentrado!$A$36:$A$563,"="&amp;$A10,Concentrado!$B$36:$B$563, "=Colima")</f>
        <v>5512</v>
      </c>
      <c r="D10" s="11">
        <f>SUMIFS(Concentrado!E$36:E$563,Concentrado!$A$36:$A$563,"="&amp;$A10,Concentrado!$B$36:$B$563, "=Colima")</f>
        <v>9</v>
      </c>
      <c r="E10" s="11">
        <f>SUMIFS(Concentrado!F$36:F$563,Concentrado!$A$36:$A$563,"="&amp;$A10,Concentrado!$B$36:$B$563, "=Colima")</f>
        <v>0</v>
      </c>
      <c r="F10" s="11">
        <f>SUMIFS(Concentrado!G$36:G$563,Concentrado!$A$36:$A$563,"="&amp;$A10,Concentrado!$B$36:$B$563, "=Colima")</f>
        <v>11251</v>
      </c>
    </row>
    <row r="11" spans="1:6" ht="17.100000000000001" customHeight="1" x14ac:dyDescent="0.25">
      <c r="A11" s="8">
        <v>2017</v>
      </c>
      <c r="B11" s="11">
        <f>SUMIFS(Concentrado!C$36:C$563,Concentrado!$A$36:$A$563,"="&amp;$A11,Concentrado!$B$36:$B$563, "=Colima")</f>
        <v>5612</v>
      </c>
      <c r="C11" s="11">
        <f>SUMIFS(Concentrado!D$36:D$563,Concentrado!$A$36:$A$563,"="&amp;$A11,Concentrado!$B$36:$B$563, "=Colima")</f>
        <v>5455</v>
      </c>
      <c r="D11" s="11">
        <f>SUMIFS(Concentrado!E$36:E$563,Concentrado!$A$36:$A$563,"="&amp;$A11,Concentrado!$B$36:$B$563, "=Colima")</f>
        <v>6</v>
      </c>
      <c r="E11" s="11">
        <f>SUMIFS(Concentrado!F$36:F$563,Concentrado!$A$36:$A$563,"="&amp;$A11,Concentrado!$B$36:$B$563, "=Colima")</f>
        <v>0</v>
      </c>
      <c r="F11" s="11">
        <f>SUMIFS(Concentrado!G$36:G$563,Concentrado!$A$36:$A$563,"="&amp;$A11,Concentrado!$B$36:$B$563, "=Colima")</f>
        <v>11073</v>
      </c>
    </row>
    <row r="12" spans="1:6" ht="17.100000000000001" customHeight="1" x14ac:dyDescent="0.25">
      <c r="A12" s="8">
        <v>2018</v>
      </c>
      <c r="B12" s="11">
        <f>SUMIFS(Concentrado!C$36:C$563,Concentrado!$A$36:$A$563,"="&amp;$A12,Concentrado!$B$36:$B$563, "=Colima")</f>
        <v>5558</v>
      </c>
      <c r="C12" s="11">
        <f>SUMIFS(Concentrado!D$36:D$563,Concentrado!$A$36:$A$563,"="&amp;$A12,Concentrado!$B$36:$B$563, "=Colima")</f>
        <v>5209</v>
      </c>
      <c r="D12" s="11">
        <f>SUMIFS(Concentrado!E$36:E$563,Concentrado!$A$36:$A$563,"="&amp;$A12,Concentrado!$B$36:$B$563, "=Colima")</f>
        <v>7</v>
      </c>
      <c r="E12" s="11">
        <f>SUMIFS(Concentrado!F$36:F$563,Concentrado!$A$36:$A$563,"="&amp;$A12,Concentrado!$B$36:$B$563, "=Colima")</f>
        <v>0</v>
      </c>
      <c r="F12" s="11">
        <f>SUMIFS(Concentrado!G$36:G$563,Concentrado!$A$36:$A$563,"="&amp;$A12,Concentrado!$B$36:$B$563, "=Colima")</f>
        <v>10774</v>
      </c>
    </row>
    <row r="13" spans="1:6" ht="17.100000000000001" customHeight="1" x14ac:dyDescent="0.25">
      <c r="A13" s="8">
        <v>2019</v>
      </c>
      <c r="B13" s="11">
        <f>SUMIFS(Concentrado!C$36:C$563,Concentrado!$A$36:$A$563,"="&amp;$A13,Concentrado!$B$36:$B$563, "=Colima")</f>
        <v>5280</v>
      </c>
      <c r="C13" s="11">
        <f>SUMIFS(Concentrado!D$36:D$563,Concentrado!$A$36:$A$563,"="&amp;$A13,Concentrado!$B$36:$B$563, "=Colima")</f>
        <v>5007</v>
      </c>
      <c r="D13" s="11">
        <f>SUMIFS(Concentrado!E$36:E$563,Concentrado!$A$36:$A$563,"="&amp;$A13,Concentrado!$B$36:$B$563, "=Colima")</f>
        <v>4</v>
      </c>
      <c r="E13" s="11">
        <f>SUMIFS(Concentrado!F$36:F$563,Concentrado!$A$36:$A$563,"="&amp;$A13,Concentrado!$B$36:$B$563, "=Colima")</f>
        <v>0</v>
      </c>
      <c r="F13" s="11">
        <f>SUMIFS(Concentrado!G$36:G$563,Concentrado!$A$36:$A$563,"="&amp;$A13,Concentrado!$B$36:$B$563, "=Colima")</f>
        <v>10291</v>
      </c>
    </row>
    <row r="14" spans="1:6" ht="17.100000000000001" customHeight="1" x14ac:dyDescent="0.25">
      <c r="A14" s="8">
        <v>2020</v>
      </c>
      <c r="B14" s="11">
        <f>SUMIFS(Concentrado!C$36:C$563,Concentrado!$A$36:$A$563,"="&amp;$A14,Concentrado!$B$36:$B$563, "=Colima")</f>
        <v>4862</v>
      </c>
      <c r="C14" s="11">
        <f>SUMIFS(Concentrado!D$36:D$563,Concentrado!$A$36:$A$563,"="&amp;$A14,Concentrado!$B$36:$B$563, "=Colima")</f>
        <v>4480</v>
      </c>
      <c r="D14" s="11">
        <f>SUMIFS(Concentrado!E$36:E$563,Concentrado!$A$36:$A$563,"="&amp;$A14,Concentrado!$B$36:$B$563, "=Colima")</f>
        <v>1</v>
      </c>
      <c r="E14" s="11">
        <f>SUMIFS(Concentrado!F$36:F$563,Concentrado!$A$36:$A$563,"="&amp;$A14,Concentrado!$B$36:$B$563, "=Colima")</f>
        <v>2</v>
      </c>
      <c r="F14" s="11">
        <f>SUMIFS(Concentrado!G$36:G$563,Concentrado!$A$36:$A$563,"="&amp;$A14,Concentrado!$B$36:$B$563, "=Colima")</f>
        <v>9345</v>
      </c>
    </row>
    <row r="15" spans="1:6" ht="17.100000000000001" customHeight="1" x14ac:dyDescent="0.25">
      <c r="A15" s="8">
        <v>2021</v>
      </c>
      <c r="B15" s="11">
        <f>SUMIFS(Concentrado!C$36:C$563,Concentrado!$A$36:$A$563,"="&amp;$A15,Concentrado!$B$36:$B$563, "=Colima")</f>
        <v>4594</v>
      </c>
      <c r="C15" s="11">
        <f>SUMIFS(Concentrado!D$36:D$563,Concentrado!$A$36:$A$563,"="&amp;$A15,Concentrado!$B$36:$B$563, "=Colima")</f>
        <v>4501</v>
      </c>
      <c r="D15" s="11">
        <f>SUMIFS(Concentrado!E$36:E$563,Concentrado!$A$36:$A$563,"="&amp;$A15,Concentrado!$B$36:$B$563, "=Colima")</f>
        <v>4</v>
      </c>
      <c r="E15" s="11">
        <f>SUMIFS(Concentrado!F$36:F$563,Concentrado!$A$36:$A$563,"="&amp;$A15,Concentrado!$B$36:$B$563, "=Colima")</f>
        <v>0</v>
      </c>
      <c r="F15" s="11">
        <f>SUMIFS(Concentrado!G$36:G$563,Concentrado!$A$36:$A$563,"="&amp;$A15,Concentrado!$B$36:$B$563, "=Colima")</f>
        <v>9099</v>
      </c>
    </row>
    <row r="16" spans="1:6" ht="17.100000000000001" customHeight="1" x14ac:dyDescent="0.25">
      <c r="A16" s="8">
        <v>2022</v>
      </c>
      <c r="B16" s="11">
        <f>SUMIFS(Concentrado!C$36:C$563,Concentrado!$A$36:$A$563,"="&amp;$A16,Concentrado!$B$36:$B$563, "=Colima")</f>
        <v>4484</v>
      </c>
      <c r="C16" s="11">
        <f>SUMIFS(Concentrado!D$36:D$563,Concentrado!$A$36:$A$563,"="&amp;$A16,Concentrado!$B$36:$B$563, "=Colima")</f>
        <v>4218</v>
      </c>
      <c r="D16" s="11">
        <f>SUMIFS(Concentrado!E$36:E$563,Concentrado!$A$36:$A$563,"="&amp;$A16,Concentrado!$B$36:$B$563, "=Colima")</f>
        <v>4</v>
      </c>
      <c r="E16" s="11">
        <f>SUMIFS(Concentrado!F$36:F$563,Concentrado!$A$36:$A$563,"="&amp;$A16,Concentrado!$B$36:$B$563, "=Colima")</f>
        <v>0</v>
      </c>
      <c r="F16" s="11">
        <f>SUMIFS(Concentrado!G$36:G$563,Concentrado!$A$36:$A$563,"="&amp;$A16,Concentrado!$B$36:$B$563, "=Colima")</f>
        <v>8706</v>
      </c>
    </row>
    <row r="17" spans="1:6" ht="17.100000000000001" customHeight="1" x14ac:dyDescent="0.25">
      <c r="A17" s="8">
        <v>2023</v>
      </c>
      <c r="B17" s="11">
        <f>SUMIFS(Concentrado!C$36:C$563,Concentrado!$A$36:$A$563,"="&amp;$A17,Concentrado!$B$36:$B$563, "=Colima")</f>
        <v>4191</v>
      </c>
      <c r="C17" s="11">
        <f>SUMIFS(Concentrado!D$36:D$563,Concentrado!$A$36:$A$563,"="&amp;$A17,Concentrado!$B$36:$B$563, "=Colima")</f>
        <v>4065</v>
      </c>
      <c r="D17" s="11">
        <f>SUMIFS(Concentrado!E$36:E$563,Concentrado!$A$36:$A$563,"="&amp;$A17,Concentrado!$B$36:$B$563, "=Colima")</f>
        <v>0</v>
      </c>
      <c r="E17" s="11">
        <f>SUMIFS(Concentrado!F$36:F$563,Concentrado!$A$36:$A$563,"="&amp;$A17,Concentrado!$B$36:$B$563, "=Colima")</f>
        <v>0</v>
      </c>
      <c r="F17" s="11">
        <f>SUMIFS(Concentrado!G$36:G$563,Concentrado!$A$36:$A$563,"="&amp;$A17,Concentrado!$B$36:$B$563, "=Colima")</f>
        <v>8256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0" zoomScaleNormal="110" workbookViewId="0"/>
  </sheetViews>
  <sheetFormatPr baseColWidth="10" defaultRowHeight="15" x14ac:dyDescent="0.25"/>
  <cols>
    <col min="1" max="1" width="11.425781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6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39</v>
      </c>
      <c r="F1" s="1" t="s">
        <v>4</v>
      </c>
    </row>
    <row r="2" spans="1:6" ht="17.100000000000001" customHeight="1" x14ac:dyDescent="0.25">
      <c r="A2" s="8">
        <v>2008</v>
      </c>
      <c r="B2" s="11">
        <f>SUMIFS(Concentrado!C$36:C$563,Concentrado!$A$36:$A$563,"="&amp;$A2,Concentrado!$B$36:$B$563, "=Chiapas")</f>
        <v>33439</v>
      </c>
      <c r="C2" s="11">
        <f>SUMIFS(Concentrado!D$36:D$563,Concentrado!$A$36:$A$563,"="&amp;$A2,Concentrado!$B$36:$B$563, "=Chiapas")</f>
        <v>31899</v>
      </c>
      <c r="D2" s="11">
        <f>SUMIFS(Concentrado!E$36:E$563,Concentrado!$A$36:$A$563,"="&amp;$A2,Concentrado!$B$36:$B$563, "=Chiapas")</f>
        <v>132</v>
      </c>
      <c r="E2" s="11">
        <f>SUMIFS(Concentrado!F$36:F$563,Concentrado!$A$36:$A$563,"="&amp;$A2,Concentrado!$B$36:$B$563, "=Chiapas")</f>
        <v>0</v>
      </c>
      <c r="F2" s="11">
        <f>SUMIFS(Concentrado!G$36:G$563,Concentrado!$A$36:$A$563,"="&amp;$A2,Concentrado!$B$36:$B$563, "=Chiapas")</f>
        <v>65470</v>
      </c>
    </row>
    <row r="3" spans="1:6" ht="17.100000000000001" customHeight="1" x14ac:dyDescent="0.25">
      <c r="A3" s="8">
        <v>2009</v>
      </c>
      <c r="B3" s="11">
        <f>SUMIFS(Concentrado!C$36:C$563,Concentrado!$A$36:$A$563,"="&amp;$A3,Concentrado!$B$36:$B$563, "=Chiapas")</f>
        <v>38713</v>
      </c>
      <c r="C3" s="11">
        <f>SUMIFS(Concentrado!D$36:D$563,Concentrado!$A$36:$A$563,"="&amp;$A3,Concentrado!$B$36:$B$563, "=Chiapas")</f>
        <v>36971</v>
      </c>
      <c r="D3" s="11">
        <f>SUMIFS(Concentrado!E$36:E$563,Concentrado!$A$36:$A$563,"="&amp;$A3,Concentrado!$B$36:$B$563, "=Chiapas")</f>
        <v>131</v>
      </c>
      <c r="E3" s="11">
        <f>SUMIFS(Concentrado!F$36:F$563,Concentrado!$A$36:$A$563,"="&amp;$A3,Concentrado!$B$36:$B$563, "=Chiapas")</f>
        <v>0</v>
      </c>
      <c r="F3" s="11">
        <f>SUMIFS(Concentrado!G$36:G$563,Concentrado!$A$36:$A$563,"="&amp;$A3,Concentrado!$B$36:$B$563, "=Chiapas")</f>
        <v>75815</v>
      </c>
    </row>
    <row r="4" spans="1:6" ht="17.100000000000001" customHeight="1" x14ac:dyDescent="0.25">
      <c r="A4" s="8">
        <v>2010</v>
      </c>
      <c r="B4" s="11">
        <f>SUMIFS(Concentrado!C$36:C$563,Concentrado!$A$36:$A$563,"="&amp;$A4,Concentrado!$B$36:$B$563, "=Chiapas")</f>
        <v>39193</v>
      </c>
      <c r="C4" s="11">
        <f>SUMIFS(Concentrado!D$36:D$563,Concentrado!$A$36:$A$563,"="&amp;$A4,Concentrado!$B$36:$B$563, "=Chiapas")</f>
        <v>37596</v>
      </c>
      <c r="D4" s="11">
        <f>SUMIFS(Concentrado!E$36:E$563,Concentrado!$A$36:$A$563,"="&amp;$A4,Concentrado!$B$36:$B$563, "=Chiapas")</f>
        <v>218</v>
      </c>
      <c r="E4" s="11">
        <f>SUMIFS(Concentrado!F$36:F$563,Concentrado!$A$36:$A$563,"="&amp;$A4,Concentrado!$B$36:$B$563, "=Chiapas")</f>
        <v>0</v>
      </c>
      <c r="F4" s="11">
        <f>SUMIFS(Concentrado!G$36:G$563,Concentrado!$A$36:$A$563,"="&amp;$A4,Concentrado!$B$36:$B$563, "=Chiapas")</f>
        <v>77007</v>
      </c>
    </row>
    <row r="5" spans="1:6" ht="17.100000000000001" customHeight="1" x14ac:dyDescent="0.25">
      <c r="A5" s="8">
        <v>2011</v>
      </c>
      <c r="B5" s="11">
        <f>SUMIFS(Concentrado!C$36:C$563,Concentrado!$A$36:$A$563,"="&amp;$A5,Concentrado!$B$36:$B$563, "=Chiapas")</f>
        <v>43294</v>
      </c>
      <c r="C5" s="11">
        <f>SUMIFS(Concentrado!D$36:D$563,Concentrado!$A$36:$A$563,"="&amp;$A5,Concentrado!$B$36:$B$563, "=Chiapas")</f>
        <v>41701</v>
      </c>
      <c r="D5" s="11">
        <f>SUMIFS(Concentrado!E$36:E$563,Concentrado!$A$36:$A$563,"="&amp;$A5,Concentrado!$B$36:$B$563, "=Chiapas")</f>
        <v>231</v>
      </c>
      <c r="E5" s="11">
        <f>SUMIFS(Concentrado!F$36:F$563,Concentrado!$A$36:$A$563,"="&amp;$A5,Concentrado!$B$36:$B$563, "=Chiapas")</f>
        <v>0</v>
      </c>
      <c r="F5" s="11">
        <f>SUMIFS(Concentrado!G$36:G$563,Concentrado!$A$36:$A$563,"="&amp;$A5,Concentrado!$B$36:$B$563, "=Chiapas")</f>
        <v>85226</v>
      </c>
    </row>
    <row r="6" spans="1:6" ht="17.100000000000001" customHeight="1" x14ac:dyDescent="0.25">
      <c r="A6" s="8">
        <v>2012</v>
      </c>
      <c r="B6" s="11">
        <f>SUMIFS(Concentrado!C$36:C$563,Concentrado!$A$36:$A$563,"="&amp;$A6,Concentrado!$B$36:$B$563, "=Chiapas")</f>
        <v>45055</v>
      </c>
      <c r="C6" s="11">
        <f>SUMIFS(Concentrado!D$36:D$563,Concentrado!$A$36:$A$563,"="&amp;$A6,Concentrado!$B$36:$B$563, "=Chiapas")</f>
        <v>43062</v>
      </c>
      <c r="D6" s="11">
        <f>SUMIFS(Concentrado!E$36:E$563,Concentrado!$A$36:$A$563,"="&amp;$A6,Concentrado!$B$36:$B$563, "=Chiapas")</f>
        <v>268</v>
      </c>
      <c r="E6" s="11">
        <f>SUMIFS(Concentrado!F$36:F$563,Concentrado!$A$36:$A$563,"="&amp;$A6,Concentrado!$B$36:$B$563, "=Chiapas")</f>
        <v>0</v>
      </c>
      <c r="F6" s="11">
        <f>SUMIFS(Concentrado!G$36:G$563,Concentrado!$A$36:$A$563,"="&amp;$A6,Concentrado!$B$36:$B$563, "=Chiapas")</f>
        <v>88385</v>
      </c>
    </row>
    <row r="7" spans="1:6" ht="17.100000000000001" customHeight="1" x14ac:dyDescent="0.25">
      <c r="A7" s="8">
        <v>2013</v>
      </c>
      <c r="B7" s="11">
        <f>SUMIFS(Concentrado!C$36:C$563,Concentrado!$A$36:$A$563,"="&amp;$A7,Concentrado!$B$36:$B$563, "=Chiapas")</f>
        <v>46587</v>
      </c>
      <c r="C7" s="11">
        <f>SUMIFS(Concentrado!D$36:D$563,Concentrado!$A$36:$A$563,"="&amp;$A7,Concentrado!$B$36:$B$563, "=Chiapas")</f>
        <v>44215</v>
      </c>
      <c r="D7" s="11">
        <f>SUMIFS(Concentrado!E$36:E$563,Concentrado!$A$36:$A$563,"="&amp;$A7,Concentrado!$B$36:$B$563, "=Chiapas")</f>
        <v>387</v>
      </c>
      <c r="E7" s="11">
        <f>SUMIFS(Concentrado!F$36:F$563,Concentrado!$A$36:$A$563,"="&amp;$A7,Concentrado!$B$36:$B$563, "=Chiapas")</f>
        <v>0</v>
      </c>
      <c r="F7" s="11">
        <f>SUMIFS(Concentrado!G$36:G$563,Concentrado!$A$36:$A$563,"="&amp;$A7,Concentrado!$B$36:$B$563, "=Chiapas")</f>
        <v>91189</v>
      </c>
    </row>
    <row r="8" spans="1:6" ht="17.100000000000001" customHeight="1" x14ac:dyDescent="0.25">
      <c r="A8" s="8">
        <v>2014</v>
      </c>
      <c r="B8" s="11">
        <f>SUMIFS(Concentrado!C$36:C$563,Concentrado!$A$36:$A$563,"="&amp;$A8,Concentrado!$B$36:$B$563, "=Chiapas")</f>
        <v>48032</v>
      </c>
      <c r="C8" s="11">
        <f>SUMIFS(Concentrado!D$36:D$563,Concentrado!$A$36:$A$563,"="&amp;$A8,Concentrado!$B$36:$B$563, "=Chiapas")</f>
        <v>45639</v>
      </c>
      <c r="D8" s="11">
        <f>SUMIFS(Concentrado!E$36:E$563,Concentrado!$A$36:$A$563,"="&amp;$A8,Concentrado!$B$36:$B$563, "=Chiapas")</f>
        <v>321</v>
      </c>
      <c r="E8" s="11">
        <f>SUMIFS(Concentrado!F$36:F$563,Concentrado!$A$36:$A$563,"="&amp;$A8,Concentrado!$B$36:$B$563, "=Chiapas")</f>
        <v>0</v>
      </c>
      <c r="F8" s="11">
        <f>SUMIFS(Concentrado!G$36:G$563,Concentrado!$A$36:$A$563,"="&amp;$A8,Concentrado!$B$36:$B$563, "=Chiapas")</f>
        <v>93992</v>
      </c>
    </row>
    <row r="9" spans="1:6" ht="17.100000000000001" customHeight="1" x14ac:dyDescent="0.25">
      <c r="A9" s="8">
        <v>2015</v>
      </c>
      <c r="B9" s="11">
        <f>SUMIFS(Concentrado!C$36:C$563,Concentrado!$A$36:$A$563,"="&amp;$A9,Concentrado!$B$36:$B$563, "=Chiapas")</f>
        <v>48120</v>
      </c>
      <c r="C9" s="11">
        <f>SUMIFS(Concentrado!D$36:D$563,Concentrado!$A$36:$A$563,"="&amp;$A9,Concentrado!$B$36:$B$563, "=Chiapas")</f>
        <v>46418</v>
      </c>
      <c r="D9" s="11">
        <f>SUMIFS(Concentrado!E$36:E$563,Concentrado!$A$36:$A$563,"="&amp;$A9,Concentrado!$B$36:$B$563, "=Chiapas")</f>
        <v>193</v>
      </c>
      <c r="E9" s="11">
        <f>SUMIFS(Concentrado!F$36:F$563,Concentrado!$A$36:$A$563,"="&amp;$A9,Concentrado!$B$36:$B$563, "=Chiapas")</f>
        <v>0</v>
      </c>
      <c r="F9" s="11">
        <f>SUMIFS(Concentrado!G$36:G$563,Concentrado!$A$36:$A$563,"="&amp;$A9,Concentrado!$B$36:$B$563, "=Chiapas")</f>
        <v>94731</v>
      </c>
    </row>
    <row r="10" spans="1:6" ht="17.100000000000001" customHeight="1" x14ac:dyDescent="0.25">
      <c r="A10" s="8">
        <v>2016</v>
      </c>
      <c r="B10" s="11">
        <f>SUMIFS(Concentrado!C$36:C$563,Concentrado!$A$36:$A$563,"="&amp;$A10,Concentrado!$B$36:$B$563, "=Chiapas")</f>
        <v>45353</v>
      </c>
      <c r="C10" s="11">
        <f>SUMIFS(Concentrado!D$36:D$563,Concentrado!$A$36:$A$563,"="&amp;$A10,Concentrado!$B$36:$B$563, "=Chiapas")</f>
        <v>43511</v>
      </c>
      <c r="D10" s="11">
        <f>SUMIFS(Concentrado!E$36:E$563,Concentrado!$A$36:$A$563,"="&amp;$A10,Concentrado!$B$36:$B$563, "=Chiapas")</f>
        <v>144</v>
      </c>
      <c r="E10" s="11">
        <f>SUMIFS(Concentrado!F$36:F$563,Concentrado!$A$36:$A$563,"="&amp;$A10,Concentrado!$B$36:$B$563, "=Chiapas")</f>
        <v>0</v>
      </c>
      <c r="F10" s="11">
        <f>SUMIFS(Concentrado!G$36:G$563,Concentrado!$A$36:$A$563,"="&amp;$A10,Concentrado!$B$36:$B$563, "=Chiapas")</f>
        <v>89008</v>
      </c>
    </row>
    <row r="11" spans="1:6" ht="17.100000000000001" customHeight="1" x14ac:dyDescent="0.25">
      <c r="A11" s="8">
        <v>2017</v>
      </c>
      <c r="B11" s="11">
        <f>SUMIFS(Concentrado!C$36:C$563,Concentrado!$A$36:$A$563,"="&amp;$A11,Concentrado!$B$36:$B$563, "=Chiapas")</f>
        <v>47545</v>
      </c>
      <c r="C11" s="11">
        <f>SUMIFS(Concentrado!D$36:D$563,Concentrado!$A$36:$A$563,"="&amp;$A11,Concentrado!$B$36:$B$563, "=Chiapas")</f>
        <v>45396</v>
      </c>
      <c r="D11" s="11">
        <f>SUMIFS(Concentrado!E$36:E$563,Concentrado!$A$36:$A$563,"="&amp;$A11,Concentrado!$B$36:$B$563, "=Chiapas")</f>
        <v>158</v>
      </c>
      <c r="E11" s="11">
        <f>SUMIFS(Concentrado!F$36:F$563,Concentrado!$A$36:$A$563,"="&amp;$A11,Concentrado!$B$36:$B$563, "=Chiapas")</f>
        <v>0</v>
      </c>
      <c r="F11" s="11">
        <f>SUMIFS(Concentrado!G$36:G$563,Concentrado!$A$36:$A$563,"="&amp;$A11,Concentrado!$B$36:$B$563, "=Chiapas")</f>
        <v>93099</v>
      </c>
    </row>
    <row r="12" spans="1:6" ht="17.100000000000001" customHeight="1" x14ac:dyDescent="0.25">
      <c r="A12" s="8">
        <v>2018</v>
      </c>
      <c r="B12" s="11">
        <f>SUMIFS(Concentrado!C$36:C$563,Concentrado!$A$36:$A$563,"="&amp;$A12,Concentrado!$B$36:$B$563, "=Chiapas")</f>
        <v>39456</v>
      </c>
      <c r="C12" s="11">
        <f>SUMIFS(Concentrado!D$36:D$563,Concentrado!$A$36:$A$563,"="&amp;$A12,Concentrado!$B$36:$B$563, "=Chiapas")</f>
        <v>37985</v>
      </c>
      <c r="D12" s="11">
        <f>SUMIFS(Concentrado!E$36:E$563,Concentrado!$A$36:$A$563,"="&amp;$A12,Concentrado!$B$36:$B$563, "=Chiapas")</f>
        <v>118</v>
      </c>
      <c r="E12" s="11">
        <f>SUMIFS(Concentrado!F$36:F$563,Concentrado!$A$36:$A$563,"="&amp;$A12,Concentrado!$B$36:$B$563, "=Chiapas")</f>
        <v>0</v>
      </c>
      <c r="F12" s="11">
        <f>SUMIFS(Concentrado!G$36:G$563,Concentrado!$A$36:$A$563,"="&amp;$A12,Concentrado!$B$36:$B$563, "=Chiapas")</f>
        <v>77559</v>
      </c>
    </row>
    <row r="13" spans="1:6" ht="17.100000000000001" customHeight="1" x14ac:dyDescent="0.25">
      <c r="A13" s="8">
        <v>2019</v>
      </c>
      <c r="B13" s="11">
        <f>SUMIFS(Concentrado!C$36:C$563,Concentrado!$A$36:$A$563,"="&amp;$A13,Concentrado!$B$36:$B$563, "=Chiapas")</f>
        <v>43981</v>
      </c>
      <c r="C13" s="11">
        <f>SUMIFS(Concentrado!D$36:D$563,Concentrado!$A$36:$A$563,"="&amp;$A13,Concentrado!$B$36:$B$563, "=Chiapas")</f>
        <v>41362</v>
      </c>
      <c r="D13" s="11">
        <f>SUMIFS(Concentrado!E$36:E$563,Concentrado!$A$36:$A$563,"="&amp;$A13,Concentrado!$B$36:$B$563, "=Chiapas")</f>
        <v>132</v>
      </c>
      <c r="E13" s="11">
        <f>SUMIFS(Concentrado!F$36:F$563,Concentrado!$A$36:$A$563,"="&amp;$A13,Concentrado!$B$36:$B$563, "=Chiapas")</f>
        <v>0</v>
      </c>
      <c r="F13" s="11">
        <f>SUMIFS(Concentrado!G$36:G$563,Concentrado!$A$36:$A$563,"="&amp;$A13,Concentrado!$B$36:$B$563, "=Chiapas")</f>
        <v>85475</v>
      </c>
    </row>
    <row r="14" spans="1:6" ht="17.100000000000001" customHeight="1" x14ac:dyDescent="0.25">
      <c r="A14" s="8">
        <v>2020</v>
      </c>
      <c r="B14" s="11">
        <f>SUMIFS(Concentrado!C$36:C$563,Concentrado!$A$36:$A$563,"="&amp;$A14,Concentrado!$B$36:$B$563, "=Chiapas")</f>
        <v>39914</v>
      </c>
      <c r="C14" s="11">
        <f>SUMIFS(Concentrado!D$36:D$563,Concentrado!$A$36:$A$563,"="&amp;$A14,Concentrado!$B$36:$B$563, "=Chiapas")</f>
        <v>38578</v>
      </c>
      <c r="D14" s="11">
        <f>SUMIFS(Concentrado!E$36:E$563,Concentrado!$A$36:$A$563,"="&amp;$A14,Concentrado!$B$36:$B$563, "=Chiapas")</f>
        <v>147</v>
      </c>
      <c r="E14" s="11">
        <f>SUMIFS(Concentrado!F$36:F$563,Concentrado!$A$36:$A$563,"="&amp;$A14,Concentrado!$B$36:$B$563, "=Chiapas")</f>
        <v>24</v>
      </c>
      <c r="F14" s="11">
        <f>SUMIFS(Concentrado!G$36:G$563,Concentrado!$A$36:$A$563,"="&amp;$A14,Concentrado!$B$36:$B$563, "=Chiapas")</f>
        <v>78663</v>
      </c>
    </row>
    <row r="15" spans="1:6" ht="17.100000000000001" customHeight="1" x14ac:dyDescent="0.25">
      <c r="A15" s="8">
        <v>2021</v>
      </c>
      <c r="B15" s="11">
        <f>SUMIFS(Concentrado!C$36:C$563,Concentrado!$A$36:$A$563,"="&amp;$A15,Concentrado!$B$36:$B$563, "=Chiapas")</f>
        <v>45626</v>
      </c>
      <c r="C15" s="11">
        <f>SUMIFS(Concentrado!D$36:D$563,Concentrado!$A$36:$A$563,"="&amp;$A15,Concentrado!$B$36:$B$563, "=Chiapas")</f>
        <v>43424</v>
      </c>
      <c r="D15" s="11">
        <f>SUMIFS(Concentrado!E$36:E$563,Concentrado!$A$36:$A$563,"="&amp;$A15,Concentrado!$B$36:$B$563, "=Chiapas")</f>
        <v>144</v>
      </c>
      <c r="E15" s="11">
        <f>SUMIFS(Concentrado!F$36:F$563,Concentrado!$A$36:$A$563,"="&amp;$A15,Concentrado!$B$36:$B$563, "=Chiapas")</f>
        <v>0</v>
      </c>
      <c r="F15" s="11">
        <f>SUMIFS(Concentrado!G$36:G$563,Concentrado!$A$36:$A$563,"="&amp;$A15,Concentrado!$B$36:$B$563, "=Chiapas")</f>
        <v>89194</v>
      </c>
    </row>
    <row r="16" spans="1:6" ht="17.100000000000001" customHeight="1" x14ac:dyDescent="0.25">
      <c r="A16" s="8">
        <v>2022</v>
      </c>
      <c r="B16" s="11">
        <f>SUMIFS(Concentrado!C$36:C$563,Concentrado!$A$36:$A$563,"="&amp;$A16,Concentrado!$B$36:$B$563, "=Chiapas")</f>
        <v>44935</v>
      </c>
      <c r="C16" s="11">
        <f>SUMIFS(Concentrado!D$36:D$563,Concentrado!$A$36:$A$563,"="&amp;$A16,Concentrado!$B$36:$B$563, "=Chiapas")</f>
        <v>42584</v>
      </c>
      <c r="D16" s="11">
        <f>SUMIFS(Concentrado!E$36:E$563,Concentrado!$A$36:$A$563,"="&amp;$A16,Concentrado!$B$36:$B$563, "=Chiapas")</f>
        <v>173</v>
      </c>
      <c r="E16" s="11">
        <f>SUMIFS(Concentrado!F$36:F$563,Concentrado!$A$36:$A$563,"="&amp;$A16,Concentrado!$B$36:$B$563, "=Chiapas")</f>
        <v>0</v>
      </c>
      <c r="F16" s="11">
        <f>SUMIFS(Concentrado!G$36:G$563,Concentrado!$A$36:$A$563,"="&amp;$A16,Concentrado!$B$36:$B$563, "=Chiapas")</f>
        <v>87692</v>
      </c>
    </row>
    <row r="17" spans="1:6" ht="17.100000000000001" customHeight="1" x14ac:dyDescent="0.25">
      <c r="A17" s="8">
        <v>2023</v>
      </c>
      <c r="B17" s="11">
        <f>SUMIFS(Concentrado!C$36:C$563,Concentrado!$A$36:$A$563,"="&amp;$A17,Concentrado!$B$36:$B$563, "=Chiapas")</f>
        <v>39975</v>
      </c>
      <c r="C17" s="11">
        <f>SUMIFS(Concentrado!D$36:D$563,Concentrado!$A$36:$A$563,"="&amp;$A17,Concentrado!$B$36:$B$563, "=Chiapas")</f>
        <v>38409</v>
      </c>
      <c r="D17" s="11">
        <f>SUMIFS(Concentrado!E$36:E$563,Concentrado!$A$36:$A$563,"="&amp;$A17,Concentrado!$B$36:$B$563, "=Chiapas")</f>
        <v>86</v>
      </c>
      <c r="E17" s="11">
        <f>SUMIFS(Concentrado!F$36:F$563,Concentrado!$A$36:$A$563,"="&amp;$A17,Concentrado!$B$36:$B$563, "=Chiapas")</f>
        <v>0</v>
      </c>
      <c r="F17" s="11">
        <f>SUMIFS(Concentrado!G$36:G$563,Concentrado!$A$36:$A$563,"="&amp;$A17,Concentrado!$B$36:$B$563, "=Chiapas")</f>
        <v>78470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34</vt:i4>
      </vt:variant>
    </vt:vector>
  </HeadingPairs>
  <TitlesOfParts>
    <vt:vector size="34" baseType="lpstr">
      <vt:lpstr>Concentrado</vt:lpstr>
      <vt:lpstr>NACIONAL</vt:lpstr>
      <vt:lpstr>AGS</vt:lpstr>
      <vt:lpstr>BC</vt:lpstr>
      <vt:lpstr>BCS</vt:lpstr>
      <vt:lpstr>CAMP</vt:lpstr>
      <vt:lpstr>COAH</vt:lpstr>
      <vt:lpstr>COL</vt:lpstr>
      <vt:lpstr>CHIS</vt:lpstr>
      <vt:lpstr>CHI</vt:lpstr>
      <vt:lpstr>CDMX</vt:lpstr>
      <vt:lpstr>DGO</vt:lpstr>
      <vt:lpstr>GTO</vt:lpstr>
      <vt:lpstr>GRO</vt:lpstr>
      <vt:lpstr>HGO</vt:lpstr>
      <vt:lpstr>JAL</vt:lpstr>
      <vt:lpstr>MEX</vt:lpstr>
      <vt:lpstr>MICH</vt:lpstr>
      <vt:lpstr>MOR</vt:lpstr>
      <vt:lpstr>NAY</vt:lpstr>
      <vt:lpstr>NL</vt:lpstr>
      <vt:lpstr>OAX</vt:lpstr>
      <vt:lpstr>PUE</vt:lpstr>
      <vt:lpstr>QRO</vt:lpstr>
      <vt:lpstr>QROO</vt:lpstr>
      <vt:lpstr>SLP</vt:lpstr>
      <vt:lpstr>SIN</vt:lpstr>
      <vt:lpstr>SON</vt:lpstr>
      <vt:lpstr>TAB</vt:lpstr>
      <vt:lpstr>TAMPS</vt:lpstr>
      <vt:lpstr>TLAX</vt:lpstr>
      <vt:lpstr>VER</vt:lpstr>
      <vt:lpstr>YUC</vt:lpstr>
      <vt:lpstr>ZAC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dcterms:created xsi:type="dcterms:W3CDTF">2019-03-12T16:50:24Z</dcterms:created>
  <dcterms:modified xsi:type="dcterms:W3CDTF">2024-05-28T19:17:31Z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1a222fae-5262-443d-8ce1-76a1e34a8ae8</vt:lpwstr>
  </property>
</Properties>
</file>